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12.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Teletrabajo\Downloads\"/>
    </mc:Choice>
  </mc:AlternateContent>
  <workbookProtection workbookAlgorithmName="SHA-512" workbookHashValue="6yYPdD4c7kCdRF/rMl6oxTzFaRMcMKtT0vBIK3EegtyKWN3RfLDpAL/uQpbmdi0vnLX51cc71uKYiyUVt5mZNQ==" workbookSaltValue="XaF+rgO/iGflaQ8whoSRAQ==" workbookSpinCount="100000" lockStructure="1"/>
  <bookViews>
    <workbookView xWindow="0" yWindow="0" windowWidth="28800" windowHeight="13125" tabRatio="882" firstSheet="3" activeTab="3"/>
  </bookViews>
  <sheets>
    <sheet name="Contexto" sheetId="42" state="hidden" r:id="rId1"/>
    <sheet name="Instructivo" sheetId="20" state="hidden" r:id="rId2"/>
    <sheet name="Instructivo R. Gestión" sheetId="44" state="hidden" r:id="rId3"/>
    <sheet name="R. Gestión " sheetId="1" r:id="rId4"/>
    <sheet name="Riesgo FISCAL" sheetId="58" r:id="rId5"/>
    <sheet name="Riesgo SARLAFT" sheetId="59" r:id="rId6"/>
    <sheet name="R. Fiscal" sheetId="54" state="hidden" r:id="rId7"/>
    <sheet name="R. SARLAF" sheetId="55" state="hidden" r:id="rId8"/>
    <sheet name="Exposición al Riesgo SARLAF" sheetId="53" state="hidden" r:id="rId9"/>
    <sheet name="Instructivo R. Corrupción" sheetId="45" state="hidden" r:id="rId10"/>
    <sheet name="R. Corrupción" sheetId="37" r:id="rId11"/>
    <sheet name="Impacto Corrupción" sheetId="43" state="hidden" r:id="rId12"/>
    <sheet name="Instructivo Seguridad Inf" sheetId="46" state="hidden" r:id="rId13"/>
    <sheet name="Matriz Calor Inherente" sheetId="18" state="hidden" r:id="rId14"/>
    <sheet name="Matriz Calor Residual" sheetId="19" state="hidden" r:id="rId15"/>
    <sheet name="Tabla probabilidad" sheetId="12" state="hidden" r:id="rId16"/>
    <sheet name="Tabla Impacto" sheetId="13" state="hidden" r:id="rId17"/>
    <sheet name="Tabla Valoración controles" sheetId="15" state="hidden" r:id="rId18"/>
    <sheet name="Opciones Tratamiento" sheetId="16" state="hidden" r:id="rId19"/>
    <sheet name="R. Seguridad Inf" sheetId="52" state="hidden" r:id="rId20"/>
    <sheet name="ListasRSec" sheetId="51" state="hidden" r:id="rId21"/>
    <sheet name="Listas" sheetId="39" state="hidden" r:id="rId22"/>
  </sheets>
  <externalReferences>
    <externalReference r:id="rId23"/>
    <externalReference r:id="rId24"/>
    <externalReference r:id="rId25"/>
    <externalReference r:id="rId26"/>
    <externalReference r:id="rId27"/>
    <externalReference r:id="rId28"/>
    <externalReference r:id="rId29"/>
  </externalReferences>
  <definedNames>
    <definedName name="_xlnm._FilterDatabase" localSheetId="0" hidden="1">Contexto!$A$1:$G$21</definedName>
    <definedName name="_xlnm._FilterDatabase" localSheetId="10" hidden="1">'R. Corrupción'!#REF!</definedName>
    <definedName name="_xlnm._FilterDatabase" localSheetId="3" hidden="1">'R. Gestión '!$A$10:$BN$158</definedName>
    <definedName name="_xlnm._FilterDatabase" localSheetId="4" hidden="1">'Riesgo FISCAL'!$A$10:$BN$180</definedName>
    <definedName name="_xlnm._FilterDatabase" localSheetId="5" hidden="1">'Riesgo SARLAFT'!$A$10:$BN$180</definedName>
    <definedName name="_rc">ListasRSec!$G$216:$G$233</definedName>
    <definedName name="amenazas">ListasRSec!$B$55:$B$89</definedName>
    <definedName name="_xlnm.Print_Area" localSheetId="0">Contexto!$A$1:$G$31</definedName>
    <definedName name="bd">ListasRSec!$G$239:$G$252</definedName>
    <definedName name="CANAL_DE_DISTRIBUCION">[1]DATOS!$C$16:$C$27</definedName>
    <definedName name="CAUSAS">[2]CAUSAS!$C$6:$O$11</definedName>
    <definedName name="ClasificacionRSEG">ListasRSec!$F$15:$F$22</definedName>
    <definedName name="CLAVECAUSA">[2]CAUSAS!$C$12:$O$12</definedName>
    <definedName name="CLAVECONTROL">'[2]NO BORRAR'!$B$41:$B$57</definedName>
    <definedName name="CLAVEPOLITICA">'[2]NO BORRAR'!$B$3:$B$17</definedName>
    <definedName name="CLAVEPROCEDIMIENTO">'[2]NO BORRAR'!$B$22:$B$38</definedName>
    <definedName name="CONTROL">'[2]NO BORRAR'!$C$41:$C$53</definedName>
    <definedName name="di">ListasRSec!$G$193:$G$210</definedName>
    <definedName name="ea">ListasRSec!$G$147:$G$154</definedName>
    <definedName name="FACTOR">[1]DATOS!$A$16:$E$16</definedName>
    <definedName name="hw" localSheetId="20">ListasRSec!$G$78:$G$92</definedName>
    <definedName name="hw">ListasRSec!$G$78:$G$92</definedName>
    <definedName name="ip">ListasRSec!$G$170:$G$183</definedName>
    <definedName name="nada" localSheetId="20">ListasRSec!$C$268:$C$273</definedName>
    <definedName name="OPERACIÓN">[1]DATOS!$E$16:$E$27</definedName>
    <definedName name="POLITICA">'[2]NO BORRAR'!$C$3:$C$17</definedName>
    <definedName name="PROCESOS">[1]DATOS!$A$4:$A$7</definedName>
    <definedName name="ProcesosSEG">ListasRSec!$B$35:$B$52</definedName>
    <definedName name="PRODUCTO">[1]DATOS!$D$16:$D$27</definedName>
    <definedName name="RESPUESTA">'[2]NO BORRAR'!$G$1:$G$5</definedName>
    <definedName name="sa">ListasRSec!$G$124:$G$134</definedName>
    <definedName name="si">ListasRSec!$G$101:$G$115</definedName>
    <definedName name="SI_NO">'[3]NO BORRAR'!$F$1:$F$2</definedName>
    <definedName name="sw">ListasRSec!$G$55:$G$72</definedName>
    <definedName name="Tipo_Activo">ListasRSec!$F$36:$F$45</definedName>
    <definedName name="Tipo_riesgoseg">ListasRSec!$F$10:$F$12</definedName>
    <definedName name="TIPOACCION">'[2]NO BORRAR'!$I$1:$I$9</definedName>
    <definedName name="TRATAMIENTO_RIESGO">'[3]NO BORRAR'!$G$1:$G$5</definedName>
  </definedNames>
  <calcPr calcId="152511"/>
  <pivotCaches>
    <pivotCache cacheId="1" r:id="rId3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78" i="59" l="1"/>
  <c r="R178" i="59"/>
  <c r="U177" i="59"/>
  <c r="R177" i="59"/>
  <c r="AB176" i="59"/>
  <c r="U176" i="59"/>
  <c r="R176" i="59"/>
  <c r="AC175" i="59"/>
  <c r="AB175" i="59" s="1"/>
  <c r="U175" i="59"/>
  <c r="R175" i="59"/>
  <c r="AC176" i="59" s="1"/>
  <c r="U174" i="59"/>
  <c r="R174" i="59"/>
  <c r="Y175" i="59" s="1"/>
  <c r="L174" i="59"/>
  <c r="M174" i="59" s="1"/>
  <c r="N174" i="59" s="1"/>
  <c r="I174" i="59"/>
  <c r="J174" i="59" s="1"/>
  <c r="U172" i="59"/>
  <c r="R172" i="59"/>
  <c r="U171" i="59"/>
  <c r="R171" i="59"/>
  <c r="U170" i="59"/>
  <c r="R170" i="59"/>
  <c r="L170" i="59"/>
  <c r="M170" i="59" s="1"/>
  <c r="N170" i="59" s="1"/>
  <c r="I170" i="59"/>
  <c r="U169" i="59"/>
  <c r="R169" i="59"/>
  <c r="U168" i="59"/>
  <c r="R168" i="59"/>
  <c r="AC167" i="59"/>
  <c r="AB167" i="59" s="1"/>
  <c r="U167" i="59"/>
  <c r="R167" i="59"/>
  <c r="Y168" i="59" s="1"/>
  <c r="AA168" i="59" s="1"/>
  <c r="U166" i="59"/>
  <c r="R166" i="59"/>
  <c r="Y167" i="59" s="1"/>
  <c r="L166" i="59"/>
  <c r="M166" i="59" s="1"/>
  <c r="N166" i="59" s="1"/>
  <c r="I166" i="59"/>
  <c r="J166" i="59" s="1"/>
  <c r="Y165" i="59"/>
  <c r="AA165" i="59" s="1"/>
  <c r="U165" i="59"/>
  <c r="R165" i="59"/>
  <c r="AC164" i="59"/>
  <c r="AB164" i="59" s="1"/>
  <c r="U164" i="59"/>
  <c r="R164" i="59"/>
  <c r="AC165" i="59" s="1"/>
  <c r="AB165" i="59" s="1"/>
  <c r="U163" i="59"/>
  <c r="R163" i="59"/>
  <c r="Y164" i="59" s="1"/>
  <c r="U162" i="59"/>
  <c r="R162" i="59"/>
  <c r="L162" i="59"/>
  <c r="M162" i="59" s="1"/>
  <c r="N162" i="59" s="1"/>
  <c r="I162" i="59"/>
  <c r="AC161" i="59"/>
  <c r="AB161" i="59" s="1"/>
  <c r="Y161" i="59"/>
  <c r="AC160" i="59"/>
  <c r="AB160" i="59" s="1"/>
  <c r="AA160" i="59"/>
  <c r="Y160" i="59"/>
  <c r="Z160" i="59" s="1"/>
  <c r="U158" i="59"/>
  <c r="R158" i="59"/>
  <c r="Y159" i="59" s="1"/>
  <c r="L158" i="59"/>
  <c r="M158" i="59" s="1"/>
  <c r="N158" i="59" s="1"/>
  <c r="I158" i="59"/>
  <c r="Y157" i="59"/>
  <c r="R157" i="59"/>
  <c r="U156" i="59"/>
  <c r="R156" i="59"/>
  <c r="AC157" i="59" s="1"/>
  <c r="AB157" i="59" s="1"/>
  <c r="I156" i="59"/>
  <c r="J156" i="59" s="1"/>
  <c r="U155" i="59"/>
  <c r="R155" i="59"/>
  <c r="U154" i="59"/>
  <c r="R154" i="59"/>
  <c r="L154" i="59"/>
  <c r="M154" i="59" s="1"/>
  <c r="N154" i="59" s="1"/>
  <c r="J154" i="59"/>
  <c r="I154" i="59"/>
  <c r="U153" i="59"/>
  <c r="R153" i="59"/>
  <c r="U152" i="59"/>
  <c r="R152" i="59"/>
  <c r="U151" i="59"/>
  <c r="R151" i="59"/>
  <c r="U150" i="59"/>
  <c r="R150" i="59"/>
  <c r="L150" i="59"/>
  <c r="M150" i="59" s="1"/>
  <c r="N150" i="59" s="1"/>
  <c r="AC150" i="59" s="1"/>
  <c r="I150" i="59"/>
  <c r="U149" i="59"/>
  <c r="R149" i="59"/>
  <c r="U148" i="59"/>
  <c r="R148" i="59"/>
  <c r="O148" i="59"/>
  <c r="L148" i="59"/>
  <c r="M148" i="59" s="1"/>
  <c r="N148" i="59" s="1"/>
  <c r="J148" i="59"/>
  <c r="I148" i="59"/>
  <c r="U147" i="59"/>
  <c r="R147" i="59"/>
  <c r="U146" i="59"/>
  <c r="R146" i="59"/>
  <c r="L146" i="59"/>
  <c r="M146" i="59" s="1"/>
  <c r="N146" i="59" s="1"/>
  <c r="J146" i="59"/>
  <c r="Y146" i="59" s="1"/>
  <c r="AA146" i="59" s="1"/>
  <c r="Y147" i="59" s="1"/>
  <c r="I146" i="59"/>
  <c r="U145" i="59"/>
  <c r="R145" i="59"/>
  <c r="U144" i="59"/>
  <c r="R144" i="59"/>
  <c r="U143" i="59"/>
  <c r="R143" i="59"/>
  <c r="U142" i="59"/>
  <c r="R142" i="59"/>
  <c r="L142" i="59"/>
  <c r="M142" i="59" s="1"/>
  <c r="N142" i="59" s="1"/>
  <c r="I142" i="59"/>
  <c r="AC141" i="59"/>
  <c r="AB141" i="59" s="1"/>
  <c r="Y141" i="59"/>
  <c r="AA141" i="59" s="1"/>
  <c r="U141" i="59"/>
  <c r="AC140" i="59"/>
  <c r="AB140" i="59" s="1"/>
  <c r="Y140" i="59"/>
  <c r="U140" i="59"/>
  <c r="U139" i="59"/>
  <c r="U138" i="59"/>
  <c r="R138" i="59"/>
  <c r="L138" i="59"/>
  <c r="M138" i="59" s="1"/>
  <c r="N138" i="59" s="1"/>
  <c r="J138" i="59"/>
  <c r="I138" i="59"/>
  <c r="Y137" i="59"/>
  <c r="U137" i="59"/>
  <c r="R137" i="59"/>
  <c r="Y136" i="59"/>
  <c r="U136" i="59"/>
  <c r="R136" i="59"/>
  <c r="AC137" i="59" s="1"/>
  <c r="AB137" i="59" s="1"/>
  <c r="U135" i="59"/>
  <c r="R135" i="59"/>
  <c r="AC136" i="59" s="1"/>
  <c r="AB136" i="59" s="1"/>
  <c r="U134" i="59"/>
  <c r="R134" i="59"/>
  <c r="Y135" i="59" s="1"/>
  <c r="M134" i="59"/>
  <c r="N134" i="59" s="1"/>
  <c r="AC134" i="59" s="1"/>
  <c r="AB134" i="59" s="1"/>
  <c r="L134" i="59"/>
  <c r="I134" i="59"/>
  <c r="O134" i="59" s="1"/>
  <c r="AC133" i="59"/>
  <c r="AB133" i="59"/>
  <c r="AA133" i="59"/>
  <c r="Z133" i="59"/>
  <c r="AD133" i="59" s="1"/>
  <c r="Y133" i="59"/>
  <c r="U133" i="59"/>
  <c r="AC132" i="59"/>
  <c r="AB132" i="59" s="1"/>
  <c r="Z132" i="59"/>
  <c r="Y132" i="59"/>
  <c r="AA132" i="59" s="1"/>
  <c r="U132" i="59"/>
  <c r="Y131" i="59"/>
  <c r="AA131" i="59" s="1"/>
  <c r="U131" i="59"/>
  <c r="U130" i="59"/>
  <c r="R130" i="59"/>
  <c r="M130" i="59"/>
  <c r="N130" i="59" s="1"/>
  <c r="L130" i="59"/>
  <c r="I130" i="59"/>
  <c r="U129" i="59"/>
  <c r="R129" i="59"/>
  <c r="U128" i="59"/>
  <c r="R128" i="59"/>
  <c r="Y129" i="59" s="1"/>
  <c r="U127" i="59"/>
  <c r="R127" i="59"/>
  <c r="U126" i="59"/>
  <c r="R126" i="59"/>
  <c r="AC127" i="59" s="1"/>
  <c r="AB127" i="59" s="1"/>
  <c r="L126" i="59"/>
  <c r="M126" i="59" s="1"/>
  <c r="I126" i="59"/>
  <c r="J126" i="59" s="1"/>
  <c r="Y126" i="59" s="1"/>
  <c r="U125" i="59"/>
  <c r="R125" i="59"/>
  <c r="U124" i="59"/>
  <c r="R124" i="59"/>
  <c r="L124" i="59"/>
  <c r="M124" i="59" s="1"/>
  <c r="N124" i="59" s="1"/>
  <c r="I124" i="59"/>
  <c r="AC123" i="59"/>
  <c r="AB123" i="59" s="1"/>
  <c r="Z123" i="59"/>
  <c r="AD123" i="59" s="1"/>
  <c r="Y123" i="59"/>
  <c r="AA123" i="59" s="1"/>
  <c r="U121" i="59"/>
  <c r="R121" i="59"/>
  <c r="AC122" i="59" s="1"/>
  <c r="AB122" i="59" s="1"/>
  <c r="U120" i="59"/>
  <c r="R120" i="59"/>
  <c r="L120" i="59"/>
  <c r="M120" i="59" s="1"/>
  <c r="N120" i="59" s="1"/>
  <c r="AC120" i="59" s="1"/>
  <c r="I120" i="59"/>
  <c r="J120" i="59" s="1"/>
  <c r="Y120" i="59" s="1"/>
  <c r="U119" i="59"/>
  <c r="R119" i="59"/>
  <c r="L119" i="59"/>
  <c r="M119" i="59" s="1"/>
  <c r="N119" i="59" s="1"/>
  <c r="I119" i="59"/>
  <c r="U118" i="59"/>
  <c r="R118" i="59"/>
  <c r="Y118" i="59" s="1"/>
  <c r="U117" i="59"/>
  <c r="R117" i="59"/>
  <c r="Y116" i="59"/>
  <c r="AA116" i="59" s="1"/>
  <c r="U116" i="59"/>
  <c r="R116" i="59"/>
  <c r="AC117" i="59" s="1"/>
  <c r="AB117" i="59" s="1"/>
  <c r="U115" i="59"/>
  <c r="R115" i="59"/>
  <c r="L115" i="59"/>
  <c r="M115" i="59" s="1"/>
  <c r="N115" i="59" s="1"/>
  <c r="AC115" i="59" s="1"/>
  <c r="AB115" i="59" s="1"/>
  <c r="I115" i="59"/>
  <c r="J115" i="59" s="1"/>
  <c r="Y115" i="59" s="1"/>
  <c r="U114" i="59"/>
  <c r="R114" i="59"/>
  <c r="U113" i="59"/>
  <c r="R113" i="59"/>
  <c r="U112" i="59"/>
  <c r="R112" i="59"/>
  <c r="AC113" i="59" s="1"/>
  <c r="AB113" i="59" s="1"/>
  <c r="U111" i="59"/>
  <c r="R111" i="59"/>
  <c r="M111" i="59"/>
  <c r="N111" i="59" s="1"/>
  <c r="L111" i="59"/>
  <c r="I111" i="59"/>
  <c r="U110" i="59"/>
  <c r="R110" i="59"/>
  <c r="U109" i="59"/>
  <c r="R109" i="59"/>
  <c r="AC110" i="59" s="1"/>
  <c r="AB110" i="59" s="1"/>
  <c r="U108" i="59"/>
  <c r="R108" i="59"/>
  <c r="Y109" i="59" s="1"/>
  <c r="U107" i="59"/>
  <c r="R107" i="59"/>
  <c r="Y108" i="59" s="1"/>
  <c r="M107" i="59"/>
  <c r="N107" i="59" s="1"/>
  <c r="AC107" i="59" s="1"/>
  <c r="AB107" i="59" s="1"/>
  <c r="L107" i="59"/>
  <c r="I107" i="59"/>
  <c r="U105" i="59"/>
  <c r="R105" i="59"/>
  <c r="AC106" i="59" s="1"/>
  <c r="AB106" i="59" s="1"/>
  <c r="U104" i="59"/>
  <c r="R104" i="59"/>
  <c r="Y105" i="59" s="1"/>
  <c r="U103" i="59"/>
  <c r="R103" i="59"/>
  <c r="M103" i="59"/>
  <c r="O103" i="59" s="1"/>
  <c r="L103" i="59"/>
  <c r="J103" i="59"/>
  <c r="I103" i="59"/>
  <c r="U102" i="59"/>
  <c r="R102" i="59"/>
  <c r="U101" i="59"/>
  <c r="R101" i="59"/>
  <c r="U100" i="59"/>
  <c r="R100" i="59"/>
  <c r="U99" i="59"/>
  <c r="R99" i="59"/>
  <c r="L99" i="59"/>
  <c r="M99" i="59" s="1"/>
  <c r="I99" i="59"/>
  <c r="J99" i="59" s="1"/>
  <c r="AC98" i="59"/>
  <c r="AB98" i="59" s="1"/>
  <c r="U97" i="59"/>
  <c r="R97" i="59"/>
  <c r="Y98" i="59" s="1"/>
  <c r="U96" i="59"/>
  <c r="R96" i="59"/>
  <c r="U95" i="59"/>
  <c r="R95" i="59"/>
  <c r="L95" i="59"/>
  <c r="M95" i="59" s="1"/>
  <c r="I95" i="59"/>
  <c r="J95" i="59" s="1"/>
  <c r="U93" i="59"/>
  <c r="R93" i="59"/>
  <c r="Y94" i="59" s="1"/>
  <c r="U92" i="59"/>
  <c r="R92" i="59"/>
  <c r="U91" i="59"/>
  <c r="R91" i="59"/>
  <c r="L91" i="59"/>
  <c r="M91" i="59" s="1"/>
  <c r="I91" i="59"/>
  <c r="J91" i="59" s="1"/>
  <c r="Y90" i="59"/>
  <c r="AA90" i="59" s="1"/>
  <c r="U90" i="59"/>
  <c r="R90" i="59"/>
  <c r="U89" i="59"/>
  <c r="R89" i="59"/>
  <c r="AC90" i="59" s="1"/>
  <c r="AB90" i="59" s="1"/>
  <c r="U88" i="59"/>
  <c r="R88" i="59"/>
  <c r="Y89" i="59" s="1"/>
  <c r="AA89" i="59" s="1"/>
  <c r="U87" i="59"/>
  <c r="R87" i="59"/>
  <c r="L87" i="59"/>
  <c r="M87" i="59" s="1"/>
  <c r="N87" i="59" s="1"/>
  <c r="AC87" i="59" s="1"/>
  <c r="I87" i="59"/>
  <c r="Z85" i="59"/>
  <c r="U85" i="59"/>
  <c r="R85" i="59"/>
  <c r="AC86" i="59" s="1"/>
  <c r="AB86" i="59" s="1"/>
  <c r="M85" i="59"/>
  <c r="N85" i="59" s="1"/>
  <c r="AC85" i="59" s="1"/>
  <c r="AB85" i="59" s="1"/>
  <c r="L85" i="59"/>
  <c r="J85" i="59"/>
  <c r="Y85" i="59" s="1"/>
  <c r="AA85" i="59" s="1"/>
  <c r="I85" i="59"/>
  <c r="O85" i="59" s="1"/>
  <c r="U84" i="59"/>
  <c r="R84" i="59"/>
  <c r="U83" i="59"/>
  <c r="R83" i="59"/>
  <c r="U82" i="59"/>
  <c r="R82" i="59"/>
  <c r="U81" i="59"/>
  <c r="R81" i="59"/>
  <c r="L81" i="59"/>
  <c r="M81" i="59" s="1"/>
  <c r="N81" i="59" s="1"/>
  <c r="I81" i="59"/>
  <c r="AC80" i="59"/>
  <c r="AB80" i="59" s="1"/>
  <c r="Y80" i="59"/>
  <c r="U80" i="59"/>
  <c r="R80" i="59"/>
  <c r="AC79" i="59"/>
  <c r="AB79" i="59" s="1"/>
  <c r="Y79" i="59"/>
  <c r="U79" i="59"/>
  <c r="R79" i="59"/>
  <c r="U77" i="59"/>
  <c r="R77" i="59"/>
  <c r="Y78" i="59" s="1"/>
  <c r="L77" i="59"/>
  <c r="M77" i="59" s="1"/>
  <c r="N77" i="59" s="1"/>
  <c r="I77" i="59"/>
  <c r="O77" i="59" s="1"/>
  <c r="Y76" i="59"/>
  <c r="U76" i="59"/>
  <c r="R76" i="59"/>
  <c r="Y75" i="59"/>
  <c r="U75" i="59"/>
  <c r="R75" i="59"/>
  <c r="AC76" i="59" s="1"/>
  <c r="AB76" i="59" s="1"/>
  <c r="U74" i="59"/>
  <c r="R74" i="59"/>
  <c r="AC75" i="59" s="1"/>
  <c r="AB75" i="59" s="1"/>
  <c r="U73" i="59"/>
  <c r="R73" i="59"/>
  <c r="AC74" i="59" s="1"/>
  <c r="AB74" i="59" s="1"/>
  <c r="L73" i="59"/>
  <c r="M73" i="59" s="1"/>
  <c r="N73" i="59" s="1"/>
  <c r="AC73" i="59" s="1"/>
  <c r="AB73" i="59" s="1"/>
  <c r="I73" i="59"/>
  <c r="U72" i="59"/>
  <c r="R72" i="59"/>
  <c r="U71" i="59"/>
  <c r="R71" i="59"/>
  <c r="U70" i="59"/>
  <c r="R70" i="59"/>
  <c r="U69" i="59"/>
  <c r="R69" i="59"/>
  <c r="L69" i="59"/>
  <c r="M69" i="59" s="1"/>
  <c r="N69" i="59" s="1"/>
  <c r="I69" i="59"/>
  <c r="AC68" i="59"/>
  <c r="AB68" i="59" s="1"/>
  <c r="U68" i="59"/>
  <c r="R68" i="59"/>
  <c r="U67" i="59"/>
  <c r="R67" i="59"/>
  <c r="Y68" i="59" s="1"/>
  <c r="U66" i="59"/>
  <c r="R66" i="59"/>
  <c r="U65" i="59"/>
  <c r="R65" i="59"/>
  <c r="M65" i="59"/>
  <c r="N65" i="59" s="1"/>
  <c r="AC65" i="59" s="1"/>
  <c r="AB65" i="59" s="1"/>
  <c r="L65" i="59"/>
  <c r="I65" i="59"/>
  <c r="U64" i="59"/>
  <c r="R64" i="59"/>
  <c r="U63" i="59"/>
  <c r="R63" i="59"/>
  <c r="L63" i="59"/>
  <c r="M63" i="59" s="1"/>
  <c r="N63" i="59" s="1"/>
  <c r="I63" i="59"/>
  <c r="J63" i="59" s="1"/>
  <c r="U62" i="59"/>
  <c r="R62" i="59"/>
  <c r="U61" i="59"/>
  <c r="R61" i="59"/>
  <c r="AC62" i="59" s="1"/>
  <c r="AB62" i="59" s="1"/>
  <c r="U60" i="59"/>
  <c r="R60" i="59"/>
  <c r="U59" i="59"/>
  <c r="R59" i="59"/>
  <c r="L59" i="59"/>
  <c r="M59" i="59" s="1"/>
  <c r="N59" i="59" s="1"/>
  <c r="I59" i="59"/>
  <c r="U58" i="59"/>
  <c r="R58" i="59"/>
  <c r="L58" i="59"/>
  <c r="U57" i="59"/>
  <c r="R57" i="59"/>
  <c r="L57" i="59"/>
  <c r="U56" i="59"/>
  <c r="R56" i="59"/>
  <c r="L56" i="59"/>
  <c r="U55" i="59"/>
  <c r="R55" i="59"/>
  <c r="L55" i="59"/>
  <c r="M55" i="59" s="1"/>
  <c r="N55" i="59" s="1"/>
  <c r="AC55" i="59" s="1"/>
  <c r="AB55" i="59" s="1"/>
  <c r="I55" i="59"/>
  <c r="U53" i="59"/>
  <c r="R53" i="59"/>
  <c r="U52" i="59"/>
  <c r="R52" i="59"/>
  <c r="Y53" i="59" s="1"/>
  <c r="U51" i="59"/>
  <c r="R51" i="59"/>
  <c r="M51" i="59"/>
  <c r="N51" i="59" s="1"/>
  <c r="AC51" i="59" s="1"/>
  <c r="AB51" i="59" s="1"/>
  <c r="L51" i="59"/>
  <c r="I51" i="59"/>
  <c r="U49" i="59"/>
  <c r="R49" i="59"/>
  <c r="AC49" i="59" s="1"/>
  <c r="AB49" i="59" s="1"/>
  <c r="U48" i="59"/>
  <c r="R48" i="59"/>
  <c r="U47" i="59"/>
  <c r="R47" i="59"/>
  <c r="L47" i="59"/>
  <c r="M47" i="59" s="1"/>
  <c r="J47" i="59"/>
  <c r="I47" i="59"/>
  <c r="AC46" i="59"/>
  <c r="AB46" i="59" s="1"/>
  <c r="U46" i="59"/>
  <c r="R46" i="59"/>
  <c r="U45" i="59"/>
  <c r="R45" i="59"/>
  <c r="Y46" i="59" s="1"/>
  <c r="AA46" i="59" s="1"/>
  <c r="U44" i="59"/>
  <c r="R44" i="59"/>
  <c r="U43" i="59"/>
  <c r="R43" i="59"/>
  <c r="L43" i="59"/>
  <c r="M43" i="59" s="1"/>
  <c r="I43" i="59"/>
  <c r="J43" i="59" s="1"/>
  <c r="U42" i="59"/>
  <c r="R42" i="59"/>
  <c r="U41" i="59"/>
  <c r="R41" i="59"/>
  <c r="U40" i="59"/>
  <c r="R40" i="59"/>
  <c r="U39" i="59"/>
  <c r="R39" i="59"/>
  <c r="L39" i="59"/>
  <c r="M39" i="59" s="1"/>
  <c r="J39" i="59"/>
  <c r="I39" i="59"/>
  <c r="AD38" i="59"/>
  <c r="U37" i="59"/>
  <c r="R37" i="59"/>
  <c r="U36" i="59"/>
  <c r="R36" i="59"/>
  <c r="U35" i="59"/>
  <c r="R35" i="59"/>
  <c r="M35" i="59"/>
  <c r="N35" i="59" s="1"/>
  <c r="AC35" i="59" s="1"/>
  <c r="L35" i="59"/>
  <c r="I35" i="59"/>
  <c r="U33" i="59"/>
  <c r="R33" i="59"/>
  <c r="AC34" i="59" s="1"/>
  <c r="AB34" i="59" s="1"/>
  <c r="U32" i="59"/>
  <c r="R32" i="59"/>
  <c r="U31" i="59"/>
  <c r="R31" i="59"/>
  <c r="L31" i="59"/>
  <c r="M31" i="59" s="1"/>
  <c r="N31" i="59" s="1"/>
  <c r="AC31" i="59" s="1"/>
  <c r="AB31" i="59" s="1"/>
  <c r="I31" i="59"/>
  <c r="AC30" i="59"/>
  <c r="AB30" i="59" s="1"/>
  <c r="U29" i="59"/>
  <c r="R29" i="59"/>
  <c r="Y30" i="59" s="1"/>
  <c r="U28" i="59"/>
  <c r="R28" i="59"/>
  <c r="U27" i="59"/>
  <c r="R27" i="59"/>
  <c r="L27" i="59"/>
  <c r="M27" i="59" s="1"/>
  <c r="I27" i="59"/>
  <c r="J27" i="59" s="1"/>
  <c r="AC26" i="59"/>
  <c r="AB26" i="59" s="1"/>
  <c r="Y26" i="59"/>
  <c r="AA26" i="59" s="1"/>
  <c r="U26" i="59"/>
  <c r="AC25" i="59"/>
  <c r="AB25" i="59" s="1"/>
  <c r="Y25" i="59"/>
  <c r="AA25" i="59" s="1"/>
  <c r="U25" i="59"/>
  <c r="Y24" i="59"/>
  <c r="AA24" i="59" s="1"/>
  <c r="U24" i="59"/>
  <c r="U23" i="59"/>
  <c r="R23" i="59"/>
  <c r="AC24" i="59" s="1"/>
  <c r="AB24" i="59" s="1"/>
  <c r="L23" i="59"/>
  <c r="M23" i="59" s="1"/>
  <c r="N23" i="59" s="1"/>
  <c r="AC23" i="59" s="1"/>
  <c r="AB23" i="59" s="1"/>
  <c r="I23" i="59"/>
  <c r="J23" i="59" s="1"/>
  <c r="U22" i="59"/>
  <c r="R22" i="59"/>
  <c r="Y21" i="59"/>
  <c r="AA21" i="59" s="1"/>
  <c r="U21" i="59"/>
  <c r="R21" i="59"/>
  <c r="AC22" i="59" s="1"/>
  <c r="AB22" i="59" s="1"/>
  <c r="U20" i="59"/>
  <c r="R20" i="59"/>
  <c r="AC21" i="59" s="1"/>
  <c r="AB21" i="59" s="1"/>
  <c r="U19" i="59"/>
  <c r="R19" i="59"/>
  <c r="Y20" i="59" s="1"/>
  <c r="AA20" i="59" s="1"/>
  <c r="L19" i="59"/>
  <c r="M19" i="59" s="1"/>
  <c r="J19" i="59"/>
  <c r="I19" i="59"/>
  <c r="U17" i="59"/>
  <c r="R17" i="59"/>
  <c r="AC17" i="59" s="1"/>
  <c r="AB17" i="59" s="1"/>
  <c r="U16" i="59"/>
  <c r="R16" i="59"/>
  <c r="U15" i="59"/>
  <c r="R15" i="59"/>
  <c r="L15" i="59"/>
  <c r="M15" i="59" s="1"/>
  <c r="N15" i="59" s="1"/>
  <c r="AC15" i="59" s="1"/>
  <c r="I15" i="59"/>
  <c r="U13" i="59"/>
  <c r="R13" i="59"/>
  <c r="AC14" i="59" s="1"/>
  <c r="AB14" i="59" s="1"/>
  <c r="U12" i="59"/>
  <c r="R12" i="59"/>
  <c r="AC13" i="59" s="1"/>
  <c r="AB13" i="59" s="1"/>
  <c r="U11" i="59"/>
  <c r="R11" i="59"/>
  <c r="M11" i="59"/>
  <c r="N11" i="59" s="1"/>
  <c r="L11" i="59"/>
  <c r="I11" i="59"/>
  <c r="U178" i="58"/>
  <c r="R178" i="58"/>
  <c r="U177" i="58"/>
  <c r="R177" i="58"/>
  <c r="U176" i="58"/>
  <c r="R176" i="58"/>
  <c r="U175" i="58"/>
  <c r="R175" i="58"/>
  <c r="AC176" i="58" s="1"/>
  <c r="AB176" i="58" s="1"/>
  <c r="U174" i="58"/>
  <c r="R174" i="58"/>
  <c r="AC175" i="58" s="1"/>
  <c r="AB175" i="58" s="1"/>
  <c r="O174" i="58"/>
  <c r="L174" i="58"/>
  <c r="M174" i="58" s="1"/>
  <c r="N174" i="58" s="1"/>
  <c r="I174" i="58"/>
  <c r="J174" i="58" s="1"/>
  <c r="U172" i="58"/>
  <c r="R172" i="58"/>
  <c r="U171" i="58"/>
  <c r="R171" i="58"/>
  <c r="U170" i="58"/>
  <c r="R170" i="58"/>
  <c r="L170" i="58"/>
  <c r="M170" i="58" s="1"/>
  <c r="N170" i="58" s="1"/>
  <c r="AC170" i="58" s="1"/>
  <c r="I170" i="58"/>
  <c r="U169" i="58"/>
  <c r="R169" i="58"/>
  <c r="Y168" i="58"/>
  <c r="AA168" i="58" s="1"/>
  <c r="U168" i="58"/>
  <c r="R168" i="58"/>
  <c r="AC167" i="58"/>
  <c r="AB167" i="58" s="1"/>
  <c r="U167" i="58"/>
  <c r="R167" i="58"/>
  <c r="AC168" i="58" s="1"/>
  <c r="AB168" i="58" s="1"/>
  <c r="U166" i="58"/>
  <c r="R166" i="58"/>
  <c r="AC166" i="58" s="1"/>
  <c r="AB166" i="58" s="1"/>
  <c r="L166" i="58"/>
  <c r="M166" i="58" s="1"/>
  <c r="N166" i="58" s="1"/>
  <c r="I166" i="58"/>
  <c r="J166" i="58" s="1"/>
  <c r="U165" i="58"/>
  <c r="R165" i="58"/>
  <c r="U164" i="58"/>
  <c r="R164" i="58"/>
  <c r="AC165" i="58" s="1"/>
  <c r="AB165" i="58" s="1"/>
  <c r="U163" i="58"/>
  <c r="R163" i="58"/>
  <c r="Y164" i="58" s="1"/>
  <c r="U162" i="58"/>
  <c r="R162" i="58"/>
  <c r="L162" i="58"/>
  <c r="M162" i="58" s="1"/>
  <c r="N162" i="58" s="1"/>
  <c r="I162" i="58"/>
  <c r="AC161" i="58"/>
  <c r="AB161" i="58" s="1"/>
  <c r="Y161" i="58"/>
  <c r="AC160" i="58"/>
  <c r="AB160" i="58" s="1"/>
  <c r="AA160" i="58"/>
  <c r="Y160" i="58"/>
  <c r="Z160" i="58" s="1"/>
  <c r="U158" i="58"/>
  <c r="R158" i="58"/>
  <c r="Y159" i="58" s="1"/>
  <c r="L158" i="58"/>
  <c r="M158" i="58" s="1"/>
  <c r="N158" i="58" s="1"/>
  <c r="I158" i="58"/>
  <c r="R157" i="58"/>
  <c r="U156" i="58"/>
  <c r="R156" i="58"/>
  <c r="AC157" i="58" s="1"/>
  <c r="AB157" i="58" s="1"/>
  <c r="I156" i="58"/>
  <c r="J156" i="58" s="1"/>
  <c r="U155" i="58"/>
  <c r="R155" i="58"/>
  <c r="U154" i="58"/>
  <c r="R154" i="58"/>
  <c r="O154" i="58"/>
  <c r="L154" i="58"/>
  <c r="M154" i="58" s="1"/>
  <c r="N154" i="58" s="1"/>
  <c r="J154" i="58"/>
  <c r="I154" i="58"/>
  <c r="U153" i="58"/>
  <c r="R153" i="58"/>
  <c r="U152" i="58"/>
  <c r="R152" i="58"/>
  <c r="U151" i="58"/>
  <c r="R151" i="58"/>
  <c r="U150" i="58"/>
  <c r="R150" i="58"/>
  <c r="M150" i="58"/>
  <c r="N150" i="58" s="1"/>
  <c r="AC150" i="58" s="1"/>
  <c r="L150" i="58"/>
  <c r="I150" i="58"/>
  <c r="U149" i="58"/>
  <c r="R149" i="58"/>
  <c r="U148" i="58"/>
  <c r="R148" i="58"/>
  <c r="L148" i="58"/>
  <c r="M148" i="58" s="1"/>
  <c r="J148" i="58"/>
  <c r="I148" i="58"/>
  <c r="U147" i="58"/>
  <c r="R147" i="58"/>
  <c r="U146" i="58"/>
  <c r="R146" i="58"/>
  <c r="L146" i="58"/>
  <c r="M146" i="58" s="1"/>
  <c r="N146" i="58" s="1"/>
  <c r="AC146" i="58" s="1"/>
  <c r="I146" i="58"/>
  <c r="U145" i="58"/>
  <c r="R145" i="58"/>
  <c r="U144" i="58"/>
  <c r="R144" i="58"/>
  <c r="U143" i="58"/>
  <c r="R143" i="58"/>
  <c r="U142" i="58"/>
  <c r="R142" i="58"/>
  <c r="M142" i="58"/>
  <c r="N142" i="58" s="1"/>
  <c r="L142" i="58"/>
  <c r="I142" i="58"/>
  <c r="AC141" i="58"/>
  <c r="AB141" i="58" s="1"/>
  <c r="Y141" i="58"/>
  <c r="AA141" i="58" s="1"/>
  <c r="U141" i="58"/>
  <c r="AC140" i="58"/>
  <c r="AB140" i="58" s="1"/>
  <c r="Y140" i="58"/>
  <c r="U140" i="58"/>
  <c r="U139" i="58"/>
  <c r="U138" i="58"/>
  <c r="R138" i="58"/>
  <c r="L138" i="58"/>
  <c r="M138" i="58" s="1"/>
  <c r="N138" i="58" s="1"/>
  <c r="I138" i="58"/>
  <c r="O138" i="58" s="1"/>
  <c r="U137" i="58"/>
  <c r="R137" i="58"/>
  <c r="U136" i="58"/>
  <c r="R136" i="58"/>
  <c r="AC137" i="58" s="1"/>
  <c r="AB137" i="58" s="1"/>
  <c r="U135" i="58"/>
  <c r="R135" i="58"/>
  <c r="AC136" i="58" s="1"/>
  <c r="AB136" i="58" s="1"/>
  <c r="U134" i="58"/>
  <c r="R134" i="58"/>
  <c r="AC135" i="58" s="1"/>
  <c r="AB135" i="58" s="1"/>
  <c r="M134" i="58"/>
  <c r="N134" i="58" s="1"/>
  <c r="AC134" i="58" s="1"/>
  <c r="AB134" i="58" s="1"/>
  <c r="L134" i="58"/>
  <c r="I134" i="58"/>
  <c r="O134" i="58" s="1"/>
  <c r="AC133" i="58"/>
  <c r="AB133" i="58" s="1"/>
  <c r="Z133" i="58"/>
  <c r="Y133" i="58"/>
  <c r="AA133" i="58" s="1"/>
  <c r="U133" i="58"/>
  <c r="AC132" i="58"/>
  <c r="AB132" i="58" s="1"/>
  <c r="AA132" i="58"/>
  <c r="Z132" i="58"/>
  <c r="AD132" i="58" s="1"/>
  <c r="Y132" i="58"/>
  <c r="U132" i="58"/>
  <c r="U131" i="58"/>
  <c r="U130" i="58"/>
  <c r="R130" i="58"/>
  <c r="Y131" i="58" s="1"/>
  <c r="M130" i="58"/>
  <c r="L130" i="58"/>
  <c r="I130" i="58"/>
  <c r="J130" i="58" s="1"/>
  <c r="Y130" i="58" s="1"/>
  <c r="U129" i="58"/>
  <c r="R129" i="58"/>
  <c r="U128" i="58"/>
  <c r="R128" i="58"/>
  <c r="AC129" i="58" s="1"/>
  <c r="AB129" i="58" s="1"/>
  <c r="U127" i="58"/>
  <c r="R127" i="58"/>
  <c r="U126" i="58"/>
  <c r="R126" i="58"/>
  <c r="AC127" i="58" s="1"/>
  <c r="AB127" i="58" s="1"/>
  <c r="L126" i="58"/>
  <c r="M126" i="58" s="1"/>
  <c r="N126" i="58" s="1"/>
  <c r="J126" i="58"/>
  <c r="I126" i="58"/>
  <c r="U125" i="58"/>
  <c r="R125" i="58"/>
  <c r="U124" i="58"/>
  <c r="R124" i="58"/>
  <c r="Y125" i="58" s="1"/>
  <c r="L124" i="58"/>
  <c r="M124" i="58" s="1"/>
  <c r="J124" i="58"/>
  <c r="Y124" i="58" s="1"/>
  <c r="I124" i="58"/>
  <c r="AC123" i="58"/>
  <c r="AB123" i="58"/>
  <c r="AA123" i="58"/>
  <c r="Z123" i="58"/>
  <c r="AD123" i="58" s="1"/>
  <c r="Y123" i="58"/>
  <c r="U121" i="58"/>
  <c r="R121" i="58"/>
  <c r="AC122" i="58" s="1"/>
  <c r="AB122" i="58" s="1"/>
  <c r="U120" i="58"/>
  <c r="R120" i="58"/>
  <c r="L120" i="58"/>
  <c r="M120" i="58" s="1"/>
  <c r="N120" i="58" s="1"/>
  <c r="I120" i="58"/>
  <c r="J120" i="58" s="1"/>
  <c r="U119" i="58"/>
  <c r="R119" i="58"/>
  <c r="L119" i="58"/>
  <c r="M119" i="58" s="1"/>
  <c r="I119" i="58"/>
  <c r="J119" i="58" s="1"/>
  <c r="Y119" i="58" s="1"/>
  <c r="U118" i="58"/>
  <c r="R118" i="58"/>
  <c r="U117" i="58"/>
  <c r="R117" i="58"/>
  <c r="AC118" i="58" s="1"/>
  <c r="AB118" i="58" s="1"/>
  <c r="U116" i="58"/>
  <c r="R116" i="58"/>
  <c r="U115" i="58"/>
  <c r="R115" i="58"/>
  <c r="AC116" i="58" s="1"/>
  <c r="AB116" i="58" s="1"/>
  <c r="L115" i="58"/>
  <c r="M115" i="58" s="1"/>
  <c r="N115" i="58" s="1"/>
  <c r="J115" i="58"/>
  <c r="I115" i="58"/>
  <c r="U114" i="58"/>
  <c r="R114" i="58"/>
  <c r="Y113" i="58"/>
  <c r="AA113" i="58" s="1"/>
  <c r="U113" i="58"/>
  <c r="R113" i="58"/>
  <c r="Y114" i="58" s="1"/>
  <c r="AC112" i="58"/>
  <c r="AB112" i="58" s="1"/>
  <c r="U112" i="58"/>
  <c r="R112" i="58"/>
  <c r="AC113" i="58" s="1"/>
  <c r="AB113" i="58" s="1"/>
  <c r="U111" i="58"/>
  <c r="R111" i="58"/>
  <c r="Y112" i="58" s="1"/>
  <c r="M111" i="58"/>
  <c r="L111" i="58"/>
  <c r="I111" i="58"/>
  <c r="J111" i="58" s="1"/>
  <c r="U110" i="58"/>
  <c r="R110" i="58"/>
  <c r="U109" i="58"/>
  <c r="R109" i="58"/>
  <c r="AC110" i="58" s="1"/>
  <c r="AB110" i="58" s="1"/>
  <c r="U108" i="58"/>
  <c r="R108" i="58"/>
  <c r="U107" i="58"/>
  <c r="R107" i="58"/>
  <c r="AC108" i="58" s="1"/>
  <c r="AB108" i="58" s="1"/>
  <c r="L107" i="58"/>
  <c r="M107" i="58" s="1"/>
  <c r="N107" i="58" s="1"/>
  <c r="I107" i="58"/>
  <c r="U105" i="58"/>
  <c r="R105" i="58"/>
  <c r="Y106" i="58" s="1"/>
  <c r="AA106" i="58" s="1"/>
  <c r="U104" i="58"/>
  <c r="R104" i="58"/>
  <c r="U103" i="58"/>
  <c r="R103" i="58"/>
  <c r="M103" i="58"/>
  <c r="N103" i="58" s="1"/>
  <c r="L103" i="58"/>
  <c r="I103" i="58"/>
  <c r="J103" i="58" s="1"/>
  <c r="AC102" i="58"/>
  <c r="AB102" i="58" s="1"/>
  <c r="Y102" i="58"/>
  <c r="AA102" i="58" s="1"/>
  <c r="U102" i="58"/>
  <c r="R102" i="58"/>
  <c r="AC101" i="58"/>
  <c r="AB101" i="58" s="1"/>
  <c r="Y101" i="58"/>
  <c r="U101" i="58"/>
  <c r="R101" i="58"/>
  <c r="U100" i="58"/>
  <c r="R100" i="58"/>
  <c r="U99" i="58"/>
  <c r="R99" i="58"/>
  <c r="AC100" i="58" s="1"/>
  <c r="AB100" i="58" s="1"/>
  <c r="M99" i="58"/>
  <c r="O99" i="58" s="1"/>
  <c r="L99" i="58"/>
  <c r="I99" i="58"/>
  <c r="J99" i="58" s="1"/>
  <c r="Y99" i="58" s="1"/>
  <c r="U97" i="58"/>
  <c r="R97" i="58"/>
  <c r="AC98" i="58" s="1"/>
  <c r="AB98" i="58" s="1"/>
  <c r="U96" i="58"/>
  <c r="R96" i="58"/>
  <c r="AC97" i="58" s="1"/>
  <c r="AB97" i="58" s="1"/>
  <c r="U95" i="58"/>
  <c r="R95" i="58"/>
  <c r="L95" i="58"/>
  <c r="M95" i="58" s="1"/>
  <c r="N95" i="58" s="1"/>
  <c r="AC95" i="58" s="1"/>
  <c r="I95" i="58"/>
  <c r="U93" i="58"/>
  <c r="R93" i="58"/>
  <c r="AC94" i="58" s="1"/>
  <c r="AB94" i="58" s="1"/>
  <c r="U92" i="58"/>
  <c r="R92" i="58"/>
  <c r="U91" i="58"/>
  <c r="R91" i="58"/>
  <c r="L91" i="58"/>
  <c r="M91" i="58" s="1"/>
  <c r="N91" i="58" s="1"/>
  <c r="I91" i="58"/>
  <c r="O91" i="58" s="1"/>
  <c r="Y90" i="58"/>
  <c r="AA90" i="58" s="1"/>
  <c r="U90" i="58"/>
  <c r="R90" i="58"/>
  <c r="U89" i="58"/>
  <c r="R89" i="58"/>
  <c r="AC90" i="58" s="1"/>
  <c r="AB90" i="58" s="1"/>
  <c r="U88" i="58"/>
  <c r="R88" i="58"/>
  <c r="Y89" i="58" s="1"/>
  <c r="AA89" i="58" s="1"/>
  <c r="U87" i="58"/>
  <c r="R87" i="58"/>
  <c r="L87" i="58"/>
  <c r="M87" i="58" s="1"/>
  <c r="N87" i="58" s="1"/>
  <c r="AC87" i="58" s="1"/>
  <c r="AC88" i="58" s="1"/>
  <c r="AB88" i="58" s="1"/>
  <c r="I87" i="58"/>
  <c r="U85" i="58"/>
  <c r="R85" i="58"/>
  <c r="AC86" i="58" s="1"/>
  <c r="AB86" i="58" s="1"/>
  <c r="M85" i="58"/>
  <c r="N85" i="58" s="1"/>
  <c r="AC85" i="58" s="1"/>
  <c r="AB85" i="58" s="1"/>
  <c r="L85" i="58"/>
  <c r="I85" i="58"/>
  <c r="U84" i="58"/>
  <c r="R84" i="58"/>
  <c r="U83" i="58"/>
  <c r="R83" i="58"/>
  <c r="U82" i="58"/>
  <c r="R82" i="58"/>
  <c r="U81" i="58"/>
  <c r="R81" i="58"/>
  <c r="L81" i="58"/>
  <c r="M81" i="58" s="1"/>
  <c r="N81" i="58" s="1"/>
  <c r="J81" i="58"/>
  <c r="I81" i="58"/>
  <c r="Y80" i="58"/>
  <c r="U80" i="58"/>
  <c r="R80" i="58"/>
  <c r="AC79" i="58"/>
  <c r="AB79" i="58" s="1"/>
  <c r="Y79" i="58"/>
  <c r="U79" i="58"/>
  <c r="R79" i="58"/>
  <c r="AC80" i="58" s="1"/>
  <c r="AB80" i="58" s="1"/>
  <c r="U77" i="58"/>
  <c r="R77" i="58"/>
  <c r="AC78" i="58" s="1"/>
  <c r="AB78" i="58" s="1"/>
  <c r="L77" i="58"/>
  <c r="M77" i="58" s="1"/>
  <c r="N77" i="58" s="1"/>
  <c r="I77" i="58"/>
  <c r="J77" i="58" s="1"/>
  <c r="U76" i="58"/>
  <c r="R76" i="58"/>
  <c r="U75" i="58"/>
  <c r="R75" i="58"/>
  <c r="Y76" i="58" s="1"/>
  <c r="U74" i="58"/>
  <c r="R74" i="58"/>
  <c r="AC75" i="58" s="1"/>
  <c r="AB75" i="58" s="1"/>
  <c r="U73" i="58"/>
  <c r="R73" i="58"/>
  <c r="AC74" i="58" s="1"/>
  <c r="AB74" i="58" s="1"/>
  <c r="M73" i="58"/>
  <c r="N73" i="58" s="1"/>
  <c r="AC73" i="58" s="1"/>
  <c r="AB73" i="58" s="1"/>
  <c r="L73" i="58"/>
  <c r="I73" i="58"/>
  <c r="U72" i="58"/>
  <c r="R72" i="58"/>
  <c r="U71" i="58"/>
  <c r="R71" i="58"/>
  <c r="U70" i="58"/>
  <c r="R70" i="58"/>
  <c r="U69" i="58"/>
  <c r="R69" i="58"/>
  <c r="L69" i="58"/>
  <c r="M69" i="58" s="1"/>
  <c r="N69" i="58" s="1"/>
  <c r="J69" i="58"/>
  <c r="I69" i="58"/>
  <c r="Y68" i="58"/>
  <c r="U68" i="58"/>
  <c r="R68" i="58"/>
  <c r="U67" i="58"/>
  <c r="R67" i="58"/>
  <c r="AC68" i="58" s="1"/>
  <c r="AB68" i="58" s="1"/>
  <c r="U66" i="58"/>
  <c r="R66" i="58"/>
  <c r="Y67" i="58" s="1"/>
  <c r="U65" i="58"/>
  <c r="R65" i="58"/>
  <c r="L65" i="58"/>
  <c r="M65" i="58" s="1"/>
  <c r="I65" i="58"/>
  <c r="J65" i="58" s="1"/>
  <c r="U64" i="58"/>
  <c r="R64" i="58"/>
  <c r="U63" i="58"/>
  <c r="R63" i="58"/>
  <c r="L63" i="58"/>
  <c r="M63" i="58" s="1"/>
  <c r="N63" i="58" s="1"/>
  <c r="AC63" i="58" s="1"/>
  <c r="I63" i="58"/>
  <c r="U62" i="58"/>
  <c r="R62" i="58"/>
  <c r="U61" i="58"/>
  <c r="R61" i="58"/>
  <c r="Y61" i="58" s="1"/>
  <c r="U60" i="58"/>
  <c r="R60" i="58"/>
  <c r="U59" i="58"/>
  <c r="R59" i="58"/>
  <c r="AC60" i="58" s="1"/>
  <c r="AB60" i="58" s="1"/>
  <c r="L59" i="58"/>
  <c r="M59" i="58" s="1"/>
  <c r="N59" i="58" s="1"/>
  <c r="I59" i="58"/>
  <c r="O59" i="58" s="1"/>
  <c r="U58" i="58"/>
  <c r="R58" i="58"/>
  <c r="L58" i="58"/>
  <c r="U57" i="58"/>
  <c r="R57" i="58"/>
  <c r="AC58" i="58" s="1"/>
  <c r="AB58" i="58" s="1"/>
  <c r="L57" i="58"/>
  <c r="U56" i="58"/>
  <c r="R56" i="58"/>
  <c r="L56" i="58"/>
  <c r="U55" i="58"/>
  <c r="R55" i="58"/>
  <c r="L55" i="58"/>
  <c r="M55" i="58" s="1"/>
  <c r="I55" i="58"/>
  <c r="J55" i="58" s="1"/>
  <c r="U53" i="58"/>
  <c r="R53" i="58"/>
  <c r="AC54" i="58" s="1"/>
  <c r="AB54" i="58" s="1"/>
  <c r="U52" i="58"/>
  <c r="R52" i="58"/>
  <c r="Y53" i="58" s="1"/>
  <c r="U51" i="58"/>
  <c r="R51" i="58"/>
  <c r="O51" i="58"/>
  <c r="L51" i="58"/>
  <c r="M51" i="58" s="1"/>
  <c r="N51" i="58" s="1"/>
  <c r="I51" i="58"/>
  <c r="J51" i="58" s="1"/>
  <c r="U49" i="58"/>
  <c r="R49" i="58"/>
  <c r="U48" i="58"/>
  <c r="R48" i="58"/>
  <c r="Y50" i="58" s="1"/>
  <c r="U47" i="58"/>
  <c r="R47" i="58"/>
  <c r="M47" i="58"/>
  <c r="N47" i="58" s="1"/>
  <c r="AC47" i="58" s="1"/>
  <c r="L47" i="58"/>
  <c r="I47" i="58"/>
  <c r="U46" i="58"/>
  <c r="R46" i="58"/>
  <c r="U45" i="58"/>
  <c r="R45" i="58"/>
  <c r="U44" i="58"/>
  <c r="R44" i="58"/>
  <c r="AC45" i="58" s="1"/>
  <c r="AB45" i="58" s="1"/>
  <c r="U43" i="58"/>
  <c r="R43" i="58"/>
  <c r="L43" i="58"/>
  <c r="M43" i="58" s="1"/>
  <c r="N43" i="58" s="1"/>
  <c r="J43" i="58"/>
  <c r="I43" i="58"/>
  <c r="O43" i="58" s="1"/>
  <c r="U42" i="58"/>
  <c r="R42" i="58"/>
  <c r="U41" i="58"/>
  <c r="R41" i="58"/>
  <c r="U40" i="58"/>
  <c r="R40" i="58"/>
  <c r="U39" i="58"/>
  <c r="R39" i="58"/>
  <c r="L39" i="58"/>
  <c r="M39" i="58" s="1"/>
  <c r="J39" i="58"/>
  <c r="I39" i="58"/>
  <c r="AD38" i="58"/>
  <c r="U37" i="58"/>
  <c r="R37" i="58"/>
  <c r="U36" i="58"/>
  <c r="R36" i="58"/>
  <c r="U35" i="58"/>
  <c r="R35" i="58"/>
  <c r="AC36" i="58" s="1"/>
  <c r="AB36" i="58" s="1"/>
  <c r="L35" i="58"/>
  <c r="M35" i="58" s="1"/>
  <c r="N35" i="58" s="1"/>
  <c r="AC35" i="58" s="1"/>
  <c r="AB35" i="58" s="1"/>
  <c r="I35" i="58"/>
  <c r="O35" i="58" s="1"/>
  <c r="U33" i="58"/>
  <c r="R33" i="58"/>
  <c r="U32" i="58"/>
  <c r="R32" i="58"/>
  <c r="AC33" i="58" s="1"/>
  <c r="AB33" i="58" s="1"/>
  <c r="U31" i="58"/>
  <c r="R31" i="58"/>
  <c r="L31" i="58"/>
  <c r="M31" i="58" s="1"/>
  <c r="N31" i="58" s="1"/>
  <c r="I31" i="58"/>
  <c r="Y30" i="58"/>
  <c r="AA30" i="58" s="1"/>
  <c r="U29" i="58"/>
  <c r="R29" i="58"/>
  <c r="AC30" i="58" s="1"/>
  <c r="AB30" i="58" s="1"/>
  <c r="U28" i="58"/>
  <c r="R28" i="58"/>
  <c r="U27" i="58"/>
  <c r="R27" i="58"/>
  <c r="L27" i="58"/>
  <c r="M27" i="58" s="1"/>
  <c r="J27" i="58"/>
  <c r="I27" i="58"/>
  <c r="AC26" i="58"/>
  <c r="AB26" i="58" s="1"/>
  <c r="Y26" i="58"/>
  <c r="AA26" i="58" s="1"/>
  <c r="U26" i="58"/>
  <c r="AC25" i="58"/>
  <c r="AB25" i="58" s="1"/>
  <c r="Y25" i="58"/>
  <c r="AA25" i="58" s="1"/>
  <c r="U25" i="58"/>
  <c r="Y24" i="58"/>
  <c r="AA24" i="58" s="1"/>
  <c r="U24" i="58"/>
  <c r="U23" i="58"/>
  <c r="R23" i="58"/>
  <c r="AC24" i="58" s="1"/>
  <c r="AB24" i="58" s="1"/>
  <c r="L23" i="58"/>
  <c r="M23" i="58" s="1"/>
  <c r="N23" i="58" s="1"/>
  <c r="AC23" i="58" s="1"/>
  <c r="AB23" i="58" s="1"/>
  <c r="I23" i="58"/>
  <c r="J23" i="58" s="1"/>
  <c r="U22" i="58"/>
  <c r="R22" i="58"/>
  <c r="U21" i="58"/>
  <c r="R21" i="58"/>
  <c r="U20" i="58"/>
  <c r="R20" i="58"/>
  <c r="Y21" i="58" s="1"/>
  <c r="Z21" i="58" s="1"/>
  <c r="U19" i="58"/>
  <c r="R19" i="58"/>
  <c r="AC20" i="58" s="1"/>
  <c r="AB20" i="58" s="1"/>
  <c r="L19" i="58"/>
  <c r="M19" i="58" s="1"/>
  <c r="N19" i="58" s="1"/>
  <c r="I19" i="58"/>
  <c r="J19" i="58" s="1"/>
  <c r="Y17" i="58"/>
  <c r="Z17" i="58" s="1"/>
  <c r="U17" i="58"/>
  <c r="R17" i="58"/>
  <c r="U16" i="58"/>
  <c r="R16" i="58"/>
  <c r="U15" i="58"/>
  <c r="R15" i="58"/>
  <c r="L15" i="58"/>
  <c r="M15" i="58" s="1"/>
  <c r="N15" i="58" s="1"/>
  <c r="AC15" i="58" s="1"/>
  <c r="I15" i="58"/>
  <c r="O15" i="58" s="1"/>
  <c r="U13" i="58"/>
  <c r="R13" i="58"/>
  <c r="AC14" i="58" s="1"/>
  <c r="AB14" i="58" s="1"/>
  <c r="U12" i="58"/>
  <c r="R12" i="58"/>
  <c r="U11" i="58"/>
  <c r="R11" i="58"/>
  <c r="M11" i="58"/>
  <c r="O11" i="58" s="1"/>
  <c r="L11" i="58"/>
  <c r="I11" i="58"/>
  <c r="J11" i="58" s="1"/>
  <c r="AE67" i="37"/>
  <c r="AG67" i="37"/>
  <c r="AE62" i="37"/>
  <c r="AG62" i="37"/>
  <c r="AE57" i="37"/>
  <c r="AG57" i="37"/>
  <c r="AE52" i="37"/>
  <c r="AG52" i="37"/>
  <c r="AE42" i="37"/>
  <c r="AG42" i="37"/>
  <c r="L176" i="59"/>
  <c r="L147" i="59"/>
  <c r="L163" i="59"/>
  <c r="L62" i="59"/>
  <c r="L53" i="59"/>
  <c r="L22" i="59"/>
  <c r="L18" i="59"/>
  <c r="L45" i="59"/>
  <c r="L26" i="59"/>
  <c r="L16" i="59"/>
  <c r="L61" i="59"/>
  <c r="L34" i="59"/>
  <c r="L28" i="59"/>
  <c r="L176" i="58"/>
  <c r="L147" i="58"/>
  <c r="L163" i="58"/>
  <c r="L49" i="58"/>
  <c r="L61" i="58"/>
  <c r="L42" i="58"/>
  <c r="L25" i="58"/>
  <c r="L41" i="58"/>
  <c r="L52" i="58"/>
  <c r="L33" i="58"/>
  <c r="L18" i="58"/>
  <c r="L32" i="58"/>
  <c r="L12" i="58"/>
  <c r="L168" i="59"/>
  <c r="L66" i="59"/>
  <c r="L37" i="59"/>
  <c r="L67" i="59"/>
  <c r="L24" i="59"/>
  <c r="L48" i="59"/>
  <c r="L172" i="58"/>
  <c r="L167" i="58"/>
  <c r="L62" i="58"/>
  <c r="L48" i="58"/>
  <c r="L21" i="58"/>
  <c r="L40" i="58"/>
  <c r="L28" i="58"/>
  <c r="L165" i="59"/>
  <c r="L50" i="59"/>
  <c r="L32" i="59"/>
  <c r="L46" i="59"/>
  <c r="L21" i="59"/>
  <c r="L41" i="59"/>
  <c r="L169" i="58"/>
  <c r="L164" i="58"/>
  <c r="L68" i="58"/>
  <c r="L26" i="58"/>
  <c r="L60" i="58"/>
  <c r="L34" i="58"/>
  <c r="L44" i="58"/>
  <c r="L177" i="59"/>
  <c r="L171" i="59"/>
  <c r="L175" i="59"/>
  <c r="L173" i="59"/>
  <c r="L54" i="59"/>
  <c r="L44" i="59"/>
  <c r="L17" i="59"/>
  <c r="L13" i="59"/>
  <c r="L42" i="59"/>
  <c r="L25" i="59"/>
  <c r="L20" i="59"/>
  <c r="L49" i="59"/>
  <c r="L29" i="59"/>
  <c r="L177" i="58"/>
  <c r="L171" i="58"/>
  <c r="L175" i="58"/>
  <c r="L173" i="58"/>
  <c r="L46" i="58"/>
  <c r="L53" i="58"/>
  <c r="L36" i="58"/>
  <c r="L24" i="58"/>
  <c r="L38" i="58"/>
  <c r="L50" i="58"/>
  <c r="L17" i="58"/>
  <c r="L14" i="58"/>
  <c r="L29" i="58"/>
  <c r="L172" i="59"/>
  <c r="L167" i="59"/>
  <c r="L68" i="59"/>
  <c r="L12" i="59"/>
  <c r="L36" i="59"/>
  <c r="L52" i="59"/>
  <c r="L14" i="59"/>
  <c r="L168" i="58"/>
  <c r="L37" i="58"/>
  <c r="L30" i="58"/>
  <c r="L67" i="58"/>
  <c r="L16" i="58"/>
  <c r="L22" i="58"/>
  <c r="L169" i="59"/>
  <c r="L164" i="59"/>
  <c r="L60" i="59"/>
  <c r="L33" i="59"/>
  <c r="L30" i="59"/>
  <c r="L40" i="59"/>
  <c r="L38" i="59"/>
  <c r="L165" i="58"/>
  <c r="L54" i="58"/>
  <c r="L45" i="58"/>
  <c r="L66" i="58"/>
  <c r="L13" i="58"/>
  <c r="L20" i="58"/>
  <c r="AA109" i="59" l="1"/>
  <c r="Z109" i="59"/>
  <c r="AA120" i="59"/>
  <c r="Y121" i="59" s="1"/>
  <c r="Z120" i="59"/>
  <c r="AA115" i="59"/>
  <c r="Z115" i="59"/>
  <c r="AD115" i="59" s="1"/>
  <c r="AA129" i="59"/>
  <c r="Z129" i="59"/>
  <c r="AC151" i="59"/>
  <c r="AB150" i="59"/>
  <c r="AA30" i="59"/>
  <c r="Z30" i="59"/>
  <c r="AA108" i="59"/>
  <c r="Z108" i="59"/>
  <c r="AA118" i="59"/>
  <c r="Z118" i="59"/>
  <c r="AA105" i="59"/>
  <c r="Z105" i="59"/>
  <c r="AC37" i="59"/>
  <c r="AB37" i="59" s="1"/>
  <c r="Y62" i="59"/>
  <c r="Y74" i="59"/>
  <c r="AC108" i="59"/>
  <c r="AB108" i="59" s="1"/>
  <c r="AC118" i="59"/>
  <c r="AB118" i="59" s="1"/>
  <c r="AC128" i="59"/>
  <c r="AB128" i="59" s="1"/>
  <c r="AC20" i="59"/>
  <c r="AB20" i="59" s="1"/>
  <c r="Y23" i="59"/>
  <c r="Z23" i="59" s="1"/>
  <c r="AD23" i="59" s="1"/>
  <c r="O31" i="59"/>
  <c r="Y45" i="59"/>
  <c r="AC50" i="59"/>
  <c r="AB50" i="59" s="1"/>
  <c r="AC53" i="59"/>
  <c r="AB53" i="59" s="1"/>
  <c r="Y58" i="59"/>
  <c r="AA58" i="59" s="1"/>
  <c r="O63" i="59"/>
  <c r="AC89" i="59"/>
  <c r="AB89" i="59" s="1"/>
  <c r="N103" i="59"/>
  <c r="AC103" i="59" s="1"/>
  <c r="AB103" i="59" s="1"/>
  <c r="AC109" i="59"/>
  <c r="AB109" i="59" s="1"/>
  <c r="Y110" i="59"/>
  <c r="Z116" i="59"/>
  <c r="Y117" i="59"/>
  <c r="Y127" i="59"/>
  <c r="AC129" i="59"/>
  <c r="AB129" i="59" s="1"/>
  <c r="AC130" i="59"/>
  <c r="AB130" i="59" s="1"/>
  <c r="AC131" i="59"/>
  <c r="AB131" i="59" s="1"/>
  <c r="AC135" i="59"/>
  <c r="AB135" i="59" s="1"/>
  <c r="AC146" i="59"/>
  <c r="O162" i="59"/>
  <c r="AC168" i="59"/>
  <c r="AB168" i="59" s="1"/>
  <c r="AC170" i="59"/>
  <c r="AB170" i="59" s="1"/>
  <c r="AC32" i="59"/>
  <c r="AB32" i="59" s="1"/>
  <c r="Y50" i="59"/>
  <c r="AA50" i="59" s="1"/>
  <c r="AC105" i="59"/>
  <c r="AB105" i="59" s="1"/>
  <c r="O11" i="59"/>
  <c r="AC33" i="59"/>
  <c r="AB33" i="59" s="1"/>
  <c r="O35" i="59"/>
  <c r="Y49" i="59"/>
  <c r="AA49" i="59" s="1"/>
  <c r="AC61" i="59"/>
  <c r="AB61" i="59" s="1"/>
  <c r="O65" i="59"/>
  <c r="Y103" i="59"/>
  <c r="O107" i="59"/>
  <c r="AC116" i="59"/>
  <c r="AB116" i="59" s="1"/>
  <c r="AC125" i="59"/>
  <c r="AB125" i="59" s="1"/>
  <c r="Y128" i="59"/>
  <c r="O130" i="59"/>
  <c r="O15" i="59"/>
  <c r="AC94" i="59"/>
  <c r="AB94" i="59" s="1"/>
  <c r="AC112" i="59"/>
  <c r="AB112" i="59" s="1"/>
  <c r="AC114" i="59"/>
  <c r="AB114" i="59" s="1"/>
  <c r="O124" i="59"/>
  <c r="Z141" i="59"/>
  <c r="AD141" i="59" s="1"/>
  <c r="O146" i="59"/>
  <c r="O150" i="59"/>
  <c r="AD160" i="59"/>
  <c r="AA112" i="58"/>
  <c r="Z112" i="58"/>
  <c r="AD112" i="58" s="1"/>
  <c r="O115" i="58"/>
  <c r="AA114" i="58"/>
  <c r="Z114" i="58"/>
  <c r="O95" i="58"/>
  <c r="O107" i="58"/>
  <c r="AA125" i="58"/>
  <c r="Z125" i="58"/>
  <c r="O126" i="58"/>
  <c r="O63" i="58"/>
  <c r="AC76" i="58"/>
  <c r="AB76" i="58" s="1"/>
  <c r="Y45" i="58"/>
  <c r="AC53" i="58"/>
  <c r="AB53" i="58" s="1"/>
  <c r="AC61" i="58"/>
  <c r="AB61" i="58" s="1"/>
  <c r="AC67" i="58"/>
  <c r="AB67" i="58" s="1"/>
  <c r="J91" i="58"/>
  <c r="Y100" i="58"/>
  <c r="AA100" i="58" s="1"/>
  <c r="O103" i="58"/>
  <c r="J107" i="58"/>
  <c r="Y107" i="58" s="1"/>
  <c r="Z113" i="58"/>
  <c r="AD113" i="58" s="1"/>
  <c r="AC131" i="58"/>
  <c r="AB131" i="58" s="1"/>
  <c r="AC19" i="58"/>
  <c r="AB19" i="58" s="1"/>
  <c r="Y19" i="58"/>
  <c r="Y20" i="58"/>
  <c r="Y54" i="58"/>
  <c r="AA54" i="58" s="1"/>
  <c r="Y57" i="58"/>
  <c r="AA57" i="58" s="1"/>
  <c r="Y58" i="58"/>
  <c r="AA58" i="58" s="1"/>
  <c r="Y75" i="58"/>
  <c r="AC89" i="58"/>
  <c r="AB89" i="58" s="1"/>
  <c r="Y93" i="58"/>
  <c r="AA93" i="58" s="1"/>
  <c r="Y97" i="58"/>
  <c r="AA97" i="58" s="1"/>
  <c r="Z102" i="58"/>
  <c r="AD102" i="58" s="1"/>
  <c r="AC114" i="58"/>
  <c r="AB114" i="58" s="1"/>
  <c r="AC117" i="58"/>
  <c r="AB117" i="58" s="1"/>
  <c r="O120" i="58"/>
  <c r="J134" i="58"/>
  <c r="Y134" i="58" s="1"/>
  <c r="Y135" i="58"/>
  <c r="Y136" i="58"/>
  <c r="J138" i="58"/>
  <c r="Y138" i="58" s="1"/>
  <c r="Y157" i="58"/>
  <c r="Y165" i="58"/>
  <c r="AA165" i="58" s="1"/>
  <c r="Y175" i="58"/>
  <c r="Z25" i="58"/>
  <c r="Z26" i="58"/>
  <c r="AD26" i="58" s="1"/>
  <c r="Z30" i="58"/>
  <c r="AD30" i="58" s="1"/>
  <c r="J35" i="58"/>
  <c r="Y35" i="58" s="1"/>
  <c r="AA35" i="58" s="1"/>
  <c r="Y36" i="58" s="1"/>
  <c r="J59" i="58"/>
  <c r="Y59" i="58" s="1"/>
  <c r="Y74" i="58"/>
  <c r="Y18" i="58"/>
  <c r="Y14" i="58"/>
  <c r="Z14" i="58" s="1"/>
  <c r="O19" i="58"/>
  <c r="AC44" i="58"/>
  <c r="AB44" i="58" s="1"/>
  <c r="AC52" i="58"/>
  <c r="AB52" i="58" s="1"/>
  <c r="J95" i="58"/>
  <c r="Y95" i="58" s="1"/>
  <c r="AA95" i="58" s="1"/>
  <c r="Y96" i="58" s="1"/>
  <c r="Z96" i="58" s="1"/>
  <c r="AD96" i="58" s="1"/>
  <c r="AC109" i="58"/>
  <c r="AB109" i="58" s="1"/>
  <c r="AC125" i="58"/>
  <c r="AB125" i="58" s="1"/>
  <c r="AC128" i="58"/>
  <c r="AB128" i="58" s="1"/>
  <c r="Y137" i="58"/>
  <c r="AC164" i="58"/>
  <c r="AB164" i="58" s="1"/>
  <c r="O158" i="58"/>
  <c r="AD160" i="58"/>
  <c r="Y167" i="58"/>
  <c r="AA167" i="58" s="1"/>
  <c r="AA23" i="59"/>
  <c r="AB35" i="59"/>
  <c r="AC36" i="59"/>
  <c r="AB36" i="59" s="1"/>
  <c r="AA45" i="59"/>
  <c r="Z45" i="59"/>
  <c r="AB15" i="59"/>
  <c r="AC16" i="59"/>
  <c r="AB16" i="59" s="1"/>
  <c r="O27" i="59"/>
  <c r="N27" i="59"/>
  <c r="AC27" i="59" s="1"/>
  <c r="AB27" i="59" s="1"/>
  <c r="AD30" i="59"/>
  <c r="N43" i="59"/>
  <c r="O43" i="59"/>
  <c r="N19" i="59"/>
  <c r="AC19" i="59" s="1"/>
  <c r="AB19" i="59" s="1"/>
  <c r="O19" i="59"/>
  <c r="O39" i="59"/>
  <c r="N39" i="59"/>
  <c r="AC39" i="59" s="1"/>
  <c r="AB39" i="59" s="1"/>
  <c r="N47" i="59"/>
  <c r="AC47" i="59" s="1"/>
  <c r="O47" i="59"/>
  <c r="AA53" i="59"/>
  <c r="Z53" i="59"/>
  <c r="AC45" i="59"/>
  <c r="AB45" i="59" s="1"/>
  <c r="O59" i="59"/>
  <c r="AC71" i="59"/>
  <c r="AB71" i="59" s="1"/>
  <c r="Y71" i="59"/>
  <c r="N91" i="59"/>
  <c r="AC91" i="59" s="1"/>
  <c r="O91" i="59"/>
  <c r="AC11" i="59"/>
  <c r="AB11" i="59" s="1"/>
  <c r="J15" i="59"/>
  <c r="Y15" i="59" s="1"/>
  <c r="O23" i="59"/>
  <c r="Z24" i="59"/>
  <c r="AD24" i="59" s="1"/>
  <c r="J35" i="59"/>
  <c r="Y35" i="59" s="1"/>
  <c r="AC44" i="59"/>
  <c r="AB44" i="59" s="1"/>
  <c r="Y44" i="59"/>
  <c r="Z49" i="59"/>
  <c r="AD49" i="59" s="1"/>
  <c r="O55" i="59"/>
  <c r="J55" i="59"/>
  <c r="Y55" i="59" s="1"/>
  <c r="AA68" i="59"/>
  <c r="Z68" i="59"/>
  <c r="AD68" i="59" s="1"/>
  <c r="AC70" i="59"/>
  <c r="AB70" i="59" s="1"/>
  <c r="Y70" i="59"/>
  <c r="AC69" i="59"/>
  <c r="AB69" i="59" s="1"/>
  <c r="O73" i="59"/>
  <c r="J73" i="59"/>
  <c r="Y73" i="59" s="1"/>
  <c r="AA78" i="59"/>
  <c r="Z78" i="59"/>
  <c r="AA79" i="59"/>
  <c r="Z79" i="59"/>
  <c r="AD79" i="59" s="1"/>
  <c r="AA80" i="59"/>
  <c r="Z80" i="59"/>
  <c r="AD80" i="59" s="1"/>
  <c r="AC82" i="59"/>
  <c r="AB82" i="59" s="1"/>
  <c r="Y82" i="59"/>
  <c r="AC81" i="59"/>
  <c r="AB81" i="59" s="1"/>
  <c r="AC88" i="59"/>
  <c r="AB88" i="59" s="1"/>
  <c r="AB87" i="59"/>
  <c r="AA94" i="59"/>
  <c r="Z94" i="59"/>
  <c r="AD94" i="59" s="1"/>
  <c r="Y61" i="59"/>
  <c r="O99" i="59"/>
  <c r="N99" i="59"/>
  <c r="Y18" i="59"/>
  <c r="AC18" i="59"/>
  <c r="AB18" i="59" s="1"/>
  <c r="Z20" i="59"/>
  <c r="AD20" i="59" s="1"/>
  <c r="Z25" i="59"/>
  <c r="AD25" i="59" s="1"/>
  <c r="Z26" i="59"/>
  <c r="AD26" i="59" s="1"/>
  <c r="J11" i="59"/>
  <c r="Y11" i="59" s="1"/>
  <c r="Y14" i="59"/>
  <c r="Y17" i="59"/>
  <c r="Z21" i="59"/>
  <c r="AD21" i="59" s="1"/>
  <c r="Y22" i="59"/>
  <c r="Y27" i="59"/>
  <c r="J31" i="59"/>
  <c r="Y31" i="59" s="1"/>
  <c r="Y34" i="59"/>
  <c r="Y39" i="59"/>
  <c r="AC43" i="59"/>
  <c r="AB43" i="59" s="1"/>
  <c r="Z46" i="59"/>
  <c r="AD46" i="59" s="1"/>
  <c r="Z50" i="59"/>
  <c r="AD50" i="59" s="1"/>
  <c r="O51" i="59"/>
  <c r="J51" i="59"/>
  <c r="Y51" i="59" s="1"/>
  <c r="AC52" i="59"/>
  <c r="AB52" i="59" s="1"/>
  <c r="AC58" i="59"/>
  <c r="AB58" i="59" s="1"/>
  <c r="AA62" i="59"/>
  <c r="Z62" i="59"/>
  <c r="AD62" i="59" s="1"/>
  <c r="AA74" i="59"/>
  <c r="Z74" i="59"/>
  <c r="AD74" i="59" s="1"/>
  <c r="AA75" i="59"/>
  <c r="Z75" i="59"/>
  <c r="AD75" i="59" s="1"/>
  <c r="AA76" i="59"/>
  <c r="Z76" i="59"/>
  <c r="AD76" i="59" s="1"/>
  <c r="AC77" i="59"/>
  <c r="AB77" i="59" s="1"/>
  <c r="AC78" i="59"/>
  <c r="AB78" i="59" s="1"/>
  <c r="O87" i="59"/>
  <c r="J87" i="59"/>
  <c r="Y87" i="59" s="1"/>
  <c r="O95" i="59"/>
  <c r="N95" i="59"/>
  <c r="AC95" i="59" s="1"/>
  <c r="AA103" i="59"/>
  <c r="Y104" i="59" s="1"/>
  <c r="Z103" i="59"/>
  <c r="AD103" i="59" s="1"/>
  <c r="AC54" i="59"/>
  <c r="AB54" i="59" s="1"/>
  <c r="Y54" i="59"/>
  <c r="AC83" i="59"/>
  <c r="AB83" i="59" s="1"/>
  <c r="Y83" i="59"/>
  <c r="AD85" i="59"/>
  <c r="Y13" i="59"/>
  <c r="Y19" i="59"/>
  <c r="Y33" i="59"/>
  <c r="Y43" i="59"/>
  <c r="Y47" i="59"/>
  <c r="AC57" i="59"/>
  <c r="AB57" i="59" s="1"/>
  <c r="Y57" i="59"/>
  <c r="AC56" i="59"/>
  <c r="AB56" i="59" s="1"/>
  <c r="Y56" i="59"/>
  <c r="AC60" i="59"/>
  <c r="AB60" i="59" s="1"/>
  <c r="Y60" i="59"/>
  <c r="AC59" i="59"/>
  <c r="AB59" i="59" s="1"/>
  <c r="AC67" i="59"/>
  <c r="AB67" i="59" s="1"/>
  <c r="Y67" i="59"/>
  <c r="AC66" i="59"/>
  <c r="AB66" i="59" s="1"/>
  <c r="Y66" i="59"/>
  <c r="O69" i="59"/>
  <c r="AC72" i="59"/>
  <c r="AB72" i="59" s="1"/>
  <c r="Y72" i="59"/>
  <c r="O81" i="59"/>
  <c r="AC84" i="59"/>
  <c r="AB84" i="59" s="1"/>
  <c r="Y84" i="59"/>
  <c r="AA98" i="59"/>
  <c r="Z98" i="59"/>
  <c r="AD98" i="59" s="1"/>
  <c r="AC93" i="59"/>
  <c r="AB93" i="59" s="1"/>
  <c r="Y93" i="59"/>
  <c r="O119" i="59"/>
  <c r="AB120" i="59"/>
  <c r="AC121" i="59"/>
  <c r="AB121" i="59" s="1"/>
  <c r="O126" i="59"/>
  <c r="N126" i="59"/>
  <c r="AC126" i="59" s="1"/>
  <c r="AB126" i="59" s="1"/>
  <c r="AD129" i="59"/>
  <c r="AD132" i="59"/>
  <c r="AA147" i="59"/>
  <c r="Z147" i="59"/>
  <c r="J65" i="59"/>
  <c r="Y65" i="59" s="1"/>
  <c r="Z90" i="59"/>
  <c r="AD90" i="59" s="1"/>
  <c r="O115" i="59"/>
  <c r="O120" i="59"/>
  <c r="AB146" i="59"/>
  <c r="AC147" i="59"/>
  <c r="AB147" i="59" s="1"/>
  <c r="AC171" i="59"/>
  <c r="AB171" i="59" s="1"/>
  <c r="J59" i="59"/>
  <c r="Y59" i="59" s="1"/>
  <c r="Y63" i="59"/>
  <c r="AC63" i="59"/>
  <c r="AB63" i="59" s="1"/>
  <c r="J69" i="59"/>
  <c r="Y69" i="59" s="1"/>
  <c r="J77" i="59"/>
  <c r="Y77" i="59" s="1"/>
  <c r="J81" i="59"/>
  <c r="Y81" i="59" s="1"/>
  <c r="Z89" i="59"/>
  <c r="AD89" i="59" s="1"/>
  <c r="Y91" i="59"/>
  <c r="J107" i="59"/>
  <c r="Y107" i="59" s="1"/>
  <c r="Y95" i="59"/>
  <c r="AC97" i="59"/>
  <c r="AB97" i="59" s="1"/>
  <c r="Y97" i="59"/>
  <c r="AC100" i="59"/>
  <c r="AB100" i="59" s="1"/>
  <c r="Y100" i="59"/>
  <c r="AC99" i="59"/>
  <c r="AB99" i="59" s="1"/>
  <c r="Y99" i="59"/>
  <c r="AC101" i="59"/>
  <c r="AB101" i="59" s="1"/>
  <c r="Y101" i="59"/>
  <c r="AC102" i="59"/>
  <c r="AB102" i="59" s="1"/>
  <c r="Y102" i="59"/>
  <c r="O111" i="59"/>
  <c r="AC119" i="59"/>
  <c r="AB119" i="59" s="1"/>
  <c r="AA126" i="59"/>
  <c r="Z126" i="59"/>
  <c r="AA137" i="59"/>
  <c r="Z137" i="59"/>
  <c r="AD137" i="59" s="1"/>
  <c r="AA140" i="59"/>
  <c r="Z140" i="59"/>
  <c r="AD140" i="59" s="1"/>
  <c r="O142" i="59"/>
  <c r="O154" i="59"/>
  <c r="O158" i="59"/>
  <c r="AC166" i="59"/>
  <c r="AB166" i="59" s="1"/>
  <c r="O170" i="59"/>
  <c r="J170" i="59"/>
  <c r="Y170" i="59" s="1"/>
  <c r="AA159" i="59"/>
  <c r="Z159" i="59"/>
  <c r="AA164" i="59"/>
  <c r="Z164" i="59"/>
  <c r="AD164" i="59" s="1"/>
  <c r="AC169" i="59"/>
  <c r="AB169" i="59" s="1"/>
  <c r="Y169" i="59"/>
  <c r="AA175" i="59"/>
  <c r="Z175" i="59"/>
  <c r="AD175" i="59" s="1"/>
  <c r="AC178" i="59"/>
  <c r="AB178" i="59" s="1"/>
  <c r="Y178" i="59"/>
  <c r="Y86" i="59"/>
  <c r="Y106" i="59"/>
  <c r="AC111" i="59"/>
  <c r="AB111" i="59" s="1"/>
  <c r="Y112" i="59"/>
  <c r="Y113" i="59"/>
  <c r="Y114" i="59"/>
  <c r="Y122" i="59"/>
  <c r="AC124" i="59"/>
  <c r="AB124" i="59" s="1"/>
  <c r="Y125" i="59"/>
  <c r="Z131" i="59"/>
  <c r="J134" i="59"/>
  <c r="Y134" i="59" s="1"/>
  <c r="AA135" i="59"/>
  <c r="Z135" i="59"/>
  <c r="AD135" i="59" s="1"/>
  <c r="O138" i="59"/>
  <c r="AA157" i="59"/>
  <c r="Z157" i="59"/>
  <c r="AD157" i="59" s="1"/>
  <c r="AC158" i="59"/>
  <c r="AB158" i="59" s="1"/>
  <c r="Y158" i="59"/>
  <c r="AC159" i="59"/>
  <c r="AB159" i="59" s="1"/>
  <c r="AA167" i="59"/>
  <c r="Z167" i="59"/>
  <c r="AD167" i="59" s="1"/>
  <c r="AC172" i="59"/>
  <c r="AB172" i="59" s="1"/>
  <c r="Y172" i="59"/>
  <c r="AC173" i="59"/>
  <c r="AB173" i="59" s="1"/>
  <c r="Y173" i="59"/>
  <c r="O174" i="59"/>
  <c r="AC177" i="59"/>
  <c r="AB177" i="59" s="1"/>
  <c r="Y177" i="59"/>
  <c r="J111" i="59"/>
  <c r="Y111" i="59" s="1"/>
  <c r="J119" i="59"/>
  <c r="Y119" i="59" s="1"/>
  <c r="J124" i="59"/>
  <c r="Y124" i="59" s="1"/>
  <c r="J130" i="59"/>
  <c r="Y130" i="59" s="1"/>
  <c r="AA136" i="59"/>
  <c r="Z136" i="59"/>
  <c r="AD136" i="59" s="1"/>
  <c r="AC138" i="59"/>
  <c r="AB138" i="59" s="1"/>
  <c r="Y138" i="59"/>
  <c r="AC139" i="59"/>
  <c r="AB139" i="59" s="1"/>
  <c r="Y139" i="59"/>
  <c r="AC142" i="59"/>
  <c r="AB142" i="59" s="1"/>
  <c r="Z146" i="59"/>
  <c r="AA161" i="59"/>
  <c r="Z161" i="59"/>
  <c r="AD161" i="59" s="1"/>
  <c r="AC163" i="59"/>
  <c r="AB163" i="59" s="1"/>
  <c r="Y163" i="59"/>
  <c r="AC162" i="59"/>
  <c r="AB162" i="59" s="1"/>
  <c r="O166" i="59"/>
  <c r="AC174" i="59"/>
  <c r="AB174" i="59" s="1"/>
  <c r="Y176" i="59"/>
  <c r="J150" i="59"/>
  <c r="Y150" i="59" s="1"/>
  <c r="Z165" i="59"/>
  <c r="AD165" i="59" s="1"/>
  <c r="Z168" i="59"/>
  <c r="AD168" i="59" s="1"/>
  <c r="J142" i="59"/>
  <c r="Y142" i="59" s="1"/>
  <c r="Y148" i="59"/>
  <c r="AC148" i="59"/>
  <c r="AB148" i="59" s="1"/>
  <c r="Y154" i="59"/>
  <c r="AC154" i="59"/>
  <c r="AB154" i="59" s="1"/>
  <c r="J158" i="59"/>
  <c r="J162" i="59"/>
  <c r="Y162" i="59" s="1"/>
  <c r="Y166" i="59"/>
  <c r="Y174" i="59"/>
  <c r="AB47" i="58"/>
  <c r="AC48" i="58"/>
  <c r="AB48" i="58" s="1"/>
  <c r="AB15" i="58"/>
  <c r="AC16" i="58"/>
  <c r="AB16" i="58" s="1"/>
  <c r="N27" i="58"/>
  <c r="AC27" i="58" s="1"/>
  <c r="O27" i="58"/>
  <c r="AA18" i="58"/>
  <c r="Z18" i="58"/>
  <c r="AD14" i="58"/>
  <c r="AA14" i="58"/>
  <c r="J15" i="58"/>
  <c r="AC17" i="58"/>
  <c r="Y33" i="58"/>
  <c r="AB63" i="58"/>
  <c r="AC64" i="58"/>
  <c r="AB64" i="58" s="1"/>
  <c r="O47" i="58"/>
  <c r="J47" i="58"/>
  <c r="Y47" i="58" s="1"/>
  <c r="O39" i="58"/>
  <c r="N39" i="58"/>
  <c r="N11" i="58"/>
  <c r="AC11" i="58" s="1"/>
  <c r="Y11" i="58"/>
  <c r="Y15" i="58"/>
  <c r="AA17" i="58"/>
  <c r="AA21" i="58"/>
  <c r="O23" i="58"/>
  <c r="Z24" i="58"/>
  <c r="AD24" i="58" s="1"/>
  <c r="AC34" i="58"/>
  <c r="AB34" i="58" s="1"/>
  <c r="Y34" i="58"/>
  <c r="AC37" i="58"/>
  <c r="AB37" i="58" s="1"/>
  <c r="AA67" i="58"/>
  <c r="Z67" i="58"/>
  <c r="AC13" i="58"/>
  <c r="AB13" i="58" s="1"/>
  <c r="Y13" i="58"/>
  <c r="AC22" i="58"/>
  <c r="AB22" i="58" s="1"/>
  <c r="Y22" i="58"/>
  <c r="AC21" i="58"/>
  <c r="AB21" i="58" s="1"/>
  <c r="AD21" i="58" s="1"/>
  <c r="Y23" i="58"/>
  <c r="AD25" i="58"/>
  <c r="O31" i="58"/>
  <c r="J31" i="58"/>
  <c r="Y31" i="58" s="1"/>
  <c r="AC31" i="58"/>
  <c r="AB31" i="58" s="1"/>
  <c r="O55" i="58"/>
  <c r="N55" i="58"/>
  <c r="Z57" i="58"/>
  <c r="O65" i="58"/>
  <c r="N65" i="58"/>
  <c r="Y27" i="58"/>
  <c r="AC39" i="58"/>
  <c r="AB39" i="58" s="1"/>
  <c r="Y39" i="58"/>
  <c r="AA45" i="58"/>
  <c r="Z45" i="58"/>
  <c r="AD45" i="58" s="1"/>
  <c r="AC49" i="58"/>
  <c r="Y49" i="58"/>
  <c r="AC51" i="58"/>
  <c r="AB51" i="58" s="1"/>
  <c r="Y51" i="58"/>
  <c r="AC57" i="58"/>
  <c r="AB57" i="58" s="1"/>
  <c r="AC59" i="58"/>
  <c r="AB59" i="58" s="1"/>
  <c r="Y60" i="58"/>
  <c r="AC62" i="58"/>
  <c r="AB62" i="58" s="1"/>
  <c r="O69" i="58"/>
  <c r="AA74" i="58"/>
  <c r="Z74" i="58"/>
  <c r="AD74" i="58" s="1"/>
  <c r="O77" i="58"/>
  <c r="AA80" i="58"/>
  <c r="Z80" i="58"/>
  <c r="AD80" i="58" s="1"/>
  <c r="AC83" i="58"/>
  <c r="AB83" i="58" s="1"/>
  <c r="Y83" i="58"/>
  <c r="AB87" i="58"/>
  <c r="AA50" i="58"/>
  <c r="Z50" i="58"/>
  <c r="AC56" i="58"/>
  <c r="AB56" i="58" s="1"/>
  <c r="Y56" i="58"/>
  <c r="AC55" i="58"/>
  <c r="AB55" i="58" s="1"/>
  <c r="Y55" i="58"/>
  <c r="AC70" i="58"/>
  <c r="AB70" i="58" s="1"/>
  <c r="Y70" i="58"/>
  <c r="AC69" i="58"/>
  <c r="AB69" i="58" s="1"/>
  <c r="Y69" i="58"/>
  <c r="O73" i="58"/>
  <c r="J73" i="58"/>
  <c r="Y73" i="58" s="1"/>
  <c r="AA75" i="58"/>
  <c r="Z75" i="58"/>
  <c r="AD75" i="58" s="1"/>
  <c r="AC77" i="58"/>
  <c r="AB77" i="58" s="1"/>
  <c r="Y77" i="58"/>
  <c r="AC84" i="58"/>
  <c r="AB84" i="58" s="1"/>
  <c r="Y84" i="58"/>
  <c r="AC96" i="58"/>
  <c r="AB96" i="58" s="1"/>
  <c r="AB95" i="58"/>
  <c r="O119" i="58"/>
  <c r="N119" i="58"/>
  <c r="AC119" i="58" s="1"/>
  <c r="AB119" i="58" s="1"/>
  <c r="AC43" i="58"/>
  <c r="AB43" i="58" s="1"/>
  <c r="Y43" i="58"/>
  <c r="Y44" i="58"/>
  <c r="AC46" i="58"/>
  <c r="AB46" i="58" s="1"/>
  <c r="AA53" i="58"/>
  <c r="Z53" i="58"/>
  <c r="AD53" i="58" s="1"/>
  <c r="Z54" i="58"/>
  <c r="AD54" i="58" s="1"/>
  <c r="AA61" i="58"/>
  <c r="Z61" i="58"/>
  <c r="AD61" i="58" s="1"/>
  <c r="J63" i="58"/>
  <c r="Y63" i="58" s="1"/>
  <c r="AA68" i="58"/>
  <c r="Z68" i="58"/>
  <c r="AD68" i="58" s="1"/>
  <c r="AC71" i="58"/>
  <c r="AB71" i="58" s="1"/>
  <c r="Y71" i="58"/>
  <c r="AA76" i="58"/>
  <c r="Z76" i="58"/>
  <c r="Y78" i="58"/>
  <c r="O81" i="58"/>
  <c r="Z93" i="58"/>
  <c r="AA96" i="58"/>
  <c r="Z106" i="58"/>
  <c r="N111" i="58"/>
  <c r="AC111" i="58" s="1"/>
  <c r="AB111" i="58" s="1"/>
  <c r="O111" i="58"/>
  <c r="AC66" i="58"/>
  <c r="AB66" i="58" s="1"/>
  <c r="Y66" i="58"/>
  <c r="AC65" i="58"/>
  <c r="AB65" i="58" s="1"/>
  <c r="Y65" i="58"/>
  <c r="AC72" i="58"/>
  <c r="AB72" i="58" s="1"/>
  <c r="Y72" i="58"/>
  <c r="AA79" i="58"/>
  <c r="Z79" i="58"/>
  <c r="AD79" i="58" s="1"/>
  <c r="AC82" i="58"/>
  <c r="AB82" i="58" s="1"/>
  <c r="Y82" i="58"/>
  <c r="AC81" i="58"/>
  <c r="AB81" i="58" s="1"/>
  <c r="Y81" i="58"/>
  <c r="O85" i="58"/>
  <c r="J85" i="58"/>
  <c r="Y85" i="58" s="1"/>
  <c r="O87" i="58"/>
  <c r="AA99" i="58"/>
  <c r="Z99" i="58"/>
  <c r="AA101" i="58"/>
  <c r="Z101" i="58"/>
  <c r="AD101" i="58" s="1"/>
  <c r="AA134" i="58"/>
  <c r="Z134" i="58"/>
  <c r="AD134" i="58" s="1"/>
  <c r="AA159" i="58"/>
  <c r="Z159" i="58"/>
  <c r="O170" i="58"/>
  <c r="J170" i="58"/>
  <c r="Y170" i="58" s="1"/>
  <c r="AC93" i="58"/>
  <c r="AB93" i="58" s="1"/>
  <c r="AC103" i="58"/>
  <c r="AB103" i="58" s="1"/>
  <c r="Y103" i="58"/>
  <c r="AA124" i="58"/>
  <c r="Z124" i="58"/>
  <c r="O130" i="58"/>
  <c r="N130" i="58"/>
  <c r="AC130" i="58" s="1"/>
  <c r="AB130" i="58" s="1"/>
  <c r="AA135" i="58"/>
  <c r="Z135" i="58"/>
  <c r="AD135" i="58" s="1"/>
  <c r="O146" i="58"/>
  <c r="J146" i="58"/>
  <c r="Y146" i="58" s="1"/>
  <c r="Y46" i="58"/>
  <c r="Y62" i="58"/>
  <c r="J87" i="58"/>
  <c r="Y87" i="58" s="1"/>
  <c r="Z89" i="58"/>
  <c r="AD89" i="58" s="1"/>
  <c r="Z90" i="58"/>
  <c r="AD90" i="58" s="1"/>
  <c r="N99" i="58"/>
  <c r="AC99" i="58" s="1"/>
  <c r="AB99" i="58" s="1"/>
  <c r="Z100" i="58"/>
  <c r="AD100" i="58" s="1"/>
  <c r="AC106" i="58"/>
  <c r="AB106" i="58" s="1"/>
  <c r="Y111" i="58"/>
  <c r="AA119" i="58"/>
  <c r="Z119" i="58"/>
  <c r="AD119" i="58" s="1"/>
  <c r="AD125" i="58"/>
  <c r="AA131" i="58"/>
  <c r="Z131" i="58"/>
  <c r="AD131" i="58" s="1"/>
  <c r="N148" i="58"/>
  <c r="AC148" i="58" s="1"/>
  <c r="AB148" i="58" s="1"/>
  <c r="O148" i="58"/>
  <c r="AB170" i="58"/>
  <c r="AC171" i="58"/>
  <c r="AB171" i="58" s="1"/>
  <c r="Y86" i="58"/>
  <c r="Y91" i="58"/>
  <c r="AC91" i="58"/>
  <c r="AB91" i="58" s="1"/>
  <c r="AC105" i="58"/>
  <c r="AB105" i="58" s="1"/>
  <c r="Y105" i="58"/>
  <c r="O124" i="58"/>
  <c r="N124" i="58"/>
  <c r="AC124" i="58" s="1"/>
  <c r="AB124" i="58" s="1"/>
  <c r="AA130" i="58"/>
  <c r="Z130" i="58"/>
  <c r="AD130" i="58" s="1"/>
  <c r="AD133" i="58"/>
  <c r="AB146" i="58"/>
  <c r="AC147" i="58"/>
  <c r="AB147" i="58" s="1"/>
  <c r="AC151" i="58"/>
  <c r="AB150" i="58"/>
  <c r="Y122" i="58"/>
  <c r="AA136" i="58"/>
  <c r="Z136" i="58"/>
  <c r="AD136" i="58" s="1"/>
  <c r="AC138" i="58"/>
  <c r="AB138" i="58" s="1"/>
  <c r="AC139" i="58"/>
  <c r="AB139" i="58" s="1"/>
  <c r="Y139" i="58"/>
  <c r="AC142" i="58"/>
  <c r="AB142" i="58" s="1"/>
  <c r="O162" i="58"/>
  <c r="AA164" i="58"/>
  <c r="Z164" i="58"/>
  <c r="AD164" i="58" s="1"/>
  <c r="AC169" i="58"/>
  <c r="AB169" i="58" s="1"/>
  <c r="Y169" i="58"/>
  <c r="AA175" i="58"/>
  <c r="Z175" i="58"/>
  <c r="AD175" i="58" s="1"/>
  <c r="AC178" i="58"/>
  <c r="AB178" i="58" s="1"/>
  <c r="Y178" i="58"/>
  <c r="AA137" i="58"/>
  <c r="Z137" i="58"/>
  <c r="AD137" i="58" s="1"/>
  <c r="AA140" i="58"/>
  <c r="Z140" i="58"/>
  <c r="AD140" i="58" s="1"/>
  <c r="O142" i="58"/>
  <c r="O150" i="58"/>
  <c r="AA157" i="58"/>
  <c r="Z157" i="58"/>
  <c r="AD157" i="58" s="1"/>
  <c r="AC158" i="58"/>
  <c r="AB158" i="58" s="1"/>
  <c r="AC159" i="58"/>
  <c r="AB159" i="58" s="1"/>
  <c r="AC172" i="58"/>
  <c r="AB172" i="58" s="1"/>
  <c r="Y172" i="58"/>
  <c r="AC173" i="58"/>
  <c r="AB173" i="58" s="1"/>
  <c r="Y173" i="58"/>
  <c r="Y94" i="58"/>
  <c r="Y98" i="58"/>
  <c r="AC107" i="58"/>
  <c r="AB107" i="58" s="1"/>
  <c r="Y108" i="58"/>
  <c r="Y109" i="58"/>
  <c r="Y110" i="58"/>
  <c r="Y115" i="58"/>
  <c r="AC115" i="58"/>
  <c r="AB115" i="58" s="1"/>
  <c r="Y116" i="58"/>
  <c r="Y117" i="58"/>
  <c r="Y118" i="58"/>
  <c r="Y120" i="58"/>
  <c r="AC120" i="58"/>
  <c r="AB120" i="58" s="1"/>
  <c r="Y126" i="58"/>
  <c r="AC126" i="58"/>
  <c r="AB126" i="58" s="1"/>
  <c r="Y127" i="58"/>
  <c r="Y128" i="58"/>
  <c r="Y129" i="58"/>
  <c r="Z141" i="58"/>
  <c r="AD141" i="58" s="1"/>
  <c r="AA161" i="58"/>
  <c r="Z161" i="58"/>
  <c r="AD161" i="58" s="1"/>
  <c r="AC163" i="58"/>
  <c r="AB163" i="58" s="1"/>
  <c r="Y163" i="58"/>
  <c r="AC162" i="58"/>
  <c r="AB162" i="58" s="1"/>
  <c r="Y162" i="58"/>
  <c r="O166" i="58"/>
  <c r="AC174" i="58"/>
  <c r="AB174" i="58" s="1"/>
  <c r="AC177" i="58"/>
  <c r="AB177" i="58" s="1"/>
  <c r="Y176" i="58"/>
  <c r="J150" i="58"/>
  <c r="Y150" i="58" s="1"/>
  <c r="Z165" i="58"/>
  <c r="AD165" i="58" s="1"/>
  <c r="Z168" i="58"/>
  <c r="AD168" i="58" s="1"/>
  <c r="Y177" i="58"/>
  <c r="J142" i="58"/>
  <c r="Y142" i="58" s="1"/>
  <c r="Y148" i="58"/>
  <c r="Y154" i="58"/>
  <c r="AC154" i="58"/>
  <c r="AB154" i="58" s="1"/>
  <c r="J158" i="58"/>
  <c r="Y158" i="58" s="1"/>
  <c r="J162" i="58"/>
  <c r="Y166" i="58"/>
  <c r="Y174" i="58"/>
  <c r="U127" i="37"/>
  <c r="U126" i="37"/>
  <c r="U125" i="37"/>
  <c r="U124" i="37"/>
  <c r="AH123" i="37"/>
  <c r="AG123" i="37"/>
  <c r="AE123" i="37"/>
  <c r="AB123" i="37"/>
  <c r="V123" i="37"/>
  <c r="U123" i="37"/>
  <c r="K123" i="37"/>
  <c r="J123" i="37"/>
  <c r="H123" i="37"/>
  <c r="U122" i="37"/>
  <c r="U121" i="37"/>
  <c r="U120" i="37"/>
  <c r="V118" i="37" s="1"/>
  <c r="U119" i="37"/>
  <c r="AH118" i="37"/>
  <c r="AG118" i="37"/>
  <c r="AE118" i="37"/>
  <c r="AB118" i="37"/>
  <c r="U118" i="37"/>
  <c r="K118" i="37"/>
  <c r="J118" i="37"/>
  <c r="H118" i="37"/>
  <c r="U117" i="37"/>
  <c r="U116" i="37"/>
  <c r="U115" i="37"/>
  <c r="U114" i="37"/>
  <c r="V113" i="37" s="1"/>
  <c r="AH113" i="37"/>
  <c r="AG113" i="37"/>
  <c r="AE113" i="37"/>
  <c r="AB113" i="37"/>
  <c r="U113" i="37"/>
  <c r="K113" i="37"/>
  <c r="J113" i="37"/>
  <c r="H113" i="37"/>
  <c r="U112" i="37"/>
  <c r="U111" i="37"/>
  <c r="U109" i="37"/>
  <c r="U108" i="37"/>
  <c r="AH107" i="37"/>
  <c r="AG107" i="37"/>
  <c r="AE107" i="37"/>
  <c r="AB107" i="37"/>
  <c r="V107" i="37"/>
  <c r="U107" i="37"/>
  <c r="K107" i="37"/>
  <c r="J107" i="37"/>
  <c r="H107" i="37"/>
  <c r="U106" i="37"/>
  <c r="U105" i="37"/>
  <c r="U104" i="37"/>
  <c r="U103" i="37"/>
  <c r="AH102" i="37"/>
  <c r="AG102" i="37"/>
  <c r="AE102" i="37"/>
  <c r="AB102" i="37"/>
  <c r="U102" i="37"/>
  <c r="V102" i="37" s="1"/>
  <c r="K102" i="37"/>
  <c r="J102" i="37"/>
  <c r="H102" i="37"/>
  <c r="U101" i="37"/>
  <c r="U100" i="37"/>
  <c r="U99" i="37"/>
  <c r="U98" i="37"/>
  <c r="AH97" i="37"/>
  <c r="AG97" i="37"/>
  <c r="AE97" i="37"/>
  <c r="AB97" i="37"/>
  <c r="V97" i="37"/>
  <c r="U97" i="37"/>
  <c r="K97" i="37"/>
  <c r="J97" i="37"/>
  <c r="H97" i="37"/>
  <c r="U96" i="37"/>
  <c r="U95" i="37"/>
  <c r="U94" i="37"/>
  <c r="U93" i="37"/>
  <c r="AH92" i="37"/>
  <c r="AG92" i="37"/>
  <c r="AE92" i="37"/>
  <c r="AB92" i="37"/>
  <c r="U92" i="37"/>
  <c r="V92" i="37" s="1"/>
  <c r="K92" i="37"/>
  <c r="J92" i="37"/>
  <c r="H92" i="37"/>
  <c r="U91" i="37"/>
  <c r="U90" i="37"/>
  <c r="U89" i="37"/>
  <c r="U88" i="37"/>
  <c r="AH87" i="37"/>
  <c r="AG87" i="37"/>
  <c r="AE87" i="37"/>
  <c r="AB87" i="37"/>
  <c r="U87" i="37"/>
  <c r="V87" i="37" s="1"/>
  <c r="K87" i="37"/>
  <c r="J87" i="37"/>
  <c r="H87" i="37"/>
  <c r="U86" i="37"/>
  <c r="U85" i="37"/>
  <c r="U84" i="37"/>
  <c r="U83" i="37"/>
  <c r="AH82" i="37"/>
  <c r="AG82" i="37"/>
  <c r="AE82" i="37"/>
  <c r="AB82" i="37"/>
  <c r="U82" i="37"/>
  <c r="V82" i="37" s="1"/>
  <c r="K82" i="37"/>
  <c r="J82" i="37"/>
  <c r="H82" i="37"/>
  <c r="U81" i="37"/>
  <c r="U80" i="37"/>
  <c r="U79" i="37"/>
  <c r="V77" i="37" s="1"/>
  <c r="U78" i="37"/>
  <c r="AH77" i="37"/>
  <c r="AG77" i="37"/>
  <c r="AE77" i="37"/>
  <c r="AB77" i="37"/>
  <c r="U77" i="37"/>
  <c r="K77" i="37"/>
  <c r="J77" i="37"/>
  <c r="H77" i="37"/>
  <c r="U76" i="37"/>
  <c r="AH72" i="37"/>
  <c r="AG72" i="37"/>
  <c r="AE72" i="37"/>
  <c r="AB72" i="37"/>
  <c r="V72" i="37"/>
  <c r="U72" i="37"/>
  <c r="K72" i="37"/>
  <c r="J72" i="37"/>
  <c r="H72" i="37"/>
  <c r="U71" i="37"/>
  <c r="U70" i="37"/>
  <c r="U69" i="37"/>
  <c r="U68" i="37"/>
  <c r="AB67" i="37"/>
  <c r="U67" i="37"/>
  <c r="V67" i="37" s="1"/>
  <c r="K67" i="37"/>
  <c r="J67" i="37"/>
  <c r="H67" i="37"/>
  <c r="U66" i="37"/>
  <c r="U65" i="37"/>
  <c r="U63" i="37"/>
  <c r="AB62" i="37"/>
  <c r="U62" i="37"/>
  <c r="V62" i="37" s="1"/>
  <c r="K62" i="37"/>
  <c r="J62" i="37"/>
  <c r="H62" i="37"/>
  <c r="U61" i="37"/>
  <c r="U60" i="37"/>
  <c r="U59" i="37"/>
  <c r="V57" i="37" s="1"/>
  <c r="U58" i="37"/>
  <c r="AB57" i="37"/>
  <c r="U57" i="37"/>
  <c r="K57" i="37"/>
  <c r="J57" i="37"/>
  <c r="H57" i="37"/>
  <c r="U56" i="37"/>
  <c r="U55" i="37"/>
  <c r="U53" i="37"/>
  <c r="AB52" i="37"/>
  <c r="V52" i="37"/>
  <c r="U52" i="37"/>
  <c r="K52" i="37"/>
  <c r="J52" i="37"/>
  <c r="H52" i="37"/>
  <c r="U51" i="37"/>
  <c r="U50" i="37"/>
  <c r="U49" i="37"/>
  <c r="U48" i="37"/>
  <c r="AG47" i="37"/>
  <c r="AE47" i="37"/>
  <c r="AB47" i="37"/>
  <c r="U47" i="37"/>
  <c r="V47" i="37" s="1"/>
  <c r="K47" i="37"/>
  <c r="J47" i="37"/>
  <c r="H47" i="37"/>
  <c r="U46" i="37"/>
  <c r="U45" i="37"/>
  <c r="U43" i="37"/>
  <c r="AB42" i="37"/>
  <c r="U42" i="37"/>
  <c r="V42" i="37" s="1"/>
  <c r="K42" i="37"/>
  <c r="J42" i="37"/>
  <c r="H42" i="37"/>
  <c r="U41" i="37"/>
  <c r="V37" i="37" s="1"/>
  <c r="U40" i="37"/>
  <c r="U39" i="37"/>
  <c r="U38" i="37"/>
  <c r="AG37" i="37"/>
  <c r="AE37" i="37"/>
  <c r="AB37" i="37"/>
  <c r="U37" i="37"/>
  <c r="K37" i="37"/>
  <c r="J37" i="37"/>
  <c r="H37" i="37"/>
  <c r="U36" i="37"/>
  <c r="U35" i="37"/>
  <c r="U34" i="37"/>
  <c r="U33" i="37"/>
  <c r="AH32" i="37"/>
  <c r="AG32" i="37"/>
  <c r="AE32" i="37"/>
  <c r="AB32" i="37"/>
  <c r="U32" i="37"/>
  <c r="V32" i="37" s="1"/>
  <c r="K32" i="37"/>
  <c r="J32" i="37"/>
  <c r="H32" i="37"/>
  <c r="U31" i="37"/>
  <c r="U30" i="37"/>
  <c r="U29" i="37"/>
  <c r="U28" i="37"/>
  <c r="AH27" i="37"/>
  <c r="AG27" i="37"/>
  <c r="AE27" i="37"/>
  <c r="AB27" i="37"/>
  <c r="V27" i="37"/>
  <c r="U27" i="37"/>
  <c r="K27" i="37"/>
  <c r="J27" i="37"/>
  <c r="H27" i="37"/>
  <c r="U26" i="37"/>
  <c r="U25" i="37"/>
  <c r="V22" i="37" s="1"/>
  <c r="U23" i="37"/>
  <c r="AH22" i="37"/>
  <c r="AG22" i="37"/>
  <c r="AE22" i="37"/>
  <c r="AB22" i="37"/>
  <c r="U22" i="37"/>
  <c r="K22" i="37"/>
  <c r="J22" i="37"/>
  <c r="H22" i="37"/>
  <c r="U21" i="37"/>
  <c r="U20" i="37"/>
  <c r="U19" i="37"/>
  <c r="U18" i="37"/>
  <c r="AH17" i="37"/>
  <c r="AG17" i="37"/>
  <c r="AE17" i="37"/>
  <c r="AB17" i="37"/>
  <c r="U17" i="37"/>
  <c r="V17" i="37" s="1"/>
  <c r="K17" i="37"/>
  <c r="J17" i="37"/>
  <c r="H17" i="37"/>
  <c r="U16" i="37"/>
  <c r="U14" i="37"/>
  <c r="U12" i="37"/>
  <c r="AH11" i="37"/>
  <c r="AG11" i="37"/>
  <c r="AE11" i="37"/>
  <c r="AB11" i="37"/>
  <c r="U11" i="37"/>
  <c r="V11" i="37" s="1"/>
  <c r="K11" i="37"/>
  <c r="J11" i="37"/>
  <c r="H11" i="37"/>
  <c r="U149" i="1"/>
  <c r="R149" i="1"/>
  <c r="U131" i="1"/>
  <c r="R131" i="1"/>
  <c r="U130" i="1"/>
  <c r="R130" i="1"/>
  <c r="U92" i="1"/>
  <c r="R92" i="1"/>
  <c r="U84" i="1"/>
  <c r="R84" i="1"/>
  <c r="U52" i="1"/>
  <c r="R52" i="1"/>
  <c r="U32" i="1"/>
  <c r="R32" i="1"/>
  <c r="U29" i="1"/>
  <c r="R29" i="1"/>
  <c r="U28" i="1"/>
  <c r="R28" i="1"/>
  <c r="U12" i="1"/>
  <c r="R12" i="1"/>
  <c r="U80" i="1"/>
  <c r="R80" i="1"/>
  <c r="R37" i="1"/>
  <c r="U37" i="1"/>
  <c r="U36" i="1"/>
  <c r="R36" i="1"/>
  <c r="U35" i="1"/>
  <c r="R35" i="1"/>
  <c r="AC139" i="1"/>
  <c r="AB139" i="1" s="1"/>
  <c r="Y139" i="1"/>
  <c r="Z139" i="1" s="1"/>
  <c r="AC138" i="1"/>
  <c r="AB138" i="1" s="1"/>
  <c r="Y138" i="1"/>
  <c r="Z138" i="1" s="1"/>
  <c r="AC119" i="1"/>
  <c r="AB119" i="1" s="1"/>
  <c r="Y119" i="1"/>
  <c r="Z119" i="1" s="1"/>
  <c r="AC118" i="1"/>
  <c r="AB118" i="1" s="1"/>
  <c r="Y118" i="1"/>
  <c r="AA118" i="1" s="1"/>
  <c r="AC111" i="1"/>
  <c r="AB111" i="1" s="1"/>
  <c r="Y111" i="1"/>
  <c r="AA111" i="1" s="1"/>
  <c r="U39" i="1"/>
  <c r="AC26" i="1"/>
  <c r="AB26" i="1" s="1"/>
  <c r="Y26" i="1"/>
  <c r="Z26" i="1" s="1"/>
  <c r="AC25" i="1"/>
  <c r="AB25" i="1" s="1"/>
  <c r="Y25" i="1"/>
  <c r="AA25" i="1" s="1"/>
  <c r="U125" i="1"/>
  <c r="R125" i="1"/>
  <c r="U124" i="1"/>
  <c r="R124" i="1"/>
  <c r="L124" i="1"/>
  <c r="M124" i="1" s="1"/>
  <c r="N124" i="1" s="1"/>
  <c r="I124" i="1"/>
  <c r="R135" i="1"/>
  <c r="R136" i="1"/>
  <c r="U136" i="1"/>
  <c r="U132" i="1"/>
  <c r="U133" i="1"/>
  <c r="U134" i="1"/>
  <c r="R132" i="1"/>
  <c r="R133" i="1"/>
  <c r="R134" i="1"/>
  <c r="Y135" i="1" s="1"/>
  <c r="U128" i="1"/>
  <c r="U129" i="1"/>
  <c r="R128" i="1"/>
  <c r="R129" i="1"/>
  <c r="R127" i="1"/>
  <c r="I128" i="1"/>
  <c r="I132" i="1"/>
  <c r="I134" i="1"/>
  <c r="J134" i="1" s="1"/>
  <c r="I136" i="1"/>
  <c r="U126" i="1"/>
  <c r="U127" i="1"/>
  <c r="R121" i="1"/>
  <c r="R122" i="1"/>
  <c r="R123" i="1"/>
  <c r="R126" i="1"/>
  <c r="I126" i="1"/>
  <c r="J126" i="1" s="1"/>
  <c r="L125" i="1"/>
  <c r="Z58" i="59" l="1"/>
  <c r="AD53" i="59"/>
  <c r="AA128" i="59"/>
  <c r="Z128" i="59"/>
  <c r="AD128" i="59" s="1"/>
  <c r="AD116" i="59"/>
  <c r="AC152" i="59"/>
  <c r="AB151" i="59"/>
  <c r="AD109" i="59"/>
  <c r="AA127" i="59"/>
  <c r="Z127" i="59"/>
  <c r="AD127" i="59" s="1"/>
  <c r="AA117" i="59"/>
  <c r="Z117" i="59"/>
  <c r="AD117" i="59" s="1"/>
  <c r="AD105" i="59"/>
  <c r="AD108" i="59"/>
  <c r="AA121" i="59"/>
  <c r="Z121" i="59"/>
  <c r="AD121" i="59" s="1"/>
  <c r="AC149" i="59"/>
  <c r="AB149" i="59" s="1"/>
  <c r="AD131" i="59"/>
  <c r="AD126" i="59"/>
  <c r="AC104" i="59"/>
  <c r="AB104" i="59" s="1"/>
  <c r="AD120" i="59"/>
  <c r="AA110" i="59"/>
  <c r="Z110" i="59"/>
  <c r="AD110" i="59" s="1"/>
  <c r="AD118" i="59"/>
  <c r="AB27" i="58"/>
  <c r="AC28" i="58"/>
  <c r="AB28" i="58" s="1"/>
  <c r="Z167" i="58"/>
  <c r="AD167" i="58" s="1"/>
  <c r="Z97" i="58"/>
  <c r="AD97" i="58" s="1"/>
  <c r="Z58" i="58"/>
  <c r="AD58" i="58" s="1"/>
  <c r="Z35" i="58"/>
  <c r="AD35" i="58" s="1"/>
  <c r="AA19" i="58"/>
  <c r="Z19" i="58"/>
  <c r="AD19" i="58" s="1"/>
  <c r="AD76" i="58"/>
  <c r="Z95" i="58"/>
  <c r="AD95" i="58" s="1"/>
  <c r="AD67" i="58"/>
  <c r="AA20" i="58"/>
  <c r="Z20" i="58"/>
  <c r="AD20" i="58" s="1"/>
  <c r="AD114" i="58"/>
  <c r="Z162" i="59"/>
  <c r="AD162" i="59" s="1"/>
  <c r="AA162" i="59"/>
  <c r="Z119" i="59"/>
  <c r="AD119" i="59" s="1"/>
  <c r="AA119" i="59"/>
  <c r="Z81" i="59"/>
  <c r="AD81" i="59" s="1"/>
  <c r="AA81" i="59"/>
  <c r="AB95" i="59"/>
  <c r="AC96" i="59"/>
  <c r="AB96" i="59" s="1"/>
  <c r="AA11" i="59"/>
  <c r="Y12" i="59" s="1"/>
  <c r="Z11" i="59"/>
  <c r="AD11" i="59" s="1"/>
  <c r="AB91" i="59"/>
  <c r="AC92" i="59"/>
  <c r="AB92" i="59" s="1"/>
  <c r="AB47" i="59"/>
  <c r="AC48" i="59"/>
  <c r="AB48" i="59" s="1"/>
  <c r="Z111" i="59"/>
  <c r="AD111" i="59" s="1"/>
  <c r="AA111" i="59"/>
  <c r="Z77" i="59"/>
  <c r="AD77" i="59" s="1"/>
  <c r="AA77" i="59"/>
  <c r="Z59" i="59"/>
  <c r="AD59" i="59" s="1"/>
  <c r="AA59" i="59"/>
  <c r="Z142" i="59"/>
  <c r="AD142" i="59" s="1"/>
  <c r="AA142" i="59"/>
  <c r="Y143" i="59" s="1"/>
  <c r="Z130" i="59"/>
  <c r="AD130" i="59" s="1"/>
  <c r="AA130" i="59"/>
  <c r="Z69" i="59"/>
  <c r="AD69" i="59" s="1"/>
  <c r="AA69" i="59"/>
  <c r="Z124" i="59"/>
  <c r="AD124" i="59" s="1"/>
  <c r="AA124" i="59"/>
  <c r="Z101" i="59"/>
  <c r="AD101" i="59" s="1"/>
  <c r="AA101" i="59"/>
  <c r="Z95" i="59"/>
  <c r="AD95" i="59" s="1"/>
  <c r="AA95" i="59"/>
  <c r="Y96" i="59" s="1"/>
  <c r="Z56" i="59"/>
  <c r="AD56" i="59" s="1"/>
  <c r="AA56" i="59"/>
  <c r="AA54" i="59"/>
  <c r="Z54" i="59"/>
  <c r="AD54" i="59" s="1"/>
  <c r="AA61" i="59"/>
  <c r="Z61" i="59"/>
  <c r="AD61" i="59" s="1"/>
  <c r="AA55" i="59"/>
  <c r="Z55" i="59"/>
  <c r="AD55" i="59" s="1"/>
  <c r="AA15" i="59"/>
  <c r="Y16" i="59" s="1"/>
  <c r="Z15" i="59"/>
  <c r="AD15" i="59" s="1"/>
  <c r="AD45" i="59"/>
  <c r="AA138" i="59"/>
  <c r="Z138" i="59"/>
  <c r="AD138" i="59" s="1"/>
  <c r="Z177" i="59"/>
  <c r="AD177" i="59" s="1"/>
  <c r="AA177" i="59"/>
  <c r="Z122" i="59"/>
  <c r="AD122" i="59" s="1"/>
  <c r="AA122" i="59"/>
  <c r="Z112" i="59"/>
  <c r="AD112" i="59" s="1"/>
  <c r="AA112" i="59"/>
  <c r="AA86" i="59"/>
  <c r="Z86" i="59"/>
  <c r="AD86" i="59" s="1"/>
  <c r="AC155" i="59"/>
  <c r="AA91" i="59"/>
  <c r="Y92" i="59" s="1"/>
  <c r="Z91" i="59"/>
  <c r="AD147" i="59"/>
  <c r="Z72" i="59"/>
  <c r="AD72" i="59" s="1"/>
  <c r="AA72" i="59"/>
  <c r="AA47" i="59"/>
  <c r="Y48" i="59" s="1"/>
  <c r="Z47" i="59"/>
  <c r="AD47" i="59" s="1"/>
  <c r="Z33" i="59"/>
  <c r="AD33" i="59" s="1"/>
  <c r="AA33" i="59"/>
  <c r="Z17" i="59"/>
  <c r="AD17" i="59" s="1"/>
  <c r="AA17" i="59"/>
  <c r="AA18" i="59"/>
  <c r="Z18" i="59"/>
  <c r="AD18" i="59" s="1"/>
  <c r="AD78" i="59"/>
  <c r="AA35" i="59"/>
  <c r="Y36" i="59" s="1"/>
  <c r="Z35" i="59"/>
  <c r="AD35" i="59" s="1"/>
  <c r="Z71" i="59"/>
  <c r="AD71" i="59" s="1"/>
  <c r="AA71" i="59"/>
  <c r="Z113" i="59"/>
  <c r="AD113" i="59" s="1"/>
  <c r="AA113" i="59"/>
  <c r="Z100" i="59"/>
  <c r="AD100" i="59" s="1"/>
  <c r="AA100" i="59"/>
  <c r="AA107" i="59"/>
  <c r="Z107" i="59"/>
  <c r="AD107" i="59" s="1"/>
  <c r="Z66" i="59"/>
  <c r="AD66" i="59" s="1"/>
  <c r="AA66" i="59"/>
  <c r="AA13" i="59"/>
  <c r="Z13" i="59"/>
  <c r="AD13" i="59" s="1"/>
  <c r="Z39" i="59"/>
  <c r="AD39" i="59" s="1"/>
  <c r="AA39" i="59"/>
  <c r="Y40" i="59" s="1"/>
  <c r="AA31" i="59"/>
  <c r="Y32" i="59" s="1"/>
  <c r="Z31" i="59"/>
  <c r="AD31" i="59" s="1"/>
  <c r="AA174" i="59"/>
  <c r="Z174" i="59"/>
  <c r="AD174" i="59" s="1"/>
  <c r="AA163" i="59"/>
  <c r="Z163" i="59"/>
  <c r="AD163" i="59" s="1"/>
  <c r="AD146" i="59"/>
  <c r="AC143" i="59"/>
  <c r="Z172" i="59"/>
  <c r="AD172" i="59" s="1"/>
  <c r="AA172" i="59"/>
  <c r="Z125" i="59"/>
  <c r="AD125" i="59" s="1"/>
  <c r="AA125" i="59"/>
  <c r="Z178" i="59"/>
  <c r="AD178" i="59" s="1"/>
  <c r="AA178" i="59"/>
  <c r="Z169" i="59"/>
  <c r="AD169" i="59" s="1"/>
  <c r="AA169" i="59"/>
  <c r="AD159" i="59"/>
  <c r="AA170" i="59"/>
  <c r="Y171" i="59" s="1"/>
  <c r="Z170" i="59"/>
  <c r="AD170" i="59" s="1"/>
  <c r="Z102" i="59"/>
  <c r="AD102" i="59" s="1"/>
  <c r="AA102" i="59"/>
  <c r="Z99" i="59"/>
  <c r="AD99" i="59" s="1"/>
  <c r="AA99" i="59"/>
  <c r="Z97" i="59"/>
  <c r="AD97" i="59" s="1"/>
  <c r="AA97" i="59"/>
  <c r="AA93" i="59"/>
  <c r="Z93" i="59"/>
  <c r="AD93" i="59" s="1"/>
  <c r="Z84" i="59"/>
  <c r="AD84" i="59" s="1"/>
  <c r="AA84" i="59"/>
  <c r="AA67" i="59"/>
  <c r="Z67" i="59"/>
  <c r="AD67" i="59" s="1"/>
  <c r="AA60" i="59"/>
  <c r="Z60" i="59"/>
  <c r="AD60" i="59" s="1"/>
  <c r="AA57" i="59"/>
  <c r="Z57" i="59"/>
  <c r="AD57" i="59" s="1"/>
  <c r="Z83" i="59"/>
  <c r="AD83" i="59" s="1"/>
  <c r="AA83" i="59"/>
  <c r="AA87" i="59"/>
  <c r="Y88" i="59" s="1"/>
  <c r="Z87" i="59"/>
  <c r="AD87" i="59" s="1"/>
  <c r="Z51" i="59"/>
  <c r="AD51" i="59" s="1"/>
  <c r="AA51" i="59"/>
  <c r="Y52" i="59" s="1"/>
  <c r="Z34" i="59"/>
  <c r="AD34" i="59" s="1"/>
  <c r="AA34" i="59"/>
  <c r="Z27" i="59"/>
  <c r="AD27" i="59" s="1"/>
  <c r="AA27" i="59"/>
  <c r="Y28" i="59" s="1"/>
  <c r="Z14" i="59"/>
  <c r="AD14" i="59" s="1"/>
  <c r="AA14" i="59"/>
  <c r="AD58" i="59"/>
  <c r="AC12" i="59"/>
  <c r="AB12" i="59" s="1"/>
  <c r="AA154" i="59"/>
  <c r="Y155" i="59" s="1"/>
  <c r="Z154" i="59"/>
  <c r="AD154" i="59" s="1"/>
  <c r="AA176" i="59"/>
  <c r="Z176" i="59"/>
  <c r="AD176" i="59" s="1"/>
  <c r="AA173" i="59"/>
  <c r="Z173" i="59"/>
  <c r="AD173" i="59" s="1"/>
  <c r="Z106" i="59"/>
  <c r="AD106" i="59" s="1"/>
  <c r="AA106" i="59"/>
  <c r="AA65" i="59"/>
  <c r="Z65" i="59"/>
  <c r="AD65" i="59" s="1"/>
  <c r="AA166" i="59"/>
  <c r="Z166" i="59"/>
  <c r="AD166" i="59" s="1"/>
  <c r="AA148" i="59"/>
  <c r="Y149" i="59" s="1"/>
  <c r="Z148" i="59"/>
  <c r="AD148" i="59" s="1"/>
  <c r="AA150" i="59"/>
  <c r="Y151" i="59" s="1"/>
  <c r="Z150" i="59"/>
  <c r="AD150" i="59" s="1"/>
  <c r="Z139" i="59"/>
  <c r="AD139" i="59" s="1"/>
  <c r="AA139" i="59"/>
  <c r="Z158" i="59"/>
  <c r="AD158" i="59" s="1"/>
  <c r="AA158" i="59"/>
  <c r="AA134" i="59"/>
  <c r="Z134" i="59"/>
  <c r="AD134" i="59" s="1"/>
  <c r="Z114" i="59"/>
  <c r="AD114" i="59" s="1"/>
  <c r="AA114" i="59"/>
  <c r="AA63" i="59"/>
  <c r="Y64" i="59" s="1"/>
  <c r="Z63" i="59"/>
  <c r="AD63" i="59" s="1"/>
  <c r="Z43" i="59"/>
  <c r="AD43" i="59" s="1"/>
  <c r="AA43" i="59"/>
  <c r="Z19" i="59"/>
  <c r="AD19" i="59" s="1"/>
  <c r="AA19" i="59"/>
  <c r="AA104" i="59"/>
  <c r="Z104" i="59"/>
  <c r="AD104" i="59" s="1"/>
  <c r="Z22" i="59"/>
  <c r="AD22" i="59" s="1"/>
  <c r="AA22" i="59"/>
  <c r="Z82" i="59"/>
  <c r="AD82" i="59" s="1"/>
  <c r="AA82" i="59"/>
  <c r="AA73" i="59"/>
  <c r="Z73" i="59"/>
  <c r="AD73" i="59" s="1"/>
  <c r="Z70" i="59"/>
  <c r="AD70" i="59" s="1"/>
  <c r="AA70" i="59"/>
  <c r="AC64" i="59"/>
  <c r="AB64" i="59" s="1"/>
  <c r="AA44" i="59"/>
  <c r="Z44" i="59"/>
  <c r="AD44" i="59" s="1"/>
  <c r="AC28" i="59"/>
  <c r="AC40" i="59"/>
  <c r="Z158" i="58"/>
  <c r="AD158" i="58" s="1"/>
  <c r="AA158" i="58"/>
  <c r="AB11" i="58"/>
  <c r="AC12" i="58"/>
  <c r="AB12" i="58" s="1"/>
  <c r="Z142" i="58"/>
  <c r="AD142" i="58" s="1"/>
  <c r="AA142" i="58"/>
  <c r="Y143" i="58" s="1"/>
  <c r="Z162" i="58"/>
  <c r="AD162" i="58" s="1"/>
  <c r="AA162" i="58"/>
  <c r="AA128" i="58"/>
  <c r="Z128" i="58"/>
  <c r="AD128" i="58" s="1"/>
  <c r="AA117" i="58"/>
  <c r="Z117" i="58"/>
  <c r="AD117" i="58" s="1"/>
  <c r="AA110" i="58"/>
  <c r="Z110" i="58"/>
  <c r="AD110" i="58" s="1"/>
  <c r="AA107" i="58"/>
  <c r="Z107" i="58"/>
  <c r="AD107" i="58" s="1"/>
  <c r="Z139" i="58"/>
  <c r="AD139" i="58" s="1"/>
  <c r="AA139" i="58"/>
  <c r="AC152" i="58"/>
  <c r="AB151" i="58"/>
  <c r="Z105" i="58"/>
  <c r="AD105" i="58" s="1"/>
  <c r="AA105" i="58"/>
  <c r="AA86" i="58"/>
  <c r="Z86" i="58"/>
  <c r="AD86" i="58" s="1"/>
  <c r="Z46" i="58"/>
  <c r="AD46" i="58" s="1"/>
  <c r="AA46" i="58"/>
  <c r="AD124" i="58"/>
  <c r="AA170" i="58"/>
  <c r="Y171" i="58" s="1"/>
  <c r="Z170" i="58"/>
  <c r="AD170" i="58" s="1"/>
  <c r="AD99" i="58"/>
  <c r="AA44" i="58"/>
  <c r="Z44" i="58"/>
  <c r="AD44" i="58" s="1"/>
  <c r="AA84" i="58"/>
  <c r="Z84" i="58"/>
  <c r="AD84" i="58" s="1"/>
  <c r="Z69" i="58"/>
  <c r="AD69" i="58" s="1"/>
  <c r="AA69" i="58"/>
  <c r="AA56" i="58"/>
  <c r="Z56" i="58"/>
  <c r="AD56" i="58" s="1"/>
  <c r="AC40" i="58"/>
  <c r="AC32" i="58"/>
  <c r="AB32" i="58" s="1"/>
  <c r="AA23" i="58"/>
  <c r="Z23" i="58"/>
  <c r="AD23" i="58" s="1"/>
  <c r="Z11" i="58"/>
  <c r="AD11" i="58" s="1"/>
  <c r="AA11" i="58"/>
  <c r="Y12" i="58" s="1"/>
  <c r="AA47" i="58"/>
  <c r="Y48" i="58" s="1"/>
  <c r="Z47" i="58"/>
  <c r="AD47" i="58" s="1"/>
  <c r="AA166" i="58"/>
  <c r="Z166" i="58"/>
  <c r="AD166" i="58" s="1"/>
  <c r="AA148" i="58"/>
  <c r="Y149" i="58" s="1"/>
  <c r="Z148" i="58"/>
  <c r="AD148" i="58" s="1"/>
  <c r="AA127" i="58"/>
  <c r="Z127" i="58"/>
  <c r="AD127" i="58" s="1"/>
  <c r="AA116" i="58"/>
  <c r="Z116" i="58"/>
  <c r="AD116" i="58" s="1"/>
  <c r="AA98" i="58"/>
  <c r="Z98" i="58"/>
  <c r="AD98" i="58" s="1"/>
  <c r="Z178" i="58"/>
  <c r="AD178" i="58" s="1"/>
  <c r="AA178" i="58"/>
  <c r="Z169" i="58"/>
  <c r="AD169" i="58" s="1"/>
  <c r="AA169" i="58"/>
  <c r="AA81" i="58"/>
  <c r="Z81" i="58"/>
  <c r="AD81" i="58" s="1"/>
  <c r="Z65" i="58"/>
  <c r="AD65" i="58" s="1"/>
  <c r="AA65" i="58"/>
  <c r="AA71" i="58"/>
  <c r="Z71" i="58"/>
  <c r="AD71" i="58" s="1"/>
  <c r="AA63" i="58"/>
  <c r="Y64" i="58" s="1"/>
  <c r="Z63" i="58"/>
  <c r="AD63" i="58" s="1"/>
  <c r="Z43" i="58"/>
  <c r="AD43" i="58" s="1"/>
  <c r="AA43" i="58"/>
  <c r="Z83" i="58"/>
  <c r="AD83" i="58" s="1"/>
  <c r="AA83" i="58"/>
  <c r="Z49" i="58"/>
  <c r="AA49" i="58"/>
  <c r="Z39" i="58"/>
  <c r="AD39" i="58" s="1"/>
  <c r="AA39" i="58"/>
  <c r="Y40" i="58" s="1"/>
  <c r="Z31" i="58"/>
  <c r="AD31" i="58" s="1"/>
  <c r="AA31" i="58"/>
  <c r="Y32" i="58" s="1"/>
  <c r="AC29" i="58"/>
  <c r="AB29" i="58" s="1"/>
  <c r="Z33" i="58"/>
  <c r="AD33" i="58" s="1"/>
  <c r="AA33" i="58"/>
  <c r="AA109" i="58"/>
  <c r="Z109" i="58"/>
  <c r="AD109" i="58" s="1"/>
  <c r="Z172" i="58"/>
  <c r="AD172" i="58" s="1"/>
  <c r="AA172" i="58"/>
  <c r="AA154" i="58"/>
  <c r="Y155" i="58" s="1"/>
  <c r="Z154" i="58"/>
  <c r="AD154" i="58" s="1"/>
  <c r="AA150" i="58"/>
  <c r="Y151" i="58" s="1"/>
  <c r="Z150" i="58"/>
  <c r="AD150" i="58" s="1"/>
  <c r="AA163" i="58"/>
  <c r="Z163" i="58"/>
  <c r="AD163" i="58" s="1"/>
  <c r="AA120" i="58"/>
  <c r="Y121" i="58" s="1"/>
  <c r="Z120" i="58"/>
  <c r="AD120" i="58" s="1"/>
  <c r="AA108" i="58"/>
  <c r="Z108" i="58"/>
  <c r="AD108" i="58" s="1"/>
  <c r="Z94" i="58"/>
  <c r="AD94" i="58" s="1"/>
  <c r="AA94" i="58"/>
  <c r="Z138" i="58"/>
  <c r="AD138" i="58" s="1"/>
  <c r="AA138" i="58"/>
  <c r="AA122" i="58"/>
  <c r="Z122" i="58"/>
  <c r="AD122" i="58" s="1"/>
  <c r="AA111" i="58"/>
  <c r="Z111" i="58"/>
  <c r="AD111" i="58" s="1"/>
  <c r="AA87" i="58"/>
  <c r="Y88" i="58" s="1"/>
  <c r="Z87" i="58"/>
  <c r="AD87" i="58" s="1"/>
  <c r="AA146" i="58"/>
  <c r="Y147" i="58" s="1"/>
  <c r="Z146" i="58"/>
  <c r="AD146" i="58" s="1"/>
  <c r="AC121" i="58"/>
  <c r="AB121" i="58" s="1"/>
  <c r="AC104" i="58"/>
  <c r="AB104" i="58" s="1"/>
  <c r="AD159" i="58"/>
  <c r="AD93" i="58"/>
  <c r="AA78" i="58"/>
  <c r="Z78" i="58"/>
  <c r="AD78" i="58" s="1"/>
  <c r="Z77" i="58"/>
  <c r="AD77" i="58" s="1"/>
  <c r="AA77" i="58"/>
  <c r="AA73" i="58"/>
  <c r="Z73" i="58"/>
  <c r="AD73" i="58" s="1"/>
  <c r="AA70" i="58"/>
  <c r="Z70" i="58"/>
  <c r="AD70" i="58" s="1"/>
  <c r="Z55" i="58"/>
  <c r="AD55" i="58" s="1"/>
  <c r="AA55" i="58"/>
  <c r="AA60" i="58"/>
  <c r="Z60" i="58"/>
  <c r="AD60" i="58" s="1"/>
  <c r="AB49" i="58"/>
  <c r="AC50" i="58"/>
  <c r="AB50" i="58" s="1"/>
  <c r="AD50" i="58" s="1"/>
  <c r="AA27" i="58"/>
  <c r="Y28" i="58" s="1"/>
  <c r="Z27" i="58"/>
  <c r="AD27" i="58" s="1"/>
  <c r="AD57" i="58"/>
  <c r="Z22" i="58"/>
  <c r="AD22" i="58" s="1"/>
  <c r="AA22" i="58"/>
  <c r="AA13" i="58"/>
  <c r="Z13" i="58"/>
  <c r="AD13" i="58" s="1"/>
  <c r="Z15" i="58"/>
  <c r="AD15" i="58" s="1"/>
  <c r="AA15" i="58"/>
  <c r="Y16" i="58" s="1"/>
  <c r="AB17" i="58"/>
  <c r="AD17" i="58" s="1"/>
  <c r="AC18" i="58"/>
  <c r="AB18" i="58" s="1"/>
  <c r="AA36" i="58"/>
  <c r="Y37" i="58" s="1"/>
  <c r="Z36" i="58"/>
  <c r="AD36" i="58" s="1"/>
  <c r="AA174" i="58"/>
  <c r="Z174" i="58"/>
  <c r="AD174" i="58" s="1"/>
  <c r="Z177" i="58"/>
  <c r="AD177" i="58" s="1"/>
  <c r="AA177" i="58"/>
  <c r="AA176" i="58"/>
  <c r="Z176" i="58"/>
  <c r="AD176" i="58" s="1"/>
  <c r="AA129" i="58"/>
  <c r="Z129" i="58"/>
  <c r="AD129" i="58" s="1"/>
  <c r="AA126" i="58"/>
  <c r="Z126" i="58"/>
  <c r="AD126" i="58" s="1"/>
  <c r="AA118" i="58"/>
  <c r="Z118" i="58"/>
  <c r="AD118" i="58" s="1"/>
  <c r="AA115" i="58"/>
  <c r="Z115" i="58"/>
  <c r="AD115" i="58" s="1"/>
  <c r="AA173" i="58"/>
  <c r="Z173" i="58"/>
  <c r="AD173" i="58" s="1"/>
  <c r="AC149" i="58"/>
  <c r="AB149" i="58" s="1"/>
  <c r="AC155" i="58"/>
  <c r="AC143" i="58"/>
  <c r="AA91" i="58"/>
  <c r="Y92" i="58" s="1"/>
  <c r="Z91" i="58"/>
  <c r="AD91" i="58" s="1"/>
  <c r="AC92" i="58"/>
  <c r="AB92" i="58" s="1"/>
  <c r="Z62" i="58"/>
  <c r="AD62" i="58" s="1"/>
  <c r="AA62" i="58"/>
  <c r="Z103" i="58"/>
  <c r="AD103" i="58" s="1"/>
  <c r="AA103" i="58"/>
  <c r="Y104" i="58" s="1"/>
  <c r="AA85" i="58"/>
  <c r="Z85" i="58"/>
  <c r="AD85" i="58" s="1"/>
  <c r="AA82" i="58"/>
  <c r="Z82" i="58"/>
  <c r="AD82" i="58" s="1"/>
  <c r="AA72" i="58"/>
  <c r="Z72" i="58"/>
  <c r="AD72" i="58" s="1"/>
  <c r="AA66" i="58"/>
  <c r="Z66" i="58"/>
  <c r="AD66" i="58" s="1"/>
  <c r="AD106" i="58"/>
  <c r="AA59" i="58"/>
  <c r="Z59" i="58"/>
  <c r="AD59" i="58" s="1"/>
  <c r="AA51" i="58"/>
  <c r="Y52" i="58" s="1"/>
  <c r="Z51" i="58"/>
  <c r="AD51" i="58" s="1"/>
  <c r="AA34" i="58"/>
  <c r="Z34" i="58"/>
  <c r="AD34" i="58" s="1"/>
  <c r="AD18" i="58"/>
  <c r="AD139" i="1"/>
  <c r="AD138" i="1"/>
  <c r="Z111" i="1"/>
  <c r="AD111" i="1" s="1"/>
  <c r="AA138" i="1"/>
  <c r="AC124" i="1"/>
  <c r="AB124" i="1" s="1"/>
  <c r="Y126" i="1"/>
  <c r="AA126" i="1" s="1"/>
  <c r="Y127" i="1" s="1"/>
  <c r="AA127" i="1" s="1"/>
  <c r="AC137" i="1"/>
  <c r="AB137" i="1" s="1"/>
  <c r="Y137" i="1"/>
  <c r="Z137" i="1" s="1"/>
  <c r="Z135" i="1"/>
  <c r="AA135" i="1"/>
  <c r="AC135" i="1"/>
  <c r="AB135" i="1" s="1"/>
  <c r="O124" i="1"/>
  <c r="AA119" i="1"/>
  <c r="AA26" i="1"/>
  <c r="AD26" i="1"/>
  <c r="AA139" i="1"/>
  <c r="AD119" i="1"/>
  <c r="Z118" i="1"/>
  <c r="AD118" i="1" s="1"/>
  <c r="Z25" i="1"/>
  <c r="AD25" i="1" s="1"/>
  <c r="J124" i="1"/>
  <c r="Y124" i="1" s="1"/>
  <c r="J128" i="1"/>
  <c r="Y128" i="1" s="1"/>
  <c r="J136" i="1"/>
  <c r="Y136" i="1" s="1"/>
  <c r="J132" i="1"/>
  <c r="Y132" i="1" s="1"/>
  <c r="AD91" i="59" l="1"/>
  <c r="AC153" i="59"/>
  <c r="AB153" i="59" s="1"/>
  <c r="AB152" i="59"/>
  <c r="AA137" i="1"/>
  <c r="AB143" i="59"/>
  <c r="AC144" i="59"/>
  <c r="AA40" i="59"/>
  <c r="Y41" i="59" s="1"/>
  <c r="Z40" i="59"/>
  <c r="AD40" i="59" s="1"/>
  <c r="AA48" i="59"/>
  <c r="Z48" i="59"/>
  <c r="AD48" i="59" s="1"/>
  <c r="AA92" i="59"/>
  <c r="Z92" i="59"/>
  <c r="AD92" i="59" s="1"/>
  <c r="Z96" i="59"/>
  <c r="AD96" i="59" s="1"/>
  <c r="AA96" i="59"/>
  <c r="AB40" i="59"/>
  <c r="AC41" i="59"/>
  <c r="AB41" i="59" s="1"/>
  <c r="AC42" i="59"/>
  <c r="AB42" i="59" s="1"/>
  <c r="AA64" i="59"/>
  <c r="Z64" i="59"/>
  <c r="AD64" i="59" s="1"/>
  <c r="AA149" i="59"/>
  <c r="Z149" i="59"/>
  <c r="AD149" i="59" s="1"/>
  <c r="AA155" i="59"/>
  <c r="Y156" i="59" s="1"/>
  <c r="Z155" i="59"/>
  <c r="AA88" i="59"/>
  <c r="Z88" i="59"/>
  <c r="AD88" i="59" s="1"/>
  <c r="AA171" i="59"/>
  <c r="Z171" i="59"/>
  <c r="AD171" i="59" s="1"/>
  <c r="AB155" i="59"/>
  <c r="AC156" i="59"/>
  <c r="AB156" i="59" s="1"/>
  <c r="Z143" i="59"/>
  <c r="AD143" i="59" s="1"/>
  <c r="AA143" i="59"/>
  <c r="Y144" i="59" s="1"/>
  <c r="AA151" i="59"/>
  <c r="Y152" i="59" s="1"/>
  <c r="Z151" i="59"/>
  <c r="AD151" i="59" s="1"/>
  <c r="AB28" i="59"/>
  <c r="AC29" i="59"/>
  <c r="AB29" i="59" s="1"/>
  <c r="AA28" i="59"/>
  <c r="Y29" i="59" s="1"/>
  <c r="Z28" i="59"/>
  <c r="AD28" i="59" s="1"/>
  <c r="Z52" i="59"/>
  <c r="AD52" i="59" s="1"/>
  <c r="AA52" i="59"/>
  <c r="Z32" i="59"/>
  <c r="AD32" i="59" s="1"/>
  <c r="AA32" i="59"/>
  <c r="AA36" i="59"/>
  <c r="Y37" i="59" s="1"/>
  <c r="Z36" i="59"/>
  <c r="AD36" i="59" s="1"/>
  <c r="AA16" i="59"/>
  <c r="Z16" i="59"/>
  <c r="AD16" i="59" s="1"/>
  <c r="Z12" i="59"/>
  <c r="AD12" i="59" s="1"/>
  <c r="AA12" i="59"/>
  <c r="AA88" i="58"/>
  <c r="Z88" i="58"/>
  <c r="AD88" i="58" s="1"/>
  <c r="AA121" i="58"/>
  <c r="Z121" i="58"/>
  <c r="AD121" i="58" s="1"/>
  <c r="AA151" i="58"/>
  <c r="Y152" i="58" s="1"/>
  <c r="Z151" i="58"/>
  <c r="AD151" i="58" s="1"/>
  <c r="AA40" i="58"/>
  <c r="Y41" i="58" s="1"/>
  <c r="Z40" i="58"/>
  <c r="Z12" i="58"/>
  <c r="AD12" i="58" s="1"/>
  <c r="AA12" i="58"/>
  <c r="AA171" i="58"/>
  <c r="Z171" i="58"/>
  <c r="AD171" i="58" s="1"/>
  <c r="AA92" i="58"/>
  <c r="Z92" i="58"/>
  <c r="AD92" i="58" s="1"/>
  <c r="AA16" i="58"/>
  <c r="Z16" i="58"/>
  <c r="AD16" i="58" s="1"/>
  <c r="AA28" i="58"/>
  <c r="Y29" i="58" s="1"/>
  <c r="Z28" i="58"/>
  <c r="AD28" i="58" s="1"/>
  <c r="AA64" i="58"/>
  <c r="Z64" i="58"/>
  <c r="AD64" i="58" s="1"/>
  <c r="AB40" i="58"/>
  <c r="AC42" i="58"/>
  <c r="AB42" i="58" s="1"/>
  <c r="AC41" i="58"/>
  <c r="AB41" i="58" s="1"/>
  <c r="AC153" i="58"/>
  <c r="AB153" i="58" s="1"/>
  <c r="AB152" i="58"/>
  <c r="AB143" i="58"/>
  <c r="AC144" i="58"/>
  <c r="Z37" i="58"/>
  <c r="AD37" i="58" s="1"/>
  <c r="AA37" i="58"/>
  <c r="AA147" i="58"/>
  <c r="Z147" i="58"/>
  <c r="AD147" i="58" s="1"/>
  <c r="AA155" i="58"/>
  <c r="Y156" i="58" s="1"/>
  <c r="Z155" i="58"/>
  <c r="Z32" i="58"/>
  <c r="AD32" i="58" s="1"/>
  <c r="AA32" i="58"/>
  <c r="Z143" i="58"/>
  <c r="AA143" i="58"/>
  <c r="Y144" i="58" s="1"/>
  <c r="AA52" i="58"/>
  <c r="Z52" i="58"/>
  <c r="AD52" i="58" s="1"/>
  <c r="AA104" i="58"/>
  <c r="Z104" i="58"/>
  <c r="AD104" i="58" s="1"/>
  <c r="AB155" i="58"/>
  <c r="AC156" i="58"/>
  <c r="AB156" i="58" s="1"/>
  <c r="AD49" i="58"/>
  <c r="AA149" i="58"/>
  <c r="Z149" i="58"/>
  <c r="AD149" i="58" s="1"/>
  <c r="AA48" i="58"/>
  <c r="Z48" i="58"/>
  <c r="AD48" i="58" s="1"/>
  <c r="Z127" i="1"/>
  <c r="Z126" i="1"/>
  <c r="AC125" i="1"/>
  <c r="AB125" i="1" s="1"/>
  <c r="AD137" i="1"/>
  <c r="AA128" i="1"/>
  <c r="Y129" i="1" s="1"/>
  <c r="Z128" i="1"/>
  <c r="Z136" i="1"/>
  <c r="AA136" i="1"/>
  <c r="AA132" i="1"/>
  <c r="Y133" i="1" s="1"/>
  <c r="Z132" i="1"/>
  <c r="AD135" i="1"/>
  <c r="AA124" i="1"/>
  <c r="Y125" i="1" s="1"/>
  <c r="Z124" i="1"/>
  <c r="AD124" i="1" s="1"/>
  <c r="Z144" i="59" l="1"/>
  <c r="AA144" i="59"/>
  <c r="Y145" i="59" s="1"/>
  <c r="AD155" i="59"/>
  <c r="AA41" i="59"/>
  <c r="Y42" i="59" s="1"/>
  <c r="Z41" i="59"/>
  <c r="AD41" i="59" s="1"/>
  <c r="AA152" i="59"/>
  <c r="Y153" i="59" s="1"/>
  <c r="Z152" i="59"/>
  <c r="AD152" i="59" s="1"/>
  <c r="Z37" i="59"/>
  <c r="AD37" i="59" s="1"/>
  <c r="AA37" i="59"/>
  <c r="AA156" i="59"/>
  <c r="Z156" i="59"/>
  <c r="AD156" i="59" s="1"/>
  <c r="AB144" i="59"/>
  <c r="AC145" i="59"/>
  <c r="AB145" i="59" s="1"/>
  <c r="AA29" i="59"/>
  <c r="Z29" i="59"/>
  <c r="AD29" i="59" s="1"/>
  <c r="AD40" i="58"/>
  <c r="AD143" i="58"/>
  <c r="AA156" i="58"/>
  <c r="Z156" i="58"/>
  <c r="AD156" i="58" s="1"/>
  <c r="AB144" i="58"/>
  <c r="AC145" i="58"/>
  <c r="AB145" i="58" s="1"/>
  <c r="AA41" i="58"/>
  <c r="Y42" i="58" s="1"/>
  <c r="Z41" i="58"/>
  <c r="AD41" i="58" s="1"/>
  <c r="Z144" i="58"/>
  <c r="AD144" i="58" s="1"/>
  <c r="AA144" i="58"/>
  <c r="Y145" i="58" s="1"/>
  <c r="AD155" i="58"/>
  <c r="AA29" i="58"/>
  <c r="Z29" i="58"/>
  <c r="AD29" i="58" s="1"/>
  <c r="AA152" i="58"/>
  <c r="Y153" i="58" s="1"/>
  <c r="Z152" i="58"/>
  <c r="AD152" i="58" s="1"/>
  <c r="Z129" i="1"/>
  <c r="AA129" i="1"/>
  <c r="Y130" i="1" s="1"/>
  <c r="Z133" i="1"/>
  <c r="AA133" i="1"/>
  <c r="Y134" i="1" s="1"/>
  <c r="Z125" i="1"/>
  <c r="AD125" i="1" s="1"/>
  <c r="AA125" i="1"/>
  <c r="AA42" i="59" l="1"/>
  <c r="Z42" i="59"/>
  <c r="AD42" i="59" s="1"/>
  <c r="AA153" i="59"/>
  <c r="Z153" i="59"/>
  <c r="AD153" i="59" s="1"/>
  <c r="Z145" i="59"/>
  <c r="AD145" i="59" s="1"/>
  <c r="AA145" i="59"/>
  <c r="AD144" i="59"/>
  <c r="AA42" i="58"/>
  <c r="Z42" i="58"/>
  <c r="AD42" i="58" s="1"/>
  <c r="Z145" i="58"/>
  <c r="AD145" i="58" s="1"/>
  <c r="AA145" i="58"/>
  <c r="AA153" i="58"/>
  <c r="Z153" i="58"/>
  <c r="AD153" i="58" s="1"/>
  <c r="Z130" i="1"/>
  <c r="AA130" i="1"/>
  <c r="Y131" i="1" s="1"/>
  <c r="Z134" i="1"/>
  <c r="AA134" i="1"/>
  <c r="AA131" i="1" l="1"/>
  <c r="Z131" i="1"/>
  <c r="AD38" i="1"/>
  <c r="U75" i="1" l="1"/>
  <c r="U76" i="1"/>
  <c r="U77" i="1"/>
  <c r="U78" i="1"/>
  <c r="R75" i="1"/>
  <c r="R76" i="1"/>
  <c r="R77" i="1"/>
  <c r="R78" i="1"/>
  <c r="I75" i="1"/>
  <c r="U58" i="1"/>
  <c r="R58" i="1"/>
  <c r="U57" i="1"/>
  <c r="R57" i="1"/>
  <c r="U56" i="1"/>
  <c r="R56" i="1"/>
  <c r="U55" i="1"/>
  <c r="R55" i="1"/>
  <c r="I108" i="1"/>
  <c r="J108" i="1" s="1"/>
  <c r="Y76" i="1" l="1"/>
  <c r="AC76" i="1"/>
  <c r="AB76" i="1" s="1"/>
  <c r="AC78" i="1"/>
  <c r="AB78" i="1" s="1"/>
  <c r="Y78" i="1"/>
  <c r="AC77" i="1"/>
  <c r="AB77" i="1" s="1"/>
  <c r="Y77" i="1"/>
  <c r="AC57" i="1"/>
  <c r="AB57" i="1" s="1"/>
  <c r="Y57" i="1"/>
  <c r="Y58" i="1"/>
  <c r="AC58" i="1"/>
  <c r="AB58" i="1" s="1"/>
  <c r="Y56" i="1"/>
  <c r="AC56" i="1"/>
  <c r="AB56" i="1" s="1"/>
  <c r="J75" i="1"/>
  <c r="Y75" i="1" s="1"/>
  <c r="AA75" i="1" l="1"/>
  <c r="Z75" i="1"/>
  <c r="Z77" i="1"/>
  <c r="AD77" i="1" s="1"/>
  <c r="AA77" i="1"/>
  <c r="Z78" i="1"/>
  <c r="AD78" i="1" s="1"/>
  <c r="AA78" i="1"/>
  <c r="Z76" i="1"/>
  <c r="AD76" i="1" s="1"/>
  <c r="AA76" i="1"/>
  <c r="Z58" i="1"/>
  <c r="AD58" i="1" s="1"/>
  <c r="AA58" i="1"/>
  <c r="AA57" i="1"/>
  <c r="Z57" i="1"/>
  <c r="AD57" i="1" s="1"/>
  <c r="Z56" i="1"/>
  <c r="AD56" i="1" s="1"/>
  <c r="AA56" i="1"/>
  <c r="U71" i="1"/>
  <c r="U73" i="1"/>
  <c r="U74" i="1"/>
  <c r="R71" i="1"/>
  <c r="R73" i="1"/>
  <c r="R74" i="1"/>
  <c r="I71" i="1"/>
  <c r="J71" i="1" s="1"/>
  <c r="Y71" i="1" l="1"/>
  <c r="Y74" i="1"/>
  <c r="AC74" i="1"/>
  <c r="AB74" i="1" s="1"/>
  <c r="Y73" i="1"/>
  <c r="AC73" i="1"/>
  <c r="AB73" i="1" s="1"/>
  <c r="I55" i="1"/>
  <c r="J55" i="1" s="1"/>
  <c r="Y55" i="1" s="1"/>
  <c r="U155" i="1"/>
  <c r="U154" i="1"/>
  <c r="U153" i="1"/>
  <c r="U152" i="1"/>
  <c r="U150" i="1"/>
  <c r="U148" i="1"/>
  <c r="U102" i="1"/>
  <c r="U101" i="1"/>
  <c r="U100" i="1"/>
  <c r="U99" i="1"/>
  <c r="U98" i="1"/>
  <c r="U97" i="1"/>
  <c r="U96" i="1"/>
  <c r="U95" i="1"/>
  <c r="U93" i="1"/>
  <c r="U91" i="1"/>
  <c r="U109" i="1"/>
  <c r="U108" i="1"/>
  <c r="U107" i="1"/>
  <c r="U90" i="1"/>
  <c r="U89" i="1"/>
  <c r="U88" i="1"/>
  <c r="U87" i="1"/>
  <c r="U85" i="1"/>
  <c r="U83" i="1"/>
  <c r="U48" i="1"/>
  <c r="U49" i="1"/>
  <c r="U47" i="1"/>
  <c r="U53" i="1"/>
  <c r="U51" i="1"/>
  <c r="U81" i="1"/>
  <c r="U79" i="1"/>
  <c r="U46" i="1"/>
  <c r="U45" i="1"/>
  <c r="U44" i="1"/>
  <c r="U43" i="1"/>
  <c r="U42" i="1"/>
  <c r="U41" i="1"/>
  <c r="U40" i="1"/>
  <c r="U106" i="1"/>
  <c r="U105" i="1"/>
  <c r="U104" i="1"/>
  <c r="U103" i="1"/>
  <c r="U147" i="1"/>
  <c r="U146" i="1"/>
  <c r="U145" i="1"/>
  <c r="U144" i="1"/>
  <c r="U33" i="1"/>
  <c r="U31" i="1"/>
  <c r="U143" i="1"/>
  <c r="U142" i="1"/>
  <c r="U141" i="1"/>
  <c r="U140" i="1"/>
  <c r="U27" i="1"/>
  <c r="U22" i="1"/>
  <c r="U21" i="1"/>
  <c r="U20" i="1"/>
  <c r="U19" i="1"/>
  <c r="U70" i="1"/>
  <c r="U69" i="1"/>
  <c r="U68" i="1"/>
  <c r="U67" i="1"/>
  <c r="U66" i="1"/>
  <c r="U65" i="1"/>
  <c r="U64" i="1"/>
  <c r="U63" i="1"/>
  <c r="U62" i="1"/>
  <c r="U61" i="1"/>
  <c r="U60" i="1"/>
  <c r="U59" i="1"/>
  <c r="U123" i="1"/>
  <c r="U122" i="1"/>
  <c r="U121" i="1"/>
  <c r="U120" i="1"/>
  <c r="U119" i="1"/>
  <c r="U118" i="1"/>
  <c r="U117" i="1"/>
  <c r="U116" i="1"/>
  <c r="U115" i="1"/>
  <c r="U114" i="1"/>
  <c r="U113" i="1"/>
  <c r="U112" i="1"/>
  <c r="U26" i="1"/>
  <c r="U25" i="1"/>
  <c r="U24" i="1"/>
  <c r="U23" i="1"/>
  <c r="U16" i="1"/>
  <c r="U17" i="1"/>
  <c r="U15" i="1"/>
  <c r="U13" i="1"/>
  <c r="U11" i="1"/>
  <c r="R155" i="1"/>
  <c r="R154" i="1"/>
  <c r="R153" i="1"/>
  <c r="R152" i="1"/>
  <c r="R150" i="1"/>
  <c r="R148" i="1"/>
  <c r="R102" i="1"/>
  <c r="R101" i="1"/>
  <c r="R100" i="1"/>
  <c r="R99" i="1"/>
  <c r="R98" i="1"/>
  <c r="R97" i="1"/>
  <c r="R96" i="1"/>
  <c r="R95" i="1"/>
  <c r="R93" i="1"/>
  <c r="R91" i="1"/>
  <c r="R109" i="1"/>
  <c r="R108" i="1"/>
  <c r="R107" i="1"/>
  <c r="R90" i="1"/>
  <c r="R89" i="1"/>
  <c r="R88" i="1"/>
  <c r="R87" i="1"/>
  <c r="R85" i="1"/>
  <c r="R83" i="1"/>
  <c r="R48" i="1"/>
  <c r="R49" i="1"/>
  <c r="R47" i="1"/>
  <c r="R53" i="1"/>
  <c r="R51" i="1"/>
  <c r="R81" i="1"/>
  <c r="R79" i="1"/>
  <c r="R46" i="1"/>
  <c r="R45" i="1"/>
  <c r="R44" i="1"/>
  <c r="R43" i="1"/>
  <c r="R42" i="1"/>
  <c r="R41" i="1"/>
  <c r="R40" i="1"/>
  <c r="R39" i="1"/>
  <c r="R106" i="1"/>
  <c r="R105" i="1"/>
  <c r="R104" i="1"/>
  <c r="R103" i="1"/>
  <c r="R147" i="1"/>
  <c r="R146" i="1"/>
  <c r="R145" i="1"/>
  <c r="R144" i="1"/>
  <c r="R33" i="1"/>
  <c r="R31" i="1"/>
  <c r="R143" i="1"/>
  <c r="R142" i="1"/>
  <c r="R141" i="1"/>
  <c r="R140" i="1"/>
  <c r="R27" i="1"/>
  <c r="R22" i="1"/>
  <c r="R21" i="1"/>
  <c r="R20" i="1"/>
  <c r="R19" i="1"/>
  <c r="R70" i="1"/>
  <c r="R69" i="1"/>
  <c r="R68" i="1"/>
  <c r="R67" i="1"/>
  <c r="R66" i="1"/>
  <c r="R65" i="1"/>
  <c r="R64" i="1"/>
  <c r="R63" i="1"/>
  <c r="R62" i="1"/>
  <c r="R61" i="1"/>
  <c r="R60" i="1"/>
  <c r="R59" i="1"/>
  <c r="R120" i="1"/>
  <c r="R116" i="1"/>
  <c r="R115" i="1"/>
  <c r="R114" i="1"/>
  <c r="R113" i="1"/>
  <c r="R112" i="1"/>
  <c r="R23" i="1"/>
  <c r="R16" i="1"/>
  <c r="R17" i="1"/>
  <c r="R15" i="1"/>
  <c r="R13" i="1"/>
  <c r="R11" i="1"/>
  <c r="Y60" i="1" l="1"/>
  <c r="AC60" i="1"/>
  <c r="AB60" i="1" s="1"/>
  <c r="AC105" i="1"/>
  <c r="AB105" i="1" s="1"/>
  <c r="Y105" i="1"/>
  <c r="Y65" i="1"/>
  <c r="AC65" i="1"/>
  <c r="AB65" i="1" s="1"/>
  <c r="AC21" i="1"/>
  <c r="AB21" i="1" s="1"/>
  <c r="Y21" i="1"/>
  <c r="AC147" i="1"/>
  <c r="AB147" i="1" s="1"/>
  <c r="Y147" i="1"/>
  <c r="AA71" i="1"/>
  <c r="Y72" i="1" s="1"/>
  <c r="Z71" i="1"/>
  <c r="AC68" i="1"/>
  <c r="AB68" i="1" s="1"/>
  <c r="Y68" i="1"/>
  <c r="Y69" i="1"/>
  <c r="AC69" i="1"/>
  <c r="AB69" i="1" s="1"/>
  <c r="Y102" i="1"/>
  <c r="AC102" i="1"/>
  <c r="AB102" i="1" s="1"/>
  <c r="AC115" i="1"/>
  <c r="AB115" i="1" s="1"/>
  <c r="Y115" i="1"/>
  <c r="AC62" i="1"/>
  <c r="AB62" i="1" s="1"/>
  <c r="Y62" i="1"/>
  <c r="AC66" i="1"/>
  <c r="AB66" i="1" s="1"/>
  <c r="Y66" i="1"/>
  <c r="AC70" i="1"/>
  <c r="AB70" i="1" s="1"/>
  <c r="Y70" i="1"/>
  <c r="Y22" i="1"/>
  <c r="AC22" i="1"/>
  <c r="AB22" i="1" s="1"/>
  <c r="AC142" i="1"/>
  <c r="AB142" i="1" s="1"/>
  <c r="Y142" i="1"/>
  <c r="Y90" i="1"/>
  <c r="AC90" i="1"/>
  <c r="AB90" i="1" s="1"/>
  <c r="Y94" i="1"/>
  <c r="Y93" i="1"/>
  <c r="AC93" i="1"/>
  <c r="AB93" i="1" s="1"/>
  <c r="AC94" i="1"/>
  <c r="AB94" i="1" s="1"/>
  <c r="AC154" i="1"/>
  <c r="AB154" i="1" s="1"/>
  <c r="Y154" i="1"/>
  <c r="AA73" i="1"/>
  <c r="Z73" i="1"/>
  <c r="AD73" i="1" s="1"/>
  <c r="AC64" i="1"/>
  <c r="AB64" i="1" s="1"/>
  <c r="Y64" i="1"/>
  <c r="Y146" i="1"/>
  <c r="AC146" i="1"/>
  <c r="AB146" i="1" s="1"/>
  <c r="AC114" i="1"/>
  <c r="AB114" i="1" s="1"/>
  <c r="Y114" i="1"/>
  <c r="AC61" i="1"/>
  <c r="AB61" i="1" s="1"/>
  <c r="Y61" i="1"/>
  <c r="Y141" i="1"/>
  <c r="AC141" i="1"/>
  <c r="AB141" i="1" s="1"/>
  <c r="AC106" i="1"/>
  <c r="AB106" i="1" s="1"/>
  <c r="Y106" i="1"/>
  <c r="AC89" i="1"/>
  <c r="AB89" i="1" s="1"/>
  <c r="Y89" i="1"/>
  <c r="Y98" i="1"/>
  <c r="AC98" i="1"/>
  <c r="AB98" i="1" s="1"/>
  <c r="AC153" i="1"/>
  <c r="AB153" i="1" s="1"/>
  <c r="Y153" i="1"/>
  <c r="AC24" i="1"/>
  <c r="AB24" i="1" s="1"/>
  <c r="Y24" i="1"/>
  <c r="AC143" i="1"/>
  <c r="AB143" i="1" s="1"/>
  <c r="Y143" i="1"/>
  <c r="AC145" i="1"/>
  <c r="AB145" i="1" s="1"/>
  <c r="Y145" i="1"/>
  <c r="Y104" i="1"/>
  <c r="AC104" i="1"/>
  <c r="AB104" i="1" s="1"/>
  <c r="Y86" i="1"/>
  <c r="AC85" i="1"/>
  <c r="AB85" i="1" s="1"/>
  <c r="Y85" i="1"/>
  <c r="AC86" i="1"/>
  <c r="AB86" i="1" s="1"/>
  <c r="Y108" i="1"/>
  <c r="AC96" i="1"/>
  <c r="AB96" i="1" s="1"/>
  <c r="Y96" i="1"/>
  <c r="AC100" i="1"/>
  <c r="AB100" i="1" s="1"/>
  <c r="Y100" i="1"/>
  <c r="AC155" i="1"/>
  <c r="AB155" i="1" s="1"/>
  <c r="Y155" i="1"/>
  <c r="Y20" i="1"/>
  <c r="AC20" i="1"/>
  <c r="AB20" i="1" s="1"/>
  <c r="Y82" i="1"/>
  <c r="AC81" i="1"/>
  <c r="AB81" i="1" s="1"/>
  <c r="Y81" i="1"/>
  <c r="AC82" i="1"/>
  <c r="AB82" i="1" s="1"/>
  <c r="Y88" i="1"/>
  <c r="AC88" i="1"/>
  <c r="AB88" i="1" s="1"/>
  <c r="AC110" i="1"/>
  <c r="AB110" i="1" s="1"/>
  <c r="Y110" i="1"/>
  <c r="AC97" i="1"/>
  <c r="AB97" i="1" s="1"/>
  <c r="Y97" i="1"/>
  <c r="AC101" i="1"/>
  <c r="AB101" i="1" s="1"/>
  <c r="Y101" i="1"/>
  <c r="Y151" i="1"/>
  <c r="AC150" i="1"/>
  <c r="AB150" i="1" s="1"/>
  <c r="Y150" i="1"/>
  <c r="AC151" i="1"/>
  <c r="AB151" i="1" s="1"/>
  <c r="AA55" i="1"/>
  <c r="Z55" i="1"/>
  <c r="Z74" i="1"/>
  <c r="AD74" i="1" s="1"/>
  <c r="AA74" i="1"/>
  <c r="Y117" i="1"/>
  <c r="AC117" i="1"/>
  <c r="AB117" i="1" s="1"/>
  <c r="Y113" i="1"/>
  <c r="AC113" i="1"/>
  <c r="AB113" i="1" s="1"/>
  <c r="Y17" i="1"/>
  <c r="AC17" i="1"/>
  <c r="AB17" i="1" s="1"/>
  <c r="Y18" i="1"/>
  <c r="AC13" i="1"/>
  <c r="AB13" i="1" s="1"/>
  <c r="Y13" i="1"/>
  <c r="Y14" i="1"/>
  <c r="AC14" i="1"/>
  <c r="AB14" i="1" s="1"/>
  <c r="Y34" i="1"/>
  <c r="AC44" i="1"/>
  <c r="AB44" i="1" s="1"/>
  <c r="Y44" i="1"/>
  <c r="Y45" i="1"/>
  <c r="AC45" i="1"/>
  <c r="AB45" i="1" s="1"/>
  <c r="AC53" i="1"/>
  <c r="AB53" i="1" s="1"/>
  <c r="Y53" i="1"/>
  <c r="Y49" i="1"/>
  <c r="AC49" i="1"/>
  <c r="AB49" i="1" s="1"/>
  <c r="AC33" i="1"/>
  <c r="AB33" i="1" s="1"/>
  <c r="Y33" i="1"/>
  <c r="AC46" i="1"/>
  <c r="AB46" i="1" s="1"/>
  <c r="Y46" i="1"/>
  <c r="AC54" i="1"/>
  <c r="AB54" i="1" s="1"/>
  <c r="Y50" i="1"/>
  <c r="I107" i="1"/>
  <c r="I152" i="1"/>
  <c r="I148" i="1"/>
  <c r="I99" i="1"/>
  <c r="J99" i="1" s="1"/>
  <c r="Y99" i="1" s="1"/>
  <c r="I95" i="1"/>
  <c r="I91" i="1"/>
  <c r="I87" i="1"/>
  <c r="I83" i="1"/>
  <c r="I47" i="1"/>
  <c r="J47" i="1" s="1"/>
  <c r="Y47" i="1" s="1"/>
  <c r="I51" i="1"/>
  <c r="J51" i="1" s="1"/>
  <c r="Y51" i="1" s="1"/>
  <c r="I79" i="1"/>
  <c r="I43" i="1"/>
  <c r="J43" i="1" s="1"/>
  <c r="Y43" i="1" s="1"/>
  <c r="I15" i="1"/>
  <c r="J15" i="1" s="1"/>
  <c r="Y15" i="1" s="1"/>
  <c r="I11" i="1"/>
  <c r="I39" i="1"/>
  <c r="J39" i="1" s="1"/>
  <c r="Y39" i="1" s="1"/>
  <c r="I35" i="1"/>
  <c r="J35" i="1" s="1"/>
  <c r="Y35" i="1" s="1"/>
  <c r="I103" i="1"/>
  <c r="I144" i="1"/>
  <c r="I31" i="1"/>
  <c r="J31" i="1" s="1"/>
  <c r="Y31" i="1" s="1"/>
  <c r="I140" i="1"/>
  <c r="I27" i="1"/>
  <c r="J27" i="1" s="1"/>
  <c r="Y27" i="1" s="1"/>
  <c r="I19" i="1"/>
  <c r="J19" i="1" s="1"/>
  <c r="Y19" i="1" s="1"/>
  <c r="I67" i="1"/>
  <c r="I63" i="1"/>
  <c r="J63" i="1" s="1"/>
  <c r="Y63" i="1" s="1"/>
  <c r="I59" i="1"/>
  <c r="J59" i="1" s="1"/>
  <c r="Y59" i="1" s="1"/>
  <c r="I120" i="1"/>
  <c r="J120" i="1" s="1"/>
  <c r="Y120" i="1" s="1"/>
  <c r="I116" i="1"/>
  <c r="I112" i="1"/>
  <c r="I23" i="1"/>
  <c r="R156" i="1"/>
  <c r="U156" i="1"/>
  <c r="B10" i="53"/>
  <c r="C29" i="43"/>
  <c r="U70" i="55"/>
  <c r="R70" i="55"/>
  <c r="L70" i="55"/>
  <c r="U69" i="55"/>
  <c r="R69" i="55"/>
  <c r="Y70" i="55" s="1"/>
  <c r="L69" i="55"/>
  <c r="U68" i="55"/>
  <c r="R68" i="55"/>
  <c r="AC69" i="55" s="1"/>
  <c r="AB69" i="55" s="1"/>
  <c r="U67" i="55"/>
  <c r="R67" i="55"/>
  <c r="Y67" i="55" s="1"/>
  <c r="U66" i="55"/>
  <c r="R66" i="55"/>
  <c r="AC65" i="55"/>
  <c r="AB65" i="55" s="1"/>
  <c r="Y65" i="55"/>
  <c r="AA65" i="55" s="1"/>
  <c r="U65" i="55"/>
  <c r="R65" i="55"/>
  <c r="AC66" i="55" s="1"/>
  <c r="AB66" i="55" s="1"/>
  <c r="J65" i="55"/>
  <c r="I65" i="55"/>
  <c r="U64" i="55"/>
  <c r="R64" i="55"/>
  <c r="Y63" i="55"/>
  <c r="Z63" i="55" s="1"/>
  <c r="U63" i="55"/>
  <c r="R63" i="55"/>
  <c r="U62" i="55"/>
  <c r="R62" i="55"/>
  <c r="L62" i="55"/>
  <c r="U61" i="55"/>
  <c r="R61" i="55"/>
  <c r="Y62" i="55" s="1"/>
  <c r="L61" i="55"/>
  <c r="U60" i="55"/>
  <c r="R60" i="55"/>
  <c r="L60" i="55"/>
  <c r="U59" i="55"/>
  <c r="R59" i="55"/>
  <c r="AC59" i="55" s="1"/>
  <c r="AB59" i="55" s="1"/>
  <c r="I59" i="55"/>
  <c r="J59" i="55" s="1"/>
  <c r="U58" i="55"/>
  <c r="R58" i="55"/>
  <c r="L58" i="55"/>
  <c r="U57" i="55"/>
  <c r="R57" i="55"/>
  <c r="AC57" i="55" s="1"/>
  <c r="AB57" i="55" s="1"/>
  <c r="L57" i="55"/>
  <c r="U56" i="55"/>
  <c r="R56" i="55"/>
  <c r="L56" i="55"/>
  <c r="U55" i="55"/>
  <c r="R55" i="55"/>
  <c r="Y56" i="55" s="1"/>
  <c r="L55" i="55"/>
  <c r="U54" i="55"/>
  <c r="R54" i="55"/>
  <c r="AC55" i="55" s="1"/>
  <c r="AB55" i="55" s="1"/>
  <c r="L54" i="55"/>
  <c r="U53" i="55"/>
  <c r="R53" i="55"/>
  <c r="Y53" i="55" s="1"/>
  <c r="I53" i="55"/>
  <c r="U52" i="55"/>
  <c r="R52" i="55"/>
  <c r="Y52" i="55" s="1"/>
  <c r="AA52" i="55" s="1"/>
  <c r="L52" i="55"/>
  <c r="U51" i="55"/>
  <c r="R51" i="55"/>
  <c r="L51" i="55"/>
  <c r="U50" i="55"/>
  <c r="R50" i="55"/>
  <c r="L50" i="55"/>
  <c r="Y49" i="55"/>
  <c r="Z49" i="55" s="1"/>
  <c r="U49" i="55"/>
  <c r="R49" i="55"/>
  <c r="L49" i="55"/>
  <c r="AC48" i="55"/>
  <c r="AB48" i="55" s="1"/>
  <c r="U48" i="55"/>
  <c r="R48" i="55"/>
  <c r="L48" i="55"/>
  <c r="U47" i="55"/>
  <c r="R47" i="55"/>
  <c r="AC47" i="55" s="1"/>
  <c r="AB47" i="55" s="1"/>
  <c r="I47" i="55"/>
  <c r="J47" i="55" s="1"/>
  <c r="U46" i="55"/>
  <c r="R46" i="55"/>
  <c r="L46" i="55"/>
  <c r="U45" i="55"/>
  <c r="R45" i="55"/>
  <c r="AC46" i="55" s="1"/>
  <c r="AB46" i="55" s="1"/>
  <c r="L45" i="55"/>
  <c r="U44" i="55"/>
  <c r="R44" i="55"/>
  <c r="Y45" i="55" s="1"/>
  <c r="L44" i="55"/>
  <c r="U43" i="55"/>
  <c r="R43" i="55"/>
  <c r="AC43" i="55" s="1"/>
  <c r="AB43" i="55" s="1"/>
  <c r="L43" i="55"/>
  <c r="U42" i="55"/>
  <c r="R42" i="55"/>
  <c r="L42" i="55"/>
  <c r="U41" i="55"/>
  <c r="R41" i="55"/>
  <c r="Y42" i="55" s="1"/>
  <c r="I41" i="55"/>
  <c r="U40" i="55"/>
  <c r="R40" i="55"/>
  <c r="L40" i="55"/>
  <c r="U39" i="55"/>
  <c r="R39" i="55"/>
  <c r="L39" i="55"/>
  <c r="Y38" i="55"/>
  <c r="AA38" i="55" s="1"/>
  <c r="U38" i="55"/>
  <c r="R38" i="55"/>
  <c r="AC39" i="55" s="1"/>
  <c r="AB39" i="55" s="1"/>
  <c r="L38" i="55"/>
  <c r="U37" i="55"/>
  <c r="R37" i="55"/>
  <c r="L37" i="55"/>
  <c r="U36" i="55"/>
  <c r="R36" i="55"/>
  <c r="Y36" i="55" s="1"/>
  <c r="L36" i="55"/>
  <c r="Y35" i="55"/>
  <c r="Z35" i="55" s="1"/>
  <c r="U35" i="55"/>
  <c r="R35" i="55"/>
  <c r="AC35" i="55" s="1"/>
  <c r="AB35" i="55" s="1"/>
  <c r="I35" i="55"/>
  <c r="J35" i="55" s="1"/>
  <c r="U34" i="55"/>
  <c r="R34" i="55"/>
  <c r="L34" i="55"/>
  <c r="U33" i="55"/>
  <c r="R33" i="55"/>
  <c r="Y33" i="55" s="1"/>
  <c r="L33" i="55"/>
  <c r="U32" i="55"/>
  <c r="R32" i="55"/>
  <c r="L32" i="55"/>
  <c r="Y31" i="55"/>
  <c r="AA31" i="55" s="1"/>
  <c r="U31" i="55"/>
  <c r="R31" i="55"/>
  <c r="AC32" i="55" s="1"/>
  <c r="AB32" i="55" s="1"/>
  <c r="L31" i="55"/>
  <c r="U30" i="55"/>
  <c r="R30" i="55"/>
  <c r="AC31" i="55" s="1"/>
  <c r="AB31" i="55" s="1"/>
  <c r="L30" i="55"/>
  <c r="U29" i="55"/>
  <c r="R29" i="55"/>
  <c r="AC29" i="55" s="1"/>
  <c r="AB29" i="55" s="1"/>
  <c r="I29" i="55"/>
  <c r="J29" i="55" s="1"/>
  <c r="Y28" i="55"/>
  <c r="AA28" i="55" s="1"/>
  <c r="U28" i="55"/>
  <c r="R28" i="55"/>
  <c r="L28" i="55"/>
  <c r="U27" i="55"/>
  <c r="R27" i="55"/>
  <c r="AC28" i="55" s="1"/>
  <c r="AB28" i="55" s="1"/>
  <c r="L27" i="55"/>
  <c r="U26" i="55"/>
  <c r="R26" i="55"/>
  <c r="AC26" i="55" s="1"/>
  <c r="AB26" i="55" s="1"/>
  <c r="L26" i="55"/>
  <c r="AC25" i="55"/>
  <c r="AB25" i="55" s="1"/>
  <c r="U25" i="55"/>
  <c r="R25" i="55"/>
  <c r="L25" i="55"/>
  <c r="U24" i="55"/>
  <c r="R24" i="55"/>
  <c r="L24" i="55"/>
  <c r="U23" i="55"/>
  <c r="R23" i="55"/>
  <c r="AC23" i="55" s="1"/>
  <c r="AB23" i="55" s="1"/>
  <c r="J23" i="55"/>
  <c r="I23" i="55"/>
  <c r="U22" i="55"/>
  <c r="R22" i="55"/>
  <c r="L22" i="55"/>
  <c r="U21" i="55"/>
  <c r="R21" i="55"/>
  <c r="L21" i="55"/>
  <c r="U20" i="55"/>
  <c r="R20" i="55"/>
  <c r="L20" i="55"/>
  <c r="U19" i="55"/>
  <c r="R19" i="55"/>
  <c r="L19" i="55"/>
  <c r="U18" i="55"/>
  <c r="R18" i="55"/>
  <c r="L18" i="55"/>
  <c r="U17" i="55"/>
  <c r="R17" i="55"/>
  <c r="I17" i="55"/>
  <c r="J17" i="55" s="1"/>
  <c r="U16" i="55"/>
  <c r="R16" i="55"/>
  <c r="L16" i="55"/>
  <c r="U15" i="55"/>
  <c r="R15" i="55"/>
  <c r="U14" i="55"/>
  <c r="R14" i="55"/>
  <c r="U13" i="55"/>
  <c r="R13" i="55"/>
  <c r="L13" i="55"/>
  <c r="U12" i="55"/>
  <c r="R12" i="55"/>
  <c r="L12" i="55"/>
  <c r="U11" i="55"/>
  <c r="R11" i="55"/>
  <c r="I11" i="55"/>
  <c r="J11" i="55" s="1"/>
  <c r="Y11" i="55" s="1"/>
  <c r="U70" i="54"/>
  <c r="R70" i="54"/>
  <c r="L70" i="54"/>
  <c r="U69" i="54"/>
  <c r="R69" i="54"/>
  <c r="L69" i="54"/>
  <c r="U68" i="54"/>
  <c r="R68" i="54"/>
  <c r="AC69" i="54" s="1"/>
  <c r="AB69" i="54" s="1"/>
  <c r="U67" i="54"/>
  <c r="R67" i="54"/>
  <c r="Y67" i="54" s="1"/>
  <c r="U66" i="54"/>
  <c r="R66" i="54"/>
  <c r="AC65" i="54"/>
  <c r="AB65" i="54" s="1"/>
  <c r="Y65" i="54"/>
  <c r="AA65" i="54" s="1"/>
  <c r="U65" i="54"/>
  <c r="R65" i="54"/>
  <c r="AC66" i="54" s="1"/>
  <c r="AB66" i="54" s="1"/>
  <c r="J65" i="54"/>
  <c r="I65" i="54"/>
  <c r="U64" i="54"/>
  <c r="R64" i="54"/>
  <c r="U63" i="54"/>
  <c r="R63" i="54"/>
  <c r="AC64" i="54" s="1"/>
  <c r="AB64" i="54" s="1"/>
  <c r="AA62" i="54"/>
  <c r="Y62" i="54"/>
  <c r="Z62" i="54" s="1"/>
  <c r="U62" i="54"/>
  <c r="R62" i="54"/>
  <c r="L62" i="54"/>
  <c r="U61" i="54"/>
  <c r="R61" i="54"/>
  <c r="AC62" i="54" s="1"/>
  <c r="AB62" i="54" s="1"/>
  <c r="L61" i="54"/>
  <c r="U60" i="54"/>
  <c r="R60" i="54"/>
  <c r="Y61" i="54" s="1"/>
  <c r="L60" i="54"/>
  <c r="U59" i="54"/>
  <c r="R59" i="54"/>
  <c r="I59" i="54"/>
  <c r="J59" i="54" s="1"/>
  <c r="Y58" i="54"/>
  <c r="AA58" i="54" s="1"/>
  <c r="U58" i="54"/>
  <c r="R58" i="54"/>
  <c r="L58" i="54"/>
  <c r="U57" i="54"/>
  <c r="R57" i="54"/>
  <c r="AC58" i="54" s="1"/>
  <c r="AB58" i="54" s="1"/>
  <c r="L57" i="54"/>
  <c r="U56" i="54"/>
  <c r="R56" i="54"/>
  <c r="Y57" i="54" s="1"/>
  <c r="L56" i="54"/>
  <c r="U55" i="54"/>
  <c r="R55" i="54"/>
  <c r="L55" i="54"/>
  <c r="U54" i="54"/>
  <c r="R54" i="54"/>
  <c r="AC55" i="54" s="1"/>
  <c r="AB55" i="54" s="1"/>
  <c r="L54" i="54"/>
  <c r="U53" i="54"/>
  <c r="R53" i="54"/>
  <c r="AC53" i="54" s="1"/>
  <c r="AB53" i="54" s="1"/>
  <c r="I53" i="54"/>
  <c r="U52" i="54"/>
  <c r="R52" i="54"/>
  <c r="Y52" i="54" s="1"/>
  <c r="L52" i="54"/>
  <c r="U51" i="54"/>
  <c r="R51" i="54"/>
  <c r="L51" i="54"/>
  <c r="U50" i="54"/>
  <c r="R50" i="54"/>
  <c r="Y51" i="54" s="1"/>
  <c r="L50" i="54"/>
  <c r="U49" i="54"/>
  <c r="R49" i="54"/>
  <c r="Y49" i="54" s="1"/>
  <c r="L49" i="54"/>
  <c r="AC48" i="54"/>
  <c r="AB48" i="54" s="1"/>
  <c r="U48" i="54"/>
  <c r="R48" i="54"/>
  <c r="L48" i="54"/>
  <c r="U47" i="54"/>
  <c r="R47" i="54"/>
  <c r="AC47" i="54" s="1"/>
  <c r="AB47" i="54" s="1"/>
  <c r="I47" i="54"/>
  <c r="J47" i="54" s="1"/>
  <c r="U46" i="54"/>
  <c r="R46" i="54"/>
  <c r="Y46" i="54" s="1"/>
  <c r="L46" i="54"/>
  <c r="AC45" i="54"/>
  <c r="AB45" i="54" s="1"/>
  <c r="U45" i="54"/>
  <c r="R45" i="54"/>
  <c r="L45" i="54"/>
  <c r="U44" i="54"/>
  <c r="R44" i="54"/>
  <c r="Y45" i="54" s="1"/>
  <c r="L44" i="54"/>
  <c r="U43" i="54"/>
  <c r="R43" i="54"/>
  <c r="Y44" i="54" s="1"/>
  <c r="AA44" i="54" s="1"/>
  <c r="L43" i="54"/>
  <c r="U42" i="54"/>
  <c r="R42" i="54"/>
  <c r="Y43" i="54" s="1"/>
  <c r="L42" i="54"/>
  <c r="U41" i="54"/>
  <c r="R41" i="54"/>
  <c r="I41" i="54"/>
  <c r="U40" i="54"/>
  <c r="R40" i="54"/>
  <c r="L40" i="54"/>
  <c r="U39" i="54"/>
  <c r="R39" i="54"/>
  <c r="AC40" i="54" s="1"/>
  <c r="AB40" i="54" s="1"/>
  <c r="L39" i="54"/>
  <c r="U38" i="54"/>
  <c r="R38" i="54"/>
  <c r="L38" i="54"/>
  <c r="U37" i="54"/>
  <c r="R37" i="54"/>
  <c r="AC38" i="54" s="1"/>
  <c r="AB38" i="54" s="1"/>
  <c r="L37" i="54"/>
  <c r="U36" i="54"/>
  <c r="R36" i="54"/>
  <c r="L36" i="54"/>
  <c r="U35" i="54"/>
  <c r="R35" i="54"/>
  <c r="Y35" i="54" s="1"/>
  <c r="J35" i="54"/>
  <c r="I35" i="54"/>
  <c r="U34" i="54"/>
  <c r="R34" i="54"/>
  <c r="L34" i="54"/>
  <c r="Y33" i="54"/>
  <c r="AA33" i="54" s="1"/>
  <c r="U33" i="54"/>
  <c r="R33" i="54"/>
  <c r="AC34" i="54" s="1"/>
  <c r="AB34" i="54" s="1"/>
  <c r="L33" i="54"/>
  <c r="U32" i="54"/>
  <c r="R32" i="54"/>
  <c r="AC33" i="54" s="1"/>
  <c r="AB33" i="54" s="1"/>
  <c r="L32" i="54"/>
  <c r="U31" i="54"/>
  <c r="R31" i="54"/>
  <c r="Y32" i="54" s="1"/>
  <c r="L31" i="54"/>
  <c r="U30" i="54"/>
  <c r="R30" i="54"/>
  <c r="L30" i="54"/>
  <c r="AC29" i="54"/>
  <c r="AB29" i="54" s="1"/>
  <c r="U29" i="54"/>
  <c r="R29" i="54"/>
  <c r="Y30" i="54" s="1"/>
  <c r="AA30" i="54" s="1"/>
  <c r="I29" i="54"/>
  <c r="J29" i="54" s="1"/>
  <c r="U28" i="54"/>
  <c r="R28" i="54"/>
  <c r="L28" i="54"/>
  <c r="U27" i="54"/>
  <c r="R27" i="54"/>
  <c r="L27" i="54"/>
  <c r="Y26" i="54"/>
  <c r="AA26" i="54" s="1"/>
  <c r="U26" i="54"/>
  <c r="R26" i="54"/>
  <c r="AC27" i="54" s="1"/>
  <c r="AB27" i="54" s="1"/>
  <c r="L26" i="54"/>
  <c r="U25" i="54"/>
  <c r="R25" i="54"/>
  <c r="L25" i="54"/>
  <c r="U24" i="54"/>
  <c r="R24" i="54"/>
  <c r="AC25" i="54" s="1"/>
  <c r="AB25" i="54" s="1"/>
  <c r="L24" i="54"/>
  <c r="AC23" i="54"/>
  <c r="AB23" i="54" s="1"/>
  <c r="U23" i="54"/>
  <c r="R23" i="54"/>
  <c r="J23" i="54"/>
  <c r="I23" i="54"/>
  <c r="U22" i="54"/>
  <c r="R22" i="54"/>
  <c r="L22" i="54"/>
  <c r="U21" i="54"/>
  <c r="R21" i="54"/>
  <c r="L21" i="54"/>
  <c r="U20" i="54"/>
  <c r="R20" i="54"/>
  <c r="L20" i="54"/>
  <c r="U19" i="54"/>
  <c r="R19" i="54"/>
  <c r="L19" i="54"/>
  <c r="U18" i="54"/>
  <c r="R18" i="54"/>
  <c r="L18" i="54"/>
  <c r="U17" i="54"/>
  <c r="R17" i="54"/>
  <c r="I17" i="54"/>
  <c r="J17" i="54" s="1"/>
  <c r="U16" i="54"/>
  <c r="R16" i="54"/>
  <c r="L16" i="54"/>
  <c r="U15" i="54"/>
  <c r="R15" i="54"/>
  <c r="U14" i="54"/>
  <c r="R14" i="54"/>
  <c r="U13" i="54"/>
  <c r="R13" i="54"/>
  <c r="L13" i="54"/>
  <c r="U12" i="54"/>
  <c r="R12" i="54"/>
  <c r="L12" i="54"/>
  <c r="U11" i="54"/>
  <c r="R11" i="54"/>
  <c r="I11" i="54"/>
  <c r="J11" i="54" s="1"/>
  <c r="Y11" i="54" s="1"/>
  <c r="L68" i="55"/>
  <c r="L64" i="55"/>
  <c r="L63" i="55"/>
  <c r="L67" i="55"/>
  <c r="L66" i="55"/>
  <c r="L67" i="54"/>
  <c r="L66" i="54"/>
  <c r="L64" i="54"/>
  <c r="L68" i="54"/>
  <c r="L63" i="54"/>
  <c r="L146" i="1"/>
  <c r="L21" i="1"/>
  <c r="L142" i="1"/>
  <c r="L149" i="1"/>
  <c r="L150" i="1"/>
  <c r="L46" i="1"/>
  <c r="L48" i="1"/>
  <c r="L153" i="1"/>
  <c r="L61" i="1"/>
  <c r="L12" i="1"/>
  <c r="L141" i="1"/>
  <c r="L40" i="1"/>
  <c r="L155" i="1"/>
  <c r="L16" i="1"/>
  <c r="L22" i="1"/>
  <c r="L28" i="1"/>
  <c r="L30" i="1"/>
  <c r="L151" i="1"/>
  <c r="L29" i="1"/>
  <c r="L45" i="1"/>
  <c r="L42" i="1"/>
  <c r="L14" i="1"/>
  <c r="L54" i="1"/>
  <c r="L145" i="1"/>
  <c r="L37" i="1"/>
  <c r="L25" i="1"/>
  <c r="L147" i="1"/>
  <c r="L49" i="1"/>
  <c r="L38" i="1"/>
  <c r="L53" i="1"/>
  <c r="L143" i="1"/>
  <c r="L20" i="1"/>
  <c r="L62" i="1"/>
  <c r="L33" i="1"/>
  <c r="L32" i="1"/>
  <c r="L44" i="1"/>
  <c r="L17" i="1"/>
  <c r="L34" i="1"/>
  <c r="L52" i="1"/>
  <c r="L60" i="1"/>
  <c r="L154" i="1"/>
  <c r="L41" i="1"/>
  <c r="L24" i="1"/>
  <c r="L26" i="1"/>
  <c r="L13" i="1"/>
  <c r="L50" i="1"/>
  <c r="L18" i="1"/>
  <c r="L36" i="1"/>
  <c r="AA45" i="54" l="1"/>
  <c r="Z45" i="54"/>
  <c r="AA62" i="55"/>
  <c r="Z62" i="55"/>
  <c r="AA45" i="55"/>
  <c r="Z45" i="55"/>
  <c r="AC63" i="54"/>
  <c r="AB63" i="54" s="1"/>
  <c r="Y63" i="54"/>
  <c r="AC24" i="55"/>
  <c r="AB24" i="55" s="1"/>
  <c r="Y41" i="55"/>
  <c r="AA41" i="55" s="1"/>
  <c r="Y50" i="55"/>
  <c r="Y27" i="54"/>
  <c r="AA27" i="54" s="1"/>
  <c r="AC30" i="54"/>
  <c r="AB30" i="54" s="1"/>
  <c r="Y37" i="54"/>
  <c r="AC37" i="54"/>
  <c r="AB37" i="54" s="1"/>
  <c r="Y48" i="54"/>
  <c r="AC41" i="55"/>
  <c r="AB41" i="55" s="1"/>
  <c r="AC45" i="55"/>
  <c r="AB45" i="55" s="1"/>
  <c r="Y48" i="55"/>
  <c r="AA48" i="55" s="1"/>
  <c r="AC62" i="55"/>
  <c r="AB62" i="55" s="1"/>
  <c r="Y66" i="55"/>
  <c r="Z66" i="55" s="1"/>
  <c r="Y69" i="55"/>
  <c r="AA69" i="55" s="1"/>
  <c r="Y39" i="55"/>
  <c r="AC40" i="55"/>
  <c r="AB40" i="55" s="1"/>
  <c r="Y28" i="54"/>
  <c r="Y29" i="54"/>
  <c r="AA29" i="54" s="1"/>
  <c r="Y36" i="54"/>
  <c r="AA36" i="54" s="1"/>
  <c r="AC39" i="54"/>
  <c r="AB39" i="54" s="1"/>
  <c r="Y40" i="54"/>
  <c r="AA40" i="54" s="1"/>
  <c r="Y47" i="54"/>
  <c r="AA47" i="54" s="1"/>
  <c r="Y50" i="54"/>
  <c r="AA50" i="54" s="1"/>
  <c r="AC54" i="54"/>
  <c r="AB54" i="54" s="1"/>
  <c r="AC60" i="54"/>
  <c r="AB60" i="54" s="1"/>
  <c r="Z65" i="54"/>
  <c r="Y47" i="55"/>
  <c r="AC52" i="55"/>
  <c r="AB52" i="55" s="1"/>
  <c r="Y55" i="55"/>
  <c r="AA55" i="55" s="1"/>
  <c r="Y59" i="55"/>
  <c r="Y64" i="54"/>
  <c r="AA64" i="54" s="1"/>
  <c r="Y17" i="55"/>
  <c r="AC36" i="54"/>
  <c r="AB36" i="54" s="1"/>
  <c r="AC26" i="54"/>
  <c r="AB26" i="54" s="1"/>
  <c r="Y34" i="54"/>
  <c r="AC44" i="54"/>
  <c r="AB44" i="54" s="1"/>
  <c r="AC46" i="54"/>
  <c r="AB46" i="54" s="1"/>
  <c r="AC52" i="54"/>
  <c r="AB52" i="54" s="1"/>
  <c r="AC56" i="54"/>
  <c r="AB56" i="54" s="1"/>
  <c r="AC57" i="54"/>
  <c r="AB57" i="54" s="1"/>
  <c r="Y60" i="54"/>
  <c r="AC67" i="54"/>
  <c r="AB67" i="54" s="1"/>
  <c r="AC70" i="54"/>
  <c r="AB70" i="54" s="1"/>
  <c r="Y25" i="55"/>
  <c r="AC42" i="55"/>
  <c r="AB42" i="55" s="1"/>
  <c r="Y46" i="55"/>
  <c r="Z46" i="55" s="1"/>
  <c r="AC63" i="55"/>
  <c r="AB63" i="55" s="1"/>
  <c r="Y64" i="55"/>
  <c r="Z65" i="55"/>
  <c r="AC70" i="55"/>
  <c r="AB70" i="55" s="1"/>
  <c r="AC24" i="54"/>
  <c r="AB24" i="54" s="1"/>
  <c r="AC42" i="54"/>
  <c r="AB42" i="54" s="1"/>
  <c r="AC43" i="54"/>
  <c r="AB43" i="54" s="1"/>
  <c r="AC49" i="54"/>
  <c r="AB49" i="54" s="1"/>
  <c r="AC51" i="54"/>
  <c r="AB51" i="54" s="1"/>
  <c r="Y53" i="54"/>
  <c r="AA53" i="54" s="1"/>
  <c r="AC59" i="54"/>
  <c r="AB59" i="54" s="1"/>
  <c r="Y66" i="54"/>
  <c r="Z66" i="54" s="1"/>
  <c r="AD66" i="54" s="1"/>
  <c r="Y24" i="55"/>
  <c r="AA24" i="55" s="1"/>
  <c r="Y32" i="55"/>
  <c r="Z32" i="55" s="1"/>
  <c r="AC38" i="55"/>
  <c r="AB38" i="55" s="1"/>
  <c r="AC49" i="55"/>
  <c r="AB49" i="55" s="1"/>
  <c r="AC56" i="55"/>
  <c r="AB56" i="55" s="1"/>
  <c r="AC60" i="55"/>
  <c r="AB60" i="55" s="1"/>
  <c r="AA19" i="1"/>
  <c r="Z19" i="1"/>
  <c r="AA120" i="1"/>
  <c r="Y121" i="1" s="1"/>
  <c r="Z120" i="1"/>
  <c r="AA59" i="1"/>
  <c r="Z59" i="1"/>
  <c r="Z15" i="1"/>
  <c r="AA15" i="1"/>
  <c r="Y16" i="1" s="1"/>
  <c r="AA99" i="1"/>
  <c r="Z99" i="1"/>
  <c r="AA110" i="1"/>
  <c r="Z110" i="1"/>
  <c r="AD110" i="1" s="1"/>
  <c r="Z145" i="1"/>
  <c r="AD145" i="1" s="1"/>
  <c r="AA145" i="1"/>
  <c r="AA89" i="1"/>
  <c r="Z89" i="1"/>
  <c r="AD89" i="1" s="1"/>
  <c r="AA61" i="1"/>
  <c r="Z61" i="1"/>
  <c r="AD61" i="1" s="1"/>
  <c r="AA63" i="1"/>
  <c r="Z63" i="1"/>
  <c r="AA150" i="1"/>
  <c r="Z150" i="1"/>
  <c r="AD150" i="1" s="1"/>
  <c r="Z88" i="1"/>
  <c r="AD88" i="1" s="1"/>
  <c r="AA88" i="1"/>
  <c r="AA81" i="1"/>
  <c r="Z81" i="1"/>
  <c r="AD81" i="1" s="1"/>
  <c r="Z100" i="1"/>
  <c r="AD100" i="1" s="1"/>
  <c r="AA100" i="1"/>
  <c r="AA85" i="1"/>
  <c r="Z85" i="1"/>
  <c r="AD85" i="1" s="1"/>
  <c r="Z104" i="1"/>
  <c r="AD104" i="1" s="1"/>
  <c r="AA104" i="1"/>
  <c r="AA146" i="1"/>
  <c r="Z146" i="1"/>
  <c r="AD146" i="1" s="1"/>
  <c r="Z154" i="1"/>
  <c r="AD154" i="1" s="1"/>
  <c r="AA154" i="1"/>
  <c r="AA93" i="1"/>
  <c r="Z93" i="1"/>
  <c r="AD93" i="1" s="1"/>
  <c r="AA142" i="1"/>
  <c r="Z142" i="1"/>
  <c r="AD142" i="1" s="1"/>
  <c r="Z70" i="1"/>
  <c r="AD70" i="1" s="1"/>
  <c r="AA70" i="1"/>
  <c r="Z62" i="1"/>
  <c r="AD62" i="1" s="1"/>
  <c r="AA62" i="1"/>
  <c r="AA69" i="1"/>
  <c r="Z69" i="1"/>
  <c r="AD69" i="1" s="1"/>
  <c r="AA21" i="1"/>
  <c r="Z21" i="1"/>
  <c r="AD21" i="1" s="1"/>
  <c r="AA105" i="1"/>
  <c r="Z105" i="1"/>
  <c r="AD105" i="1" s="1"/>
  <c r="Z97" i="1"/>
  <c r="AD97" i="1" s="1"/>
  <c r="AA97" i="1"/>
  <c r="Z20" i="1"/>
  <c r="AD20" i="1" s="1"/>
  <c r="AA20" i="1"/>
  <c r="Z96" i="1"/>
  <c r="AD96" i="1" s="1"/>
  <c r="AA96" i="1"/>
  <c r="Z143" i="1"/>
  <c r="AD143" i="1" s="1"/>
  <c r="AA143" i="1"/>
  <c r="Z153" i="1"/>
  <c r="AD153" i="1" s="1"/>
  <c r="AA153" i="1"/>
  <c r="Z106" i="1"/>
  <c r="AD106" i="1" s="1"/>
  <c r="AA106" i="1"/>
  <c r="AA114" i="1"/>
  <c r="Z114" i="1"/>
  <c r="AD114" i="1" s="1"/>
  <c r="Z64" i="1"/>
  <c r="AD64" i="1" s="1"/>
  <c r="AA64" i="1"/>
  <c r="Z94" i="1"/>
  <c r="AD94" i="1" s="1"/>
  <c r="AA94" i="1"/>
  <c r="Z115" i="1"/>
  <c r="AD115" i="1" s="1"/>
  <c r="AA115" i="1"/>
  <c r="Z68" i="1"/>
  <c r="AD68" i="1" s="1"/>
  <c r="AA68" i="1"/>
  <c r="Z72" i="1"/>
  <c r="AA72" i="1"/>
  <c r="AA35" i="1"/>
  <c r="Y36" i="1" s="1"/>
  <c r="Z35" i="1"/>
  <c r="AC18" i="1"/>
  <c r="AB18" i="1" s="1"/>
  <c r="Z151" i="1"/>
  <c r="AD151" i="1" s="1"/>
  <c r="AA151" i="1"/>
  <c r="Z82" i="1"/>
  <c r="AD82" i="1" s="1"/>
  <c r="AA82" i="1"/>
  <c r="Z155" i="1"/>
  <c r="AD155" i="1" s="1"/>
  <c r="AA155" i="1"/>
  <c r="AA108" i="1"/>
  <c r="Y109" i="1" s="1"/>
  <c r="Z108" i="1"/>
  <c r="Z86" i="1"/>
  <c r="AA86" i="1"/>
  <c r="Z24" i="1"/>
  <c r="AD24" i="1" s="1"/>
  <c r="AA24" i="1"/>
  <c r="Z98" i="1"/>
  <c r="AD98" i="1" s="1"/>
  <c r="AA98" i="1"/>
  <c r="Z141" i="1"/>
  <c r="AD141" i="1" s="1"/>
  <c r="AA141" i="1"/>
  <c r="Z66" i="1"/>
  <c r="AD66" i="1" s="1"/>
  <c r="AA66" i="1"/>
  <c r="Z102" i="1"/>
  <c r="AD102" i="1" s="1"/>
  <c r="AA102" i="1"/>
  <c r="Z147" i="1"/>
  <c r="AD147" i="1" s="1"/>
  <c r="AA147" i="1"/>
  <c r="AA101" i="1"/>
  <c r="Z101" i="1"/>
  <c r="AD101" i="1" s="1"/>
  <c r="AD86" i="1"/>
  <c r="Z90" i="1"/>
  <c r="AD90" i="1" s="1"/>
  <c r="AA90" i="1"/>
  <c r="Z22" i="1"/>
  <c r="AD22" i="1" s="1"/>
  <c r="AA22" i="1"/>
  <c r="Z65" i="1"/>
  <c r="AD65" i="1" s="1"/>
  <c r="AA65" i="1"/>
  <c r="AA60" i="1"/>
  <c r="Z60" i="1"/>
  <c r="AD60" i="1" s="1"/>
  <c r="Z117" i="1"/>
  <c r="AD117" i="1" s="1"/>
  <c r="AA117" i="1"/>
  <c r="Z113" i="1"/>
  <c r="AD113" i="1" s="1"/>
  <c r="AA113" i="1"/>
  <c r="AA17" i="1"/>
  <c r="Z17" i="1"/>
  <c r="AD17" i="1" s="1"/>
  <c r="Z14" i="1"/>
  <c r="AD14" i="1" s="1"/>
  <c r="AA14" i="1"/>
  <c r="Z18" i="1"/>
  <c r="AA18" i="1"/>
  <c r="AA13" i="1"/>
  <c r="Z13" i="1"/>
  <c r="AD13" i="1" s="1"/>
  <c r="AC50" i="1"/>
  <c r="AB50" i="1" s="1"/>
  <c r="AA27" i="1"/>
  <c r="Y28" i="1" s="1"/>
  <c r="Z28" i="1" s="1"/>
  <c r="Z27" i="1"/>
  <c r="AA49" i="1"/>
  <c r="Z49" i="1"/>
  <c r="AD49" i="1" s="1"/>
  <c r="AA45" i="1"/>
  <c r="Z45" i="1"/>
  <c r="AD45" i="1" s="1"/>
  <c r="Z50" i="1"/>
  <c r="AA50" i="1"/>
  <c r="AA33" i="1"/>
  <c r="Z33" i="1"/>
  <c r="AD33" i="1" s="1"/>
  <c r="AA53" i="1"/>
  <c r="Y54" i="1" s="1"/>
  <c r="Z53" i="1"/>
  <c r="AD53" i="1" s="1"/>
  <c r="Z44" i="1"/>
  <c r="AD44" i="1" s="1"/>
  <c r="AA44" i="1"/>
  <c r="AA39" i="1"/>
  <c r="Y40" i="1" s="1"/>
  <c r="Z39" i="1"/>
  <c r="AC34" i="1"/>
  <c r="AB34" i="1" s="1"/>
  <c r="AA51" i="1"/>
  <c r="Y52" i="1" s="1"/>
  <c r="Z52" i="1" s="1"/>
  <c r="Z51" i="1"/>
  <c r="Z34" i="1"/>
  <c r="AA34" i="1"/>
  <c r="Z46" i="1"/>
  <c r="AD46" i="1" s="1"/>
  <c r="AA46" i="1"/>
  <c r="AA47" i="1"/>
  <c r="Y48" i="1" s="1"/>
  <c r="Z47" i="1"/>
  <c r="AA43" i="1"/>
  <c r="Z43" i="1"/>
  <c r="AA31" i="1"/>
  <c r="Y32" i="1" s="1"/>
  <c r="Z32" i="1" s="1"/>
  <c r="Z31" i="1"/>
  <c r="J107" i="1"/>
  <c r="Y107" i="1" s="1"/>
  <c r="J95" i="1"/>
  <c r="Y95" i="1" s="1"/>
  <c r="J148" i="1"/>
  <c r="Y148" i="1" s="1"/>
  <c r="J152" i="1"/>
  <c r="Y152" i="1" s="1"/>
  <c r="J91" i="1"/>
  <c r="Y91" i="1" s="1"/>
  <c r="J87" i="1"/>
  <c r="Y87" i="1" s="1"/>
  <c r="J83" i="1"/>
  <c r="Y83" i="1" s="1"/>
  <c r="J79" i="1"/>
  <c r="Y79" i="1" s="1"/>
  <c r="J11" i="1"/>
  <c r="Y11" i="1" s="1"/>
  <c r="AA11" i="1" s="1"/>
  <c r="Y12" i="1" s="1"/>
  <c r="J103" i="1"/>
  <c r="Y103" i="1" s="1"/>
  <c r="J144" i="1"/>
  <c r="Y144" i="1" s="1"/>
  <c r="J140" i="1"/>
  <c r="Y140" i="1" s="1"/>
  <c r="J67" i="1"/>
  <c r="Y67" i="1" s="1"/>
  <c r="J116" i="1"/>
  <c r="Y116" i="1" s="1"/>
  <c r="AA116" i="1" s="1"/>
  <c r="J112" i="1"/>
  <c r="Y112" i="1" s="1"/>
  <c r="AA112" i="1" s="1"/>
  <c r="J23" i="1"/>
  <c r="Y23" i="1" s="1"/>
  <c r="AC156" i="1"/>
  <c r="AB156" i="1" s="1"/>
  <c r="Y156" i="1"/>
  <c r="Z156" i="1" s="1"/>
  <c r="AD65" i="55"/>
  <c r="AD45" i="55"/>
  <c r="AD32" i="55"/>
  <c r="AD49" i="55"/>
  <c r="AD46" i="55"/>
  <c r="AA42" i="55"/>
  <c r="Z42" i="55"/>
  <c r="AD42" i="55" s="1"/>
  <c r="AD66" i="55"/>
  <c r="AA70" i="55"/>
  <c r="Z70" i="55"/>
  <c r="AD70" i="55" s="1"/>
  <c r="AA11" i="55"/>
  <c r="Y12" i="55" s="1"/>
  <c r="Z11" i="55"/>
  <c r="AD63" i="55"/>
  <c r="AA50" i="55"/>
  <c r="Z50" i="55"/>
  <c r="AA67" i="55"/>
  <c r="Z67" i="55"/>
  <c r="AA64" i="55"/>
  <c r="Z64" i="55"/>
  <c r="AD35" i="55"/>
  <c r="AD62" i="55"/>
  <c r="AA17" i="55"/>
  <c r="Y18" i="55" s="1"/>
  <c r="Z17" i="55"/>
  <c r="AA33" i="55"/>
  <c r="Z33" i="55"/>
  <c r="AA56" i="55"/>
  <c r="Z56" i="55"/>
  <c r="AD56" i="55" s="1"/>
  <c r="AA39" i="55"/>
  <c r="Z39" i="55"/>
  <c r="AD39" i="55" s="1"/>
  <c r="AA25" i="55"/>
  <c r="Z25" i="55"/>
  <c r="AD25" i="55" s="1"/>
  <c r="AA53" i="55"/>
  <c r="Z53" i="55"/>
  <c r="AA36" i="55"/>
  <c r="Z36" i="55"/>
  <c r="Z31" i="55"/>
  <c r="AD31" i="55" s="1"/>
  <c r="Y23" i="55"/>
  <c r="AC27" i="55"/>
  <c r="AB27" i="55" s="1"/>
  <c r="AC30" i="55"/>
  <c r="AB30" i="55" s="1"/>
  <c r="AA32" i="55"/>
  <c r="Y34" i="55"/>
  <c r="AA35" i="55"/>
  <c r="Y37" i="55"/>
  <c r="AC44" i="55"/>
  <c r="AB44" i="55" s="1"/>
  <c r="AA46" i="55"/>
  <c r="AA49" i="55"/>
  <c r="Y51" i="55"/>
  <c r="J53" i="55"/>
  <c r="Y54" i="55"/>
  <c r="AC58" i="55"/>
  <c r="AB58" i="55" s="1"/>
  <c r="AC61" i="55"/>
  <c r="AB61" i="55" s="1"/>
  <c r="AA63" i="55"/>
  <c r="AA66" i="55"/>
  <c r="Y68" i="55"/>
  <c r="Z24" i="55"/>
  <c r="AD24" i="55" s="1"/>
  <c r="Z38" i="55"/>
  <c r="AD38" i="55" s="1"/>
  <c r="J41" i="55"/>
  <c r="Z41" i="55"/>
  <c r="AD41" i="55" s="1"/>
  <c r="Z52" i="55"/>
  <c r="AD52" i="55" s="1"/>
  <c r="Z55" i="55"/>
  <c r="AD55" i="55" s="1"/>
  <c r="Z69" i="55"/>
  <c r="AD69" i="55" s="1"/>
  <c r="Y26" i="55"/>
  <c r="Y29" i="55"/>
  <c r="AC33" i="55"/>
  <c r="AB33" i="55" s="1"/>
  <c r="AC36" i="55"/>
  <c r="AB36" i="55" s="1"/>
  <c r="Y40" i="55"/>
  <c r="Y43" i="55"/>
  <c r="AC50" i="55"/>
  <c r="AB50" i="55" s="1"/>
  <c r="AC53" i="55"/>
  <c r="AB53" i="55" s="1"/>
  <c r="Y57" i="55"/>
  <c r="Y60" i="55"/>
  <c r="AC64" i="55"/>
  <c r="AB64" i="55" s="1"/>
  <c r="AC67" i="55"/>
  <c r="AB67" i="55" s="1"/>
  <c r="Y27" i="55"/>
  <c r="Y30" i="55"/>
  <c r="AC34" i="55"/>
  <c r="AB34" i="55" s="1"/>
  <c r="AC37" i="55"/>
  <c r="AB37" i="55" s="1"/>
  <c r="Y44" i="55"/>
  <c r="AC51" i="55"/>
  <c r="AB51" i="55" s="1"/>
  <c r="AC54" i="55"/>
  <c r="AB54" i="55" s="1"/>
  <c r="Y58" i="55"/>
  <c r="Y61" i="55"/>
  <c r="AC68" i="55"/>
  <c r="AB68" i="55" s="1"/>
  <c r="Z48" i="55"/>
  <c r="AD48" i="55" s="1"/>
  <c r="Z28" i="55"/>
  <c r="AD28" i="55" s="1"/>
  <c r="AA11" i="54"/>
  <c r="Y12" i="54" s="1"/>
  <c r="Z11" i="54"/>
  <c r="AA35" i="54"/>
  <c r="Z35" i="54"/>
  <c r="AD45" i="54"/>
  <c r="AA57" i="54"/>
  <c r="Z57" i="54"/>
  <c r="AD57" i="54" s="1"/>
  <c r="AA51" i="54"/>
  <c r="Z51" i="54"/>
  <c r="AD51" i="54" s="1"/>
  <c r="AA52" i="54"/>
  <c r="Z52" i="54"/>
  <c r="AD52" i="54" s="1"/>
  <c r="AA61" i="54"/>
  <c r="Z61" i="54"/>
  <c r="Z28" i="54"/>
  <c r="AA28" i="54"/>
  <c r="AD62" i="54"/>
  <c r="AA37" i="54"/>
  <c r="Z37" i="54"/>
  <c r="AD37" i="54" s="1"/>
  <c r="Z32" i="54"/>
  <c r="AA32" i="54"/>
  <c r="AA43" i="54"/>
  <c r="Z43" i="54"/>
  <c r="AD43" i="54" s="1"/>
  <c r="Z46" i="54"/>
  <c r="AD46" i="54" s="1"/>
  <c r="AA46" i="54"/>
  <c r="AA67" i="54"/>
  <c r="Z67" i="54"/>
  <c r="AD67" i="54" s="1"/>
  <c r="AA60" i="54"/>
  <c r="Z60" i="54"/>
  <c r="AD60" i="54" s="1"/>
  <c r="AD65" i="54"/>
  <c r="AA34" i="54"/>
  <c r="Z34" i="54"/>
  <c r="AD34" i="54" s="1"/>
  <c r="Z49" i="54"/>
  <c r="AD49" i="54" s="1"/>
  <c r="AA49" i="54"/>
  <c r="Y23" i="54"/>
  <c r="Z33" i="54"/>
  <c r="AD33" i="54" s="1"/>
  <c r="Z36" i="54"/>
  <c r="AD36" i="54" s="1"/>
  <c r="Z50" i="54"/>
  <c r="J53" i="54"/>
  <c r="Z53" i="54"/>
  <c r="AD53" i="54" s="1"/>
  <c r="Y54" i="54"/>
  <c r="AC61" i="54"/>
  <c r="AB61" i="54" s="1"/>
  <c r="Z64" i="54"/>
  <c r="AD64" i="54" s="1"/>
  <c r="AA66" i="54"/>
  <c r="Y68" i="54"/>
  <c r="Y24" i="54"/>
  <c r="AC31" i="54"/>
  <c r="AB31" i="54" s="1"/>
  <c r="Y38" i="54"/>
  <c r="Y41" i="54"/>
  <c r="Y55" i="54"/>
  <c r="Y69" i="54"/>
  <c r="AC28" i="54"/>
  <c r="AB28" i="54" s="1"/>
  <c r="Y25" i="54"/>
  <c r="AC32" i="54"/>
  <c r="AB32" i="54" s="1"/>
  <c r="AC35" i="54"/>
  <c r="AB35" i="54" s="1"/>
  <c r="Y39" i="54"/>
  <c r="J41" i="54"/>
  <c r="Y42" i="54"/>
  <c r="Y56" i="54"/>
  <c r="Y59" i="54"/>
  <c r="Y70" i="54"/>
  <c r="AC50" i="54"/>
  <c r="AB50" i="54" s="1"/>
  <c r="Z26" i="54"/>
  <c r="AD26" i="54" s="1"/>
  <c r="Z29" i="54"/>
  <c r="AD29" i="54" s="1"/>
  <c r="Z40" i="54"/>
  <c r="AD40" i="54" s="1"/>
  <c r="AC68" i="54"/>
  <c r="AB68" i="54" s="1"/>
  <c r="Y17" i="54"/>
  <c r="Z27" i="54"/>
  <c r="AD27" i="54" s="1"/>
  <c r="Z30" i="54"/>
  <c r="AD30" i="54" s="1"/>
  <c r="Y31" i="54"/>
  <c r="AC41" i="54"/>
  <c r="AB41" i="54" s="1"/>
  <c r="Z44" i="54"/>
  <c r="AD44" i="54" s="1"/>
  <c r="Z47" i="54"/>
  <c r="AD47" i="54" s="1"/>
  <c r="Z58" i="54"/>
  <c r="AD58" i="54" s="1"/>
  <c r="X97" i="52"/>
  <c r="V97" i="52"/>
  <c r="X96" i="52"/>
  <c r="V96" i="52"/>
  <c r="X95" i="52"/>
  <c r="V95" i="52"/>
  <c r="N95" i="52"/>
  <c r="K95" i="52"/>
  <c r="O95" i="52" s="1"/>
  <c r="X94" i="52"/>
  <c r="V94" i="52"/>
  <c r="X93" i="52"/>
  <c r="V93" i="52"/>
  <c r="X92" i="52"/>
  <c r="V92" i="52"/>
  <c r="N92" i="52"/>
  <c r="K92" i="52"/>
  <c r="O92" i="52" s="1"/>
  <c r="X91" i="52"/>
  <c r="V91" i="52"/>
  <c r="X90" i="52"/>
  <c r="V90" i="52"/>
  <c r="X89" i="52"/>
  <c r="V89" i="52"/>
  <c r="N89" i="52"/>
  <c r="K89" i="52"/>
  <c r="O89" i="52" s="1"/>
  <c r="X88" i="52"/>
  <c r="V88" i="52"/>
  <c r="X87" i="52"/>
  <c r="V87" i="52"/>
  <c r="X86" i="52"/>
  <c r="V86" i="52"/>
  <c r="N86" i="52"/>
  <c r="K86" i="52"/>
  <c r="O86" i="52" s="1"/>
  <c r="X85" i="52"/>
  <c r="V85" i="52"/>
  <c r="Y85" i="52" s="1"/>
  <c r="X84" i="52"/>
  <c r="V84" i="52"/>
  <c r="X83" i="52"/>
  <c r="V83" i="52"/>
  <c r="N83" i="52"/>
  <c r="K83" i="52"/>
  <c r="O83" i="52" s="1"/>
  <c r="X82" i="52"/>
  <c r="V82" i="52"/>
  <c r="Y82" i="52" s="1"/>
  <c r="X81" i="52"/>
  <c r="V81" i="52"/>
  <c r="X80" i="52"/>
  <c r="V80" i="52"/>
  <c r="N80" i="52"/>
  <c r="K80" i="52"/>
  <c r="O80" i="52" s="1"/>
  <c r="X79" i="52"/>
  <c r="V79" i="52"/>
  <c r="X78" i="52"/>
  <c r="V78" i="52"/>
  <c r="X77" i="52"/>
  <c r="V77" i="52"/>
  <c r="N77" i="52"/>
  <c r="K77" i="52"/>
  <c r="O77" i="52" s="1"/>
  <c r="X76" i="52"/>
  <c r="V76" i="52"/>
  <c r="Y76" i="52" s="1"/>
  <c r="X75" i="52"/>
  <c r="V75" i="52"/>
  <c r="X74" i="52"/>
  <c r="V74" i="52"/>
  <c r="N74" i="52"/>
  <c r="K74" i="52"/>
  <c r="O74" i="52" s="1"/>
  <c r="X73" i="52"/>
  <c r="V73" i="52"/>
  <c r="Y73" i="52" s="1"/>
  <c r="X72" i="52"/>
  <c r="V72" i="52"/>
  <c r="X71" i="52"/>
  <c r="V71" i="52"/>
  <c r="N71" i="52"/>
  <c r="K71" i="52"/>
  <c r="O71" i="52" s="1"/>
  <c r="X70" i="52"/>
  <c r="V70" i="52"/>
  <c r="X69" i="52"/>
  <c r="V69" i="52"/>
  <c r="X68" i="52"/>
  <c r="V68" i="52"/>
  <c r="N68" i="52"/>
  <c r="K68" i="52"/>
  <c r="O68" i="52" s="1"/>
  <c r="X67" i="52"/>
  <c r="V67" i="52"/>
  <c r="Y67" i="52" s="1"/>
  <c r="X66" i="52"/>
  <c r="V66" i="52"/>
  <c r="X65" i="52"/>
  <c r="V65" i="52"/>
  <c r="N65" i="52"/>
  <c r="K65" i="52"/>
  <c r="O65" i="52" s="1"/>
  <c r="X64" i="52"/>
  <c r="V64" i="52"/>
  <c r="Y64" i="52" s="1"/>
  <c r="X63" i="52"/>
  <c r="V63" i="52"/>
  <c r="X62" i="52"/>
  <c r="V62" i="52"/>
  <c r="N62" i="52"/>
  <c r="K62" i="52"/>
  <c r="O62" i="52" s="1"/>
  <c r="X61" i="52"/>
  <c r="V61" i="52"/>
  <c r="X60" i="52"/>
  <c r="V60" i="52"/>
  <c r="X59" i="52"/>
  <c r="V59" i="52"/>
  <c r="N59" i="52"/>
  <c r="K59" i="52"/>
  <c r="O59" i="52" s="1"/>
  <c r="X58" i="52"/>
  <c r="V58" i="52"/>
  <c r="Y58" i="52" s="1"/>
  <c r="X57" i="52"/>
  <c r="V57" i="52"/>
  <c r="X56" i="52"/>
  <c r="V56" i="52"/>
  <c r="N56" i="52"/>
  <c r="K56" i="52"/>
  <c r="O56" i="52" s="1"/>
  <c r="X55" i="52"/>
  <c r="V55" i="52"/>
  <c r="Y55" i="52" s="1"/>
  <c r="X54" i="52"/>
  <c r="V54" i="52"/>
  <c r="X53" i="52"/>
  <c r="V53" i="52"/>
  <c r="N53" i="52"/>
  <c r="K53" i="52"/>
  <c r="O53" i="52" s="1"/>
  <c r="X52" i="52"/>
  <c r="V52" i="52"/>
  <c r="X51" i="52"/>
  <c r="V51" i="52"/>
  <c r="X50" i="52"/>
  <c r="V50" i="52"/>
  <c r="N50" i="52"/>
  <c r="K50" i="52"/>
  <c r="O50" i="52" s="1"/>
  <c r="X49" i="52"/>
  <c r="V49" i="52"/>
  <c r="Y49" i="52" s="1"/>
  <c r="X48" i="52"/>
  <c r="V48" i="52"/>
  <c r="X47" i="52"/>
  <c r="V47" i="52"/>
  <c r="N47" i="52"/>
  <c r="K47" i="52"/>
  <c r="O47" i="52" s="1"/>
  <c r="X46" i="52"/>
  <c r="V46" i="52"/>
  <c r="X45" i="52"/>
  <c r="V45" i="52"/>
  <c r="X44" i="52"/>
  <c r="V44" i="52"/>
  <c r="N44" i="52"/>
  <c r="K44" i="52"/>
  <c r="O44" i="52" s="1"/>
  <c r="X43" i="52"/>
  <c r="V43" i="52"/>
  <c r="X42" i="52"/>
  <c r="V42" i="52"/>
  <c r="Y42" i="52" s="1"/>
  <c r="X41" i="52"/>
  <c r="V41" i="52"/>
  <c r="N41" i="52"/>
  <c r="K41" i="52"/>
  <c r="O41" i="52" s="1"/>
  <c r="X40" i="52"/>
  <c r="V40" i="52"/>
  <c r="Y40" i="52" s="1"/>
  <c r="X39" i="52"/>
  <c r="V39" i="52"/>
  <c r="Y39" i="52" s="1"/>
  <c r="X38" i="52"/>
  <c r="V38" i="52"/>
  <c r="N38" i="52"/>
  <c r="K38" i="52"/>
  <c r="O38" i="52" s="1"/>
  <c r="X37" i="52"/>
  <c r="V37" i="52"/>
  <c r="Y37" i="52" s="1"/>
  <c r="X36" i="52"/>
  <c r="V36" i="52"/>
  <c r="Y36" i="52" s="1"/>
  <c r="X35" i="52"/>
  <c r="V35" i="52"/>
  <c r="N35" i="52"/>
  <c r="K35" i="52"/>
  <c r="O35" i="52" s="1"/>
  <c r="X34" i="52"/>
  <c r="V34" i="52"/>
  <c r="X33" i="52"/>
  <c r="V33" i="52"/>
  <c r="Y33" i="52" s="1"/>
  <c r="X32" i="52"/>
  <c r="V32" i="52"/>
  <c r="N32" i="52"/>
  <c r="K32" i="52"/>
  <c r="O32" i="52" s="1"/>
  <c r="X31" i="52"/>
  <c r="V31" i="52"/>
  <c r="Y31" i="52" s="1"/>
  <c r="X30" i="52"/>
  <c r="V30" i="52"/>
  <c r="Y30" i="52" s="1"/>
  <c r="X29" i="52"/>
  <c r="V29" i="52"/>
  <c r="N29" i="52"/>
  <c r="K29" i="52"/>
  <c r="O29" i="52" s="1"/>
  <c r="X28" i="52"/>
  <c r="V28" i="52"/>
  <c r="Y28" i="52" s="1"/>
  <c r="X27" i="52"/>
  <c r="V27" i="52"/>
  <c r="Y27" i="52" s="1"/>
  <c r="X26" i="52"/>
  <c r="V26" i="52"/>
  <c r="N26" i="52"/>
  <c r="K26" i="52"/>
  <c r="O26" i="52" s="1"/>
  <c r="X25" i="52"/>
  <c r="V25" i="52"/>
  <c r="X24" i="52"/>
  <c r="V24" i="52"/>
  <c r="Y24" i="52" s="1"/>
  <c r="X23" i="52"/>
  <c r="V23" i="52"/>
  <c r="N23" i="52"/>
  <c r="K23" i="52"/>
  <c r="O23" i="52" s="1"/>
  <c r="X22" i="52"/>
  <c r="V22" i="52"/>
  <c r="Y22" i="52" s="1"/>
  <c r="X21" i="52"/>
  <c r="V21" i="52"/>
  <c r="Y21" i="52" s="1"/>
  <c r="X20" i="52"/>
  <c r="V20" i="52"/>
  <c r="N20" i="52"/>
  <c r="K20" i="52"/>
  <c r="O20" i="52" s="1"/>
  <c r="X19" i="52"/>
  <c r="V19" i="52"/>
  <c r="Y19" i="52" s="1"/>
  <c r="X18" i="52"/>
  <c r="V18" i="52"/>
  <c r="Y18" i="52" s="1"/>
  <c r="X17" i="52"/>
  <c r="V17" i="52"/>
  <c r="N17" i="52"/>
  <c r="K17" i="52"/>
  <c r="O17" i="52" s="1"/>
  <c r="X16" i="52"/>
  <c r="V16" i="52"/>
  <c r="X15" i="52"/>
  <c r="V15" i="52"/>
  <c r="Y15" i="52" s="1"/>
  <c r="X14" i="52"/>
  <c r="V14" i="52"/>
  <c r="N14" i="52"/>
  <c r="K14" i="52"/>
  <c r="O14" i="52" s="1"/>
  <c r="X13" i="52"/>
  <c r="V13" i="52"/>
  <c r="Y13" i="52" s="1"/>
  <c r="X12" i="52"/>
  <c r="V12" i="52"/>
  <c r="Y12" i="52" s="1"/>
  <c r="X11" i="52"/>
  <c r="V11" i="52"/>
  <c r="N11" i="52"/>
  <c r="K11" i="52"/>
  <c r="O11" i="52" s="1"/>
  <c r="X10" i="52"/>
  <c r="V10" i="52"/>
  <c r="Y10" i="52" s="1"/>
  <c r="X9" i="52"/>
  <c r="V9" i="52"/>
  <c r="Y9" i="52" s="1"/>
  <c r="X8" i="52"/>
  <c r="V8" i="52"/>
  <c r="N8" i="52"/>
  <c r="K8" i="52"/>
  <c r="O8" i="52" s="1"/>
  <c r="V7" i="52"/>
  <c r="AA28" i="1" l="1"/>
  <c r="Y29" i="1" s="1"/>
  <c r="Z29" i="1" s="1"/>
  <c r="AA47" i="55"/>
  <c r="Z47" i="55"/>
  <c r="AD47" i="55" s="1"/>
  <c r="Y14" i="52"/>
  <c r="AD14" i="52" s="1"/>
  <c r="Y17" i="52"/>
  <c r="AD17" i="52" s="1"/>
  <c r="Y23" i="52"/>
  <c r="AD23" i="52" s="1"/>
  <c r="Y26" i="52"/>
  <c r="AD26" i="52" s="1"/>
  <c r="Y32" i="52"/>
  <c r="AD32" i="52" s="1"/>
  <c r="Y35" i="52"/>
  <c r="AD35" i="52" s="1"/>
  <c r="Y50" i="52"/>
  <c r="AD50" i="52" s="1"/>
  <c r="Y53" i="52"/>
  <c r="AD53" i="52" s="1"/>
  <c r="Y59" i="52"/>
  <c r="AD59" i="52" s="1"/>
  <c r="Y62" i="52"/>
  <c r="AD62" i="52" s="1"/>
  <c r="Y68" i="52"/>
  <c r="AD68" i="52" s="1"/>
  <c r="Y71" i="52"/>
  <c r="AD71" i="52" s="1"/>
  <c r="Y77" i="52"/>
  <c r="AD77" i="52" s="1"/>
  <c r="Y80" i="52"/>
  <c r="AD80" i="52" s="1"/>
  <c r="Y86" i="52"/>
  <c r="AD86" i="52" s="1"/>
  <c r="AA59" i="55"/>
  <c r="Z59" i="55"/>
  <c r="AD59" i="55" s="1"/>
  <c r="AA48" i="54"/>
  <c r="Z48" i="54"/>
  <c r="AD48" i="54" s="1"/>
  <c r="AA63" i="54"/>
  <c r="Z63" i="54"/>
  <c r="AD63" i="54" s="1"/>
  <c r="Z11" i="1"/>
  <c r="AA52" i="1"/>
  <c r="AA148" i="1"/>
  <c r="Y149" i="1" s="1"/>
  <c r="Z148" i="1"/>
  <c r="AA23" i="1"/>
  <c r="Z23" i="1"/>
  <c r="AA144" i="1"/>
  <c r="Z144" i="1"/>
  <c r="AA87" i="1"/>
  <c r="Z87" i="1"/>
  <c r="AA95" i="1"/>
  <c r="Z95" i="1"/>
  <c r="AA32" i="1"/>
  <c r="Z16" i="1"/>
  <c r="AA16" i="1"/>
  <c r="Z112" i="1"/>
  <c r="Z116" i="1"/>
  <c r="AA109" i="1"/>
  <c r="Z109" i="1"/>
  <c r="Z121" i="1"/>
  <c r="AA121" i="1"/>
  <c r="Y122" i="1" s="1"/>
  <c r="Z48" i="1"/>
  <c r="AA48" i="1"/>
  <c r="AA67" i="1"/>
  <c r="Z67" i="1"/>
  <c r="AA140" i="1"/>
  <c r="Z140" i="1"/>
  <c r="AA103" i="1"/>
  <c r="Z103" i="1"/>
  <c r="AA79" i="1"/>
  <c r="Y80" i="1" s="1"/>
  <c r="Z79" i="1"/>
  <c r="AA83" i="1"/>
  <c r="Y84" i="1" s="1"/>
  <c r="Z83" i="1"/>
  <c r="AA91" i="1"/>
  <c r="Y92" i="1" s="1"/>
  <c r="Z91" i="1"/>
  <c r="Z152" i="1"/>
  <c r="AA152" i="1"/>
  <c r="Z107" i="1"/>
  <c r="AA107" i="1"/>
  <c r="AD18" i="1"/>
  <c r="AA36" i="1"/>
  <c r="Y37" i="1" s="1"/>
  <c r="Z36" i="1"/>
  <c r="AC30" i="1"/>
  <c r="AB30" i="1" s="1"/>
  <c r="AA29" i="1"/>
  <c r="Y30" i="1" s="1"/>
  <c r="AA30" i="1" s="1"/>
  <c r="Z12" i="1"/>
  <c r="AA12" i="1"/>
  <c r="AD34" i="1"/>
  <c r="AD50" i="1"/>
  <c r="AA40" i="1"/>
  <c r="Y41" i="1" s="1"/>
  <c r="Z40" i="1"/>
  <c r="AA54" i="1"/>
  <c r="Z54" i="1"/>
  <c r="AD54" i="1" s="1"/>
  <c r="AD156" i="1"/>
  <c r="AA156" i="1"/>
  <c r="AD36" i="55"/>
  <c r="AA23" i="55"/>
  <c r="Z23" i="55"/>
  <c r="AD23" i="55" s="1"/>
  <c r="AA44" i="55"/>
  <c r="Z44" i="55"/>
  <c r="AD44" i="55" s="1"/>
  <c r="AA12" i="55"/>
  <c r="Y13" i="55" s="1"/>
  <c r="Z12" i="55"/>
  <c r="AA57" i="55"/>
  <c r="Z57" i="55"/>
  <c r="AD57" i="55" s="1"/>
  <c r="AA29" i="55"/>
  <c r="Z29" i="55"/>
  <c r="AD29" i="55" s="1"/>
  <c r="AD53" i="55"/>
  <c r="AD33" i="55"/>
  <c r="AD64" i="55"/>
  <c r="Z37" i="55"/>
  <c r="AD37" i="55" s="1"/>
  <c r="AA37" i="55"/>
  <c r="AA26" i="55"/>
  <c r="Z26" i="55"/>
  <c r="AD26" i="55" s="1"/>
  <c r="Z54" i="55"/>
  <c r="AD54" i="55" s="1"/>
  <c r="AA54" i="55"/>
  <c r="AA34" i="55"/>
  <c r="Z34" i="55"/>
  <c r="AD34" i="55" s="1"/>
  <c r="AA61" i="55"/>
  <c r="Z61" i="55"/>
  <c r="AD61" i="55" s="1"/>
  <c r="Z27" i="55"/>
  <c r="AD27" i="55" s="1"/>
  <c r="AA27" i="55"/>
  <c r="AA43" i="55"/>
  <c r="Z43" i="55"/>
  <c r="AD43" i="55" s="1"/>
  <c r="AA51" i="55"/>
  <c r="Z51" i="55"/>
  <c r="AD51" i="55" s="1"/>
  <c r="Z18" i="55"/>
  <c r="AA18" i="55"/>
  <c r="Y19" i="55" s="1"/>
  <c r="AD67" i="55"/>
  <c r="AA60" i="55"/>
  <c r="Z60" i="55"/>
  <c r="AD60" i="55" s="1"/>
  <c r="Z30" i="55"/>
  <c r="AD30" i="55" s="1"/>
  <c r="AA30" i="55"/>
  <c r="AA58" i="55"/>
  <c r="Z58" i="55"/>
  <c r="AD58" i="55" s="1"/>
  <c r="AA40" i="55"/>
  <c r="Z40" i="55"/>
  <c r="AD40" i="55" s="1"/>
  <c r="Z68" i="55"/>
  <c r="AD68" i="55" s="1"/>
  <c r="AA68" i="55"/>
  <c r="AD50" i="55"/>
  <c r="AA12" i="54"/>
  <c r="Y13" i="54" s="1"/>
  <c r="Z12" i="54"/>
  <c r="AA41" i="54"/>
  <c r="Z41" i="54"/>
  <c r="AD41" i="54" s="1"/>
  <c r="AA23" i="54"/>
  <c r="Z23" i="54"/>
  <c r="AD23" i="54" s="1"/>
  <c r="Z31" i="54"/>
  <c r="AD31" i="54" s="1"/>
  <c r="AA31" i="54"/>
  <c r="Z38" i="54"/>
  <c r="AD38" i="54" s="1"/>
  <c r="AA38" i="54"/>
  <c r="AA54" i="54"/>
  <c r="Z54" i="54"/>
  <c r="AD54" i="54" s="1"/>
  <c r="AA70" i="54"/>
  <c r="Z70" i="54"/>
  <c r="AD70" i="54" s="1"/>
  <c r="Z25" i="54"/>
  <c r="AD25" i="54" s="1"/>
  <c r="AA25" i="54"/>
  <c r="AD35" i="54"/>
  <c r="AA39" i="54"/>
  <c r="Z39" i="54"/>
  <c r="AD39" i="54" s="1"/>
  <c r="AA59" i="54"/>
  <c r="Z59" i="54"/>
  <c r="AD59" i="54" s="1"/>
  <c r="AA24" i="54"/>
  <c r="Z24" i="54"/>
  <c r="AD24" i="54" s="1"/>
  <c r="Z17" i="54"/>
  <c r="AA17" i="54"/>
  <c r="Y18" i="54" s="1"/>
  <c r="AA56" i="54"/>
  <c r="Z56" i="54"/>
  <c r="AD56" i="54" s="1"/>
  <c r="AD50" i="54"/>
  <c r="AD28" i="54"/>
  <c r="AA42" i="54"/>
  <c r="Z42" i="54"/>
  <c r="AD42" i="54" s="1"/>
  <c r="AA69" i="54"/>
  <c r="Z69" i="54"/>
  <c r="AD69" i="54" s="1"/>
  <c r="AA68" i="54"/>
  <c r="Z68" i="54"/>
  <c r="AD68" i="54" s="1"/>
  <c r="AD32" i="54"/>
  <c r="AA55" i="54"/>
  <c r="Z55" i="54"/>
  <c r="AD55" i="54" s="1"/>
  <c r="AD61" i="54"/>
  <c r="Y41" i="52"/>
  <c r="AD41" i="52" s="1"/>
  <c r="Y44" i="52"/>
  <c r="AD44" i="52" s="1"/>
  <c r="Y46" i="52"/>
  <c r="AD46" i="52" s="1"/>
  <c r="Y45" i="52"/>
  <c r="AC45" i="52" s="1"/>
  <c r="Y48" i="52"/>
  <c r="AC48" i="52" s="1"/>
  <c r="Y54" i="52"/>
  <c r="AC54" i="52" s="1"/>
  <c r="Y57" i="52"/>
  <c r="Y63" i="52"/>
  <c r="AC63" i="52" s="1"/>
  <c r="Y66" i="52"/>
  <c r="Y75" i="52"/>
  <c r="Y84" i="52"/>
  <c r="AC84" i="52" s="1"/>
  <c r="Y93" i="52"/>
  <c r="AD93" i="52" s="1"/>
  <c r="Y72" i="52"/>
  <c r="AC72" i="52" s="1"/>
  <c r="Y81" i="52"/>
  <c r="Y11" i="52"/>
  <c r="AD11" i="52" s="1"/>
  <c r="Y16" i="52"/>
  <c r="AD16" i="52" s="1"/>
  <c r="Y20" i="52"/>
  <c r="AD20" i="52" s="1"/>
  <c r="Y25" i="52"/>
  <c r="AD25" i="52" s="1"/>
  <c r="Y29" i="52"/>
  <c r="AD29" i="52" s="1"/>
  <c r="Y34" i="52"/>
  <c r="AC34" i="52" s="1"/>
  <c r="Y38" i="52"/>
  <c r="AD38" i="52" s="1"/>
  <c r="Y43" i="52"/>
  <c r="AD43" i="52" s="1"/>
  <c r="Y47" i="52"/>
  <c r="AD47" i="52" s="1"/>
  <c r="Y52" i="52"/>
  <c r="AD52" i="52" s="1"/>
  <c r="Y56" i="52"/>
  <c r="AD56" i="52" s="1"/>
  <c r="Y61" i="52"/>
  <c r="Y65" i="52"/>
  <c r="AD65" i="52" s="1"/>
  <c r="Y70" i="52"/>
  <c r="AD70" i="52" s="1"/>
  <c r="Y74" i="52"/>
  <c r="AD74" i="52" s="1"/>
  <c r="Y79" i="52"/>
  <c r="AC79" i="52" s="1"/>
  <c r="Y83" i="52"/>
  <c r="AD83" i="52" s="1"/>
  <c r="Y8" i="52"/>
  <c r="AD8" i="52" s="1"/>
  <c r="Y89" i="52"/>
  <c r="AD89" i="52" s="1"/>
  <c r="Y94" i="52"/>
  <c r="AC94" i="52" s="1"/>
  <c r="Y90" i="52"/>
  <c r="AC90" i="52" s="1"/>
  <c r="Y91" i="52"/>
  <c r="AD91" i="52" s="1"/>
  <c r="Y95" i="52"/>
  <c r="AD95" i="52" s="1"/>
  <c r="Y51" i="52"/>
  <c r="Y60" i="52"/>
  <c r="AC60" i="52" s="1"/>
  <c r="Y69" i="52"/>
  <c r="AD69" i="52" s="1"/>
  <c r="Y78" i="52"/>
  <c r="Y87" i="52"/>
  <c r="AC87" i="52" s="1"/>
  <c r="Y96" i="52"/>
  <c r="AD96" i="52" s="1"/>
  <c r="Y88" i="52"/>
  <c r="AD88" i="52" s="1"/>
  <c r="Y92" i="52"/>
  <c r="AD92" i="52" s="1"/>
  <c r="Y97" i="52"/>
  <c r="AD97" i="52" s="1"/>
  <c r="AC21" i="52"/>
  <c r="AD21" i="52"/>
  <c r="AC57" i="52"/>
  <c r="AD57" i="52"/>
  <c r="AD66" i="52"/>
  <c r="AC66" i="52"/>
  <c r="AC75" i="52"/>
  <c r="AD75" i="52"/>
  <c r="AC30" i="52"/>
  <c r="AD30" i="52"/>
  <c r="AD13" i="52"/>
  <c r="AC13" i="52"/>
  <c r="AD22" i="52"/>
  <c r="AC22" i="52"/>
  <c r="AD31" i="52"/>
  <c r="AC31" i="52"/>
  <c r="AD49" i="52"/>
  <c r="AC49" i="52"/>
  <c r="AD85" i="52"/>
  <c r="AC85" i="52"/>
  <c r="AC39" i="52"/>
  <c r="AD39" i="52"/>
  <c r="AD40" i="52"/>
  <c r="AC40" i="52"/>
  <c r="AD58" i="52"/>
  <c r="AC58" i="52"/>
  <c r="AD67" i="52"/>
  <c r="AC67" i="52"/>
  <c r="AD76" i="52"/>
  <c r="AC76" i="52"/>
  <c r="AC9" i="52"/>
  <c r="AD9" i="52"/>
  <c r="AC18" i="52"/>
  <c r="AD18" i="52"/>
  <c r="AC27" i="52"/>
  <c r="AD27" i="52"/>
  <c r="AC36" i="52"/>
  <c r="AD36" i="52"/>
  <c r="AD45" i="52"/>
  <c r="AD54" i="52"/>
  <c r="AD81" i="52"/>
  <c r="AC81" i="52"/>
  <c r="AD55" i="52"/>
  <c r="AC55" i="52"/>
  <c r="AD73" i="52"/>
  <c r="AC73" i="52"/>
  <c r="AD82" i="52"/>
  <c r="AC82" i="52"/>
  <c r="AC12" i="52"/>
  <c r="AD12" i="52"/>
  <c r="AD10" i="52"/>
  <c r="AC10" i="52"/>
  <c r="AD19" i="52"/>
  <c r="AC19" i="52"/>
  <c r="AD64" i="52"/>
  <c r="AC64" i="52"/>
  <c r="AD28" i="52"/>
  <c r="AC28" i="52"/>
  <c r="AD37" i="52"/>
  <c r="AC37" i="52"/>
  <c r="AD15" i="52"/>
  <c r="AC15" i="52"/>
  <c r="AD24" i="52"/>
  <c r="AC24" i="52"/>
  <c r="AD87" i="52"/>
  <c r="AC46" i="52"/>
  <c r="AC33" i="52"/>
  <c r="AD33" i="52"/>
  <c r="AC42" i="52"/>
  <c r="AD42" i="52"/>
  <c r="AC51" i="52"/>
  <c r="AD51" i="52"/>
  <c r="AD78" i="52"/>
  <c r="AC78" i="52"/>
  <c r="AD61" i="52"/>
  <c r="AC61" i="52"/>
  <c r="AD79" i="52"/>
  <c r="L8" i="52"/>
  <c r="L11" i="52"/>
  <c r="L14" i="52"/>
  <c r="AC14" i="52" s="1"/>
  <c r="L17" i="52"/>
  <c r="AC17" i="52" s="1"/>
  <c r="L20" i="52"/>
  <c r="AC20" i="52" s="1"/>
  <c r="L23" i="52"/>
  <c r="AC23" i="52" s="1"/>
  <c r="L26" i="52"/>
  <c r="AC26" i="52" s="1"/>
  <c r="L29" i="52"/>
  <c r="L32" i="52"/>
  <c r="AC32" i="52" s="1"/>
  <c r="L35" i="52"/>
  <c r="AC35" i="52" s="1"/>
  <c r="L38" i="52"/>
  <c r="L41" i="52"/>
  <c r="AC41" i="52" s="1"/>
  <c r="L44" i="52"/>
  <c r="AC44" i="52" s="1"/>
  <c r="L47" i="52"/>
  <c r="L50" i="52"/>
  <c r="AC50" i="52" s="1"/>
  <c r="L53" i="52"/>
  <c r="AC53" i="52" s="1"/>
  <c r="L56" i="52"/>
  <c r="L59" i="52"/>
  <c r="AC59" i="52" s="1"/>
  <c r="L62" i="52"/>
  <c r="AC62" i="52" s="1"/>
  <c r="L65" i="52"/>
  <c r="L68" i="52"/>
  <c r="AC68" i="52" s="1"/>
  <c r="L71" i="52"/>
  <c r="AC71" i="52" s="1"/>
  <c r="L74" i="52"/>
  <c r="L77" i="52"/>
  <c r="AC77" i="52" s="1"/>
  <c r="L80" i="52"/>
  <c r="AC80" i="52" s="1"/>
  <c r="L83" i="52"/>
  <c r="L86" i="52"/>
  <c r="AC86" i="52" s="1"/>
  <c r="L89" i="52"/>
  <c r="AC89" i="52" s="1"/>
  <c r="L92" i="52"/>
  <c r="L95" i="52"/>
  <c r="AD63" i="52" l="1"/>
  <c r="AC70" i="52"/>
  <c r="AD48" i="52"/>
  <c r="AC74" i="52"/>
  <c r="AF74" i="52" s="1"/>
  <c r="AE74" i="52" s="1"/>
  <c r="AC25" i="52"/>
  <c r="AC93" i="52"/>
  <c r="Z84" i="1"/>
  <c r="AA84" i="1"/>
  <c r="Z92" i="1"/>
  <c r="AA92" i="1"/>
  <c r="Z80" i="1"/>
  <c r="AA80" i="1"/>
  <c r="Z37" i="1"/>
  <c r="AA37" i="1"/>
  <c r="Z122" i="1"/>
  <c r="AA122" i="1"/>
  <c r="Y123" i="1" s="1"/>
  <c r="Z149" i="1"/>
  <c r="AA149" i="1"/>
  <c r="Z30" i="1"/>
  <c r="AD30" i="1" s="1"/>
  <c r="AA41" i="1"/>
  <c r="Y42" i="1" s="1"/>
  <c r="Z41" i="1"/>
  <c r="AA19" i="55"/>
  <c r="Y20" i="55" s="1"/>
  <c r="Z19" i="55"/>
  <c r="Z13" i="55"/>
  <c r="AA13" i="55"/>
  <c r="Y14" i="55" s="1"/>
  <c r="AA18" i="54"/>
  <c r="Y19" i="54" s="1"/>
  <c r="Z18" i="54"/>
  <c r="Z13" i="54"/>
  <c r="AA13" i="54"/>
  <c r="Y14" i="54" s="1"/>
  <c r="AC69" i="52"/>
  <c r="AF68" i="52" s="1"/>
  <c r="AE68" i="52" s="1"/>
  <c r="AC47" i="52"/>
  <c r="AF47" i="52" s="1"/>
  <c r="AE47" i="52" s="1"/>
  <c r="AD34" i="52"/>
  <c r="AD60" i="52"/>
  <c r="AH59" i="52" s="1"/>
  <c r="AG59" i="52" s="1"/>
  <c r="AD84" i="52"/>
  <c r="AH83" i="52" s="1"/>
  <c r="AG83" i="52" s="1"/>
  <c r="AH26" i="52"/>
  <c r="AG26" i="52" s="1"/>
  <c r="AD90" i="52"/>
  <c r="AH11" i="52"/>
  <c r="AG11" i="52" s="1"/>
  <c r="AC11" i="52"/>
  <c r="AF11" i="52" s="1"/>
  <c r="AE11" i="52" s="1"/>
  <c r="AC43" i="52"/>
  <c r="AC65" i="52"/>
  <c r="AF65" i="52" s="1"/>
  <c r="AE65" i="52" s="1"/>
  <c r="AC97" i="52"/>
  <c r="AD72" i="52"/>
  <c r="AH71" i="52" s="1"/>
  <c r="AG71" i="52" s="1"/>
  <c r="AD94" i="52"/>
  <c r="AC52" i="52"/>
  <c r="AF50" i="52" s="1"/>
  <c r="AE50" i="52" s="1"/>
  <c r="AC91" i="52"/>
  <c r="AF89" i="52" s="1"/>
  <c r="AE89" i="52" s="1"/>
  <c r="AH38" i="52"/>
  <c r="AG38" i="52" s="1"/>
  <c r="AH56" i="52"/>
  <c r="AG56" i="52" s="1"/>
  <c r="AC83" i="52"/>
  <c r="AF83" i="52" s="1"/>
  <c r="AE83" i="52" s="1"/>
  <c r="AC38" i="52"/>
  <c r="AF38" i="52" s="1"/>
  <c r="AE38" i="52" s="1"/>
  <c r="AH74" i="52"/>
  <c r="AG74" i="52" s="1"/>
  <c r="AF32" i="52"/>
  <c r="AE32" i="52" s="1"/>
  <c r="AF71" i="52"/>
  <c r="AE71" i="52" s="1"/>
  <c r="AC29" i="52"/>
  <c r="AF29" i="52" s="1"/>
  <c r="AE29" i="52" s="1"/>
  <c r="AC95" i="52"/>
  <c r="AC16" i="52"/>
  <c r="AF14" i="52" s="1"/>
  <c r="AE14" i="52" s="1"/>
  <c r="AC92" i="52"/>
  <c r="AF92" i="52" s="1"/>
  <c r="AE92" i="52" s="1"/>
  <c r="AC56" i="52"/>
  <c r="AF56" i="52" s="1"/>
  <c r="AE56" i="52" s="1"/>
  <c r="AI56" i="52" s="1"/>
  <c r="AC8" i="52"/>
  <c r="AF8" i="52" s="1"/>
  <c r="AE8" i="52" s="1"/>
  <c r="AF80" i="52"/>
  <c r="AE80" i="52" s="1"/>
  <c r="AF44" i="52"/>
  <c r="AE44" i="52" s="1"/>
  <c r="AH35" i="52"/>
  <c r="AG35" i="52" s="1"/>
  <c r="AC88" i="52"/>
  <c r="AF86" i="52" s="1"/>
  <c r="AE86" i="52" s="1"/>
  <c r="AH92" i="52"/>
  <c r="AG92" i="52" s="1"/>
  <c r="AF35" i="52"/>
  <c r="AE35" i="52" s="1"/>
  <c r="AC96" i="52"/>
  <c r="AF26" i="52"/>
  <c r="AE26" i="52" s="1"/>
  <c r="AI26" i="52" s="1"/>
  <c r="AF59" i="52"/>
  <c r="AE59" i="52" s="1"/>
  <c r="AF23" i="52"/>
  <c r="AE23" i="52" s="1"/>
  <c r="AH50" i="52"/>
  <c r="AG50" i="52" s="1"/>
  <c r="AH89" i="52"/>
  <c r="AG89" i="52" s="1"/>
  <c r="AF62" i="52"/>
  <c r="AE62" i="52" s="1"/>
  <c r="AF20" i="52"/>
  <c r="AE20" i="52" s="1"/>
  <c r="AH20" i="52"/>
  <c r="AG20" i="52" s="1"/>
  <c r="AH17" i="52"/>
  <c r="AG17" i="52" s="1"/>
  <c r="AH86" i="52"/>
  <c r="AG86" i="52" s="1"/>
  <c r="AF41" i="52"/>
  <c r="AE41" i="52" s="1"/>
  <c r="AH62" i="52"/>
  <c r="AG62" i="52" s="1"/>
  <c r="AH8" i="52"/>
  <c r="AG8" i="52" s="1"/>
  <c r="AH29" i="52"/>
  <c r="AG29" i="52" s="1"/>
  <c r="AH47" i="52"/>
  <c r="AG47" i="52" s="1"/>
  <c r="AH32" i="52"/>
  <c r="AG32" i="52" s="1"/>
  <c r="AH23" i="52"/>
  <c r="AG23" i="52" s="1"/>
  <c r="AH41" i="52"/>
  <c r="AG41" i="52" s="1"/>
  <c r="AH14" i="52"/>
  <c r="AG14" i="52" s="1"/>
  <c r="AH80" i="52"/>
  <c r="AG80" i="52" s="1"/>
  <c r="AH65" i="52"/>
  <c r="AG65" i="52" s="1"/>
  <c r="AH77" i="52"/>
  <c r="AG77" i="52" s="1"/>
  <c r="AH44" i="52"/>
  <c r="AG44" i="52" s="1"/>
  <c r="AH68" i="52"/>
  <c r="AG68" i="52" s="1"/>
  <c r="AH53" i="52"/>
  <c r="AG53" i="52" s="1"/>
  <c r="AH95" i="52"/>
  <c r="AG95" i="52" s="1"/>
  <c r="AF53" i="52"/>
  <c r="AE53" i="52" s="1"/>
  <c r="AF17" i="52"/>
  <c r="AE17" i="52" s="1"/>
  <c r="AF77" i="52"/>
  <c r="AE77" i="52" s="1"/>
  <c r="AI38" i="52" l="1"/>
  <c r="AA123" i="1"/>
  <c r="Z123" i="1"/>
  <c r="Z42" i="1"/>
  <c r="AA42" i="1"/>
  <c r="Z20" i="55"/>
  <c r="AA20" i="55"/>
  <c r="Y21" i="55" s="1"/>
  <c r="Z14" i="55"/>
  <c r="AA14" i="55"/>
  <c r="Y15" i="55" s="1"/>
  <c r="Z14" i="54"/>
  <c r="AA14" i="54"/>
  <c r="Y15" i="54" s="1"/>
  <c r="AA19" i="54"/>
  <c r="Y20" i="54" s="1"/>
  <c r="Z19" i="54"/>
  <c r="AI11" i="52"/>
  <c r="AI32" i="52"/>
  <c r="AI83" i="52"/>
  <c r="AI8" i="52"/>
  <c r="AI71" i="52"/>
  <c r="AI44" i="52"/>
  <c r="AI65" i="52"/>
  <c r="AI35" i="52"/>
  <c r="AI20" i="52"/>
  <c r="AF95" i="52"/>
  <c r="AE95" i="52" s="1"/>
  <c r="AI95" i="52" s="1"/>
  <c r="AI53" i="52"/>
  <c r="AI68" i="52"/>
  <c r="AI59" i="52"/>
  <c r="AI92" i="52"/>
  <c r="AI47" i="52"/>
  <c r="AI80" i="52"/>
  <c r="AI14" i="52"/>
  <c r="AI62" i="52"/>
  <c r="AI74" i="52"/>
  <c r="AI29" i="52"/>
  <c r="AI17" i="52"/>
  <c r="AI86" i="52"/>
  <c r="AI23" i="52"/>
  <c r="AI41" i="52"/>
  <c r="AI89" i="52"/>
  <c r="AI77" i="52"/>
  <c r="AI50" i="52"/>
  <c r="AA21" i="55" l="1"/>
  <c r="Y22" i="55" s="1"/>
  <c r="Z21" i="55"/>
  <c r="Z15" i="55"/>
  <c r="AA15" i="55"/>
  <c r="Y16" i="55" s="1"/>
  <c r="AA20" i="54"/>
  <c r="Y21" i="54" s="1"/>
  <c r="Z20" i="54"/>
  <c r="Z15" i="54"/>
  <c r="AA15" i="54"/>
  <c r="Y16" i="54" s="1"/>
  <c r="A36" i="46"/>
  <c r="AA16" i="55" l="1"/>
  <c r="Z16" i="55"/>
  <c r="AA22" i="55"/>
  <c r="Z22" i="55"/>
  <c r="AA21" i="54"/>
  <c r="Y22" i="54" s="1"/>
  <c r="Z21" i="54"/>
  <c r="AA16" i="54"/>
  <c r="Z16" i="54"/>
  <c r="Z22" i="54" l="1"/>
  <c r="AA22" i="54"/>
  <c r="F221" i="13" l="1"/>
  <c r="F211" i="13"/>
  <c r="F212" i="13"/>
  <c r="F213" i="13"/>
  <c r="F214" i="13"/>
  <c r="F215" i="13"/>
  <c r="F216" i="13"/>
  <c r="F217" i="13"/>
  <c r="F218" i="13"/>
  <c r="F219" i="13"/>
  <c r="F220" i="13"/>
  <c r="F210" i="13"/>
  <c r="B221" i="13" a="1"/>
  <c r="B221" i="13" l="1"/>
  <c r="L136" i="1" l="1"/>
  <c r="M136" i="1" s="1"/>
  <c r="L132" i="1"/>
  <c r="M132" i="1" s="1"/>
  <c r="L128" i="1"/>
  <c r="M128" i="1" s="1"/>
  <c r="L126" i="1"/>
  <c r="M126" i="1" s="1"/>
  <c r="L75" i="1"/>
  <c r="M75" i="1" s="1"/>
  <c r="L108" i="1"/>
  <c r="M108" i="1" s="1"/>
  <c r="L71" i="1"/>
  <c r="M71" i="1" s="1"/>
  <c r="L56" i="1"/>
  <c r="L57" i="1"/>
  <c r="L58" i="1"/>
  <c r="L55" i="1"/>
  <c r="M55" i="1" s="1"/>
  <c r="L148" i="1"/>
  <c r="M148" i="1" s="1"/>
  <c r="L51" i="1"/>
  <c r="M51" i="1" s="1"/>
  <c r="L11" i="1"/>
  <c r="M11" i="1" s="1"/>
  <c r="L144" i="1"/>
  <c r="M144" i="1" s="1"/>
  <c r="L19" i="1"/>
  <c r="M19" i="1" s="1"/>
  <c r="L23" i="1"/>
  <c r="M23" i="1" s="1"/>
  <c r="L35" i="55"/>
  <c r="M35" i="55" s="1"/>
  <c r="L65" i="54"/>
  <c r="M65" i="54" s="1"/>
  <c r="L47" i="54"/>
  <c r="M47" i="54" s="1"/>
  <c r="L99" i="1"/>
  <c r="M99" i="1" s="1"/>
  <c r="L87" i="1"/>
  <c r="M87" i="1" s="1"/>
  <c r="L79" i="1"/>
  <c r="M79" i="1" s="1"/>
  <c r="L39" i="1"/>
  <c r="M39" i="1" s="1"/>
  <c r="L31" i="1"/>
  <c r="M31" i="1" s="1"/>
  <c r="L67" i="1"/>
  <c r="M67" i="1" s="1"/>
  <c r="L120" i="1"/>
  <c r="M120" i="1" s="1"/>
  <c r="L41" i="55"/>
  <c r="M41" i="55" s="1"/>
  <c r="L17" i="55"/>
  <c r="M17" i="55" s="1"/>
  <c r="L23" i="54"/>
  <c r="M23" i="54" s="1"/>
  <c r="L29" i="54"/>
  <c r="M29" i="54" s="1"/>
  <c r="L107" i="1"/>
  <c r="M107" i="1" s="1"/>
  <c r="L11" i="55"/>
  <c r="M11" i="55" s="1"/>
  <c r="L59" i="54"/>
  <c r="M59" i="54" s="1"/>
  <c r="L53" i="54"/>
  <c r="M53" i="54" s="1"/>
  <c r="L95" i="1"/>
  <c r="M95" i="1" s="1"/>
  <c r="L83" i="1"/>
  <c r="M83" i="1" s="1"/>
  <c r="L43" i="1"/>
  <c r="M43" i="1" s="1"/>
  <c r="L35" i="1"/>
  <c r="M35" i="1" s="1"/>
  <c r="L140" i="1"/>
  <c r="M140" i="1" s="1"/>
  <c r="L63" i="1"/>
  <c r="M63" i="1" s="1"/>
  <c r="L116" i="1"/>
  <c r="M116" i="1" s="1"/>
  <c r="L35" i="54"/>
  <c r="M35" i="54" s="1"/>
  <c r="L53" i="55"/>
  <c r="M53" i="55" s="1"/>
  <c r="L152" i="1"/>
  <c r="M152" i="1" s="1"/>
  <c r="L91" i="1"/>
  <c r="M91" i="1" s="1"/>
  <c r="L47" i="1"/>
  <c r="M47" i="1" s="1"/>
  <c r="L15" i="1"/>
  <c r="M15" i="1" s="1"/>
  <c r="L103" i="1"/>
  <c r="M103" i="1" s="1"/>
  <c r="L27" i="1"/>
  <c r="M27" i="1" s="1"/>
  <c r="L59" i="1"/>
  <c r="M59" i="1" s="1"/>
  <c r="L112" i="1"/>
  <c r="M112" i="1" s="1"/>
  <c r="L65" i="55"/>
  <c r="M65" i="55" s="1"/>
  <c r="L29" i="55"/>
  <c r="M29" i="55" s="1"/>
  <c r="L23" i="55"/>
  <c r="M23" i="55" s="1"/>
  <c r="L17" i="54"/>
  <c r="M17" i="54" s="1"/>
  <c r="L59" i="55"/>
  <c r="M59" i="55" s="1"/>
  <c r="L47" i="55"/>
  <c r="M47" i="55" s="1"/>
  <c r="L11" i="54"/>
  <c r="M11" i="54" s="1"/>
  <c r="L41" i="54"/>
  <c r="M41" i="54" s="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N116" i="1" l="1"/>
  <c r="AC116" i="1" s="1"/>
  <c r="AB116" i="1" s="1"/>
  <c r="AD116" i="1" s="1"/>
  <c r="O116" i="1"/>
  <c r="N108" i="1"/>
  <c r="AC108" i="1" s="1"/>
  <c r="O108" i="1"/>
  <c r="N17" i="54"/>
  <c r="AC17" i="54" s="1"/>
  <c r="O17" i="54"/>
  <c r="N15" i="1"/>
  <c r="AC15" i="1" s="1"/>
  <c r="O15" i="1"/>
  <c r="N63" i="1"/>
  <c r="AC63" i="1" s="1"/>
  <c r="AB63" i="1" s="1"/>
  <c r="AD63" i="1" s="1"/>
  <c r="O63" i="1"/>
  <c r="O11" i="55"/>
  <c r="N11" i="55"/>
  <c r="AC11" i="55" s="1"/>
  <c r="N67" i="1"/>
  <c r="AC67" i="1" s="1"/>
  <c r="AB67" i="1" s="1"/>
  <c r="AD67" i="1" s="1"/>
  <c r="O67" i="1"/>
  <c r="N35" i="55"/>
  <c r="O35" i="55"/>
  <c r="N148" i="1"/>
  <c r="AC148" i="1" s="1"/>
  <c r="O148" i="1"/>
  <c r="N75" i="1"/>
  <c r="AC75" i="1" s="1"/>
  <c r="AB75" i="1" s="1"/>
  <c r="AD75" i="1" s="1"/>
  <c r="O75" i="1"/>
  <c r="O59" i="54"/>
  <c r="N59" i="54"/>
  <c r="N23" i="55"/>
  <c r="O23" i="55"/>
  <c r="O47" i="1"/>
  <c r="N47" i="1"/>
  <c r="AC47" i="1" s="1"/>
  <c r="N140" i="1"/>
  <c r="AC140" i="1" s="1"/>
  <c r="AB140" i="1" s="1"/>
  <c r="AD140" i="1" s="1"/>
  <c r="O140" i="1"/>
  <c r="N107" i="1"/>
  <c r="AC107" i="1" s="1"/>
  <c r="AB107" i="1" s="1"/>
  <c r="AD107" i="1" s="1"/>
  <c r="O107" i="1"/>
  <c r="N31" i="1"/>
  <c r="AC31" i="1" s="1"/>
  <c r="O31" i="1"/>
  <c r="N23" i="1"/>
  <c r="AC23" i="1" s="1"/>
  <c r="AB23" i="1" s="1"/>
  <c r="AD23" i="1" s="1"/>
  <c r="O23" i="1"/>
  <c r="N55" i="1"/>
  <c r="AC55" i="1" s="1"/>
  <c r="AB55" i="1" s="1"/>
  <c r="AD55" i="1" s="1"/>
  <c r="O55" i="1"/>
  <c r="N103" i="1"/>
  <c r="AC103" i="1" s="1"/>
  <c r="AB103" i="1" s="1"/>
  <c r="AD103" i="1" s="1"/>
  <c r="O103" i="1"/>
  <c r="N29" i="55"/>
  <c r="O29" i="55"/>
  <c r="N91" i="1"/>
  <c r="AC91" i="1" s="1"/>
  <c r="O91" i="1"/>
  <c r="N35" i="1"/>
  <c r="AC35" i="1" s="1"/>
  <c r="O35" i="1"/>
  <c r="N29" i="54"/>
  <c r="O29" i="54"/>
  <c r="N39" i="1"/>
  <c r="AC39" i="1" s="1"/>
  <c r="O39" i="1"/>
  <c r="N65" i="55"/>
  <c r="O65" i="55"/>
  <c r="N152" i="1"/>
  <c r="AC152" i="1" s="1"/>
  <c r="AB152" i="1" s="1"/>
  <c r="AD152" i="1" s="1"/>
  <c r="O152" i="1"/>
  <c r="N43" i="1"/>
  <c r="AC43" i="1" s="1"/>
  <c r="AB43" i="1" s="1"/>
  <c r="AD43" i="1" s="1"/>
  <c r="O43" i="1"/>
  <c r="N23" i="54"/>
  <c r="O23" i="54"/>
  <c r="N79" i="1"/>
  <c r="AC79" i="1" s="1"/>
  <c r="O79" i="1"/>
  <c r="N19" i="1"/>
  <c r="AC19" i="1" s="1"/>
  <c r="AB19" i="1" s="1"/>
  <c r="AD19" i="1" s="1"/>
  <c r="O19" i="1"/>
  <c r="N126" i="1"/>
  <c r="AC126" i="1" s="1"/>
  <c r="O126" i="1"/>
  <c r="O59" i="55"/>
  <c r="N59" i="55"/>
  <c r="N65" i="54"/>
  <c r="O65" i="54"/>
  <c r="N112" i="1"/>
  <c r="AC112" i="1" s="1"/>
  <c r="AB112" i="1" s="1"/>
  <c r="AD112" i="1" s="1"/>
  <c r="O112" i="1"/>
  <c r="N53" i="55"/>
  <c r="O53" i="55"/>
  <c r="N83" i="1"/>
  <c r="AC83" i="1" s="1"/>
  <c r="O83" i="1"/>
  <c r="N17" i="55"/>
  <c r="AC17" i="55" s="1"/>
  <c r="O17" i="55"/>
  <c r="N87" i="1"/>
  <c r="AC87" i="1" s="1"/>
  <c r="AB87" i="1" s="1"/>
  <c r="AD87" i="1" s="1"/>
  <c r="O87" i="1"/>
  <c r="N144" i="1"/>
  <c r="AC144" i="1" s="1"/>
  <c r="AB144" i="1" s="1"/>
  <c r="AD144" i="1" s="1"/>
  <c r="O144" i="1"/>
  <c r="N128" i="1"/>
  <c r="AC128" i="1" s="1"/>
  <c r="O128" i="1"/>
  <c r="N41" i="54"/>
  <c r="O41" i="54"/>
  <c r="N11" i="54"/>
  <c r="AC11" i="54" s="1"/>
  <c r="O11" i="54"/>
  <c r="N59" i="1"/>
  <c r="AC59" i="1" s="1"/>
  <c r="AB59" i="1" s="1"/>
  <c r="AD59" i="1" s="1"/>
  <c r="O59" i="1"/>
  <c r="N35" i="54"/>
  <c r="O35" i="54"/>
  <c r="N95" i="1"/>
  <c r="AC95" i="1" s="1"/>
  <c r="AB95" i="1" s="1"/>
  <c r="AD95" i="1" s="1"/>
  <c r="O95" i="1"/>
  <c r="N41" i="55"/>
  <c r="O41" i="55"/>
  <c r="O99" i="1"/>
  <c r="N99" i="1"/>
  <c r="AC99" i="1" s="1"/>
  <c r="AB99" i="1" s="1"/>
  <c r="AD99" i="1" s="1"/>
  <c r="N11" i="1"/>
  <c r="AC11" i="1" s="1"/>
  <c r="O11" i="1"/>
  <c r="N132" i="1"/>
  <c r="AC132" i="1" s="1"/>
  <c r="O132" i="1"/>
  <c r="N120" i="1"/>
  <c r="AC120" i="1" s="1"/>
  <c r="O120" i="1"/>
  <c r="O47" i="55"/>
  <c r="N47" i="55"/>
  <c r="N27" i="1"/>
  <c r="AC27" i="1" s="1"/>
  <c r="O27" i="1"/>
  <c r="N53" i="54"/>
  <c r="O53" i="54"/>
  <c r="N47" i="54"/>
  <c r="O47" i="54"/>
  <c r="N51" i="1"/>
  <c r="O51" i="1"/>
  <c r="N71" i="1"/>
  <c r="AC71" i="1" s="1"/>
  <c r="O71" i="1"/>
  <c r="N136" i="1"/>
  <c r="AC136" i="1" s="1"/>
  <c r="AB136" i="1" s="1"/>
  <c r="AD136" i="1" s="1"/>
  <c r="O136" i="1"/>
  <c r="T52" i="19"/>
  <c r="AF32" i="19"/>
  <c r="N22" i="19"/>
  <c r="AL32" i="19"/>
  <c r="N52" i="19"/>
  <c r="AL12" i="19"/>
  <c r="AL52" i="19"/>
  <c r="AL42" i="19"/>
  <c r="T32" i="19"/>
  <c r="AF12" i="19"/>
  <c r="N32" i="19"/>
  <c r="T42" i="19"/>
  <c r="N12" i="19"/>
  <c r="Z52" i="19"/>
  <c r="Z42" i="19"/>
  <c r="AL22" i="19"/>
  <c r="T12" i="19"/>
  <c r="T22" i="19"/>
  <c r="Z32" i="19"/>
  <c r="AF52" i="19"/>
  <c r="N42" i="19"/>
  <c r="Z22" i="19"/>
  <c r="AF42" i="19"/>
  <c r="Z12" i="19"/>
  <c r="AF22" i="19"/>
  <c r="AM42" i="19"/>
  <c r="U32" i="19"/>
  <c r="AG12" i="19"/>
  <c r="U42" i="19"/>
  <c r="O12" i="19"/>
  <c r="U22" i="19"/>
  <c r="AM52" i="19"/>
  <c r="AA42" i="19"/>
  <c r="AM22" i="19"/>
  <c r="U12" i="19"/>
  <c r="AA32" i="19"/>
  <c r="AG42" i="19"/>
  <c r="AA12" i="19"/>
  <c r="AG52" i="19"/>
  <c r="O42" i="19"/>
  <c r="AA22" i="19"/>
  <c r="AA52" i="19"/>
  <c r="AG22" i="19"/>
  <c r="AM32" i="19"/>
  <c r="U52" i="19"/>
  <c r="AG32" i="19"/>
  <c r="O22" i="19"/>
  <c r="O52" i="19"/>
  <c r="AM12" i="19"/>
  <c r="O32" i="19"/>
  <c r="AC51" i="1" l="1"/>
  <c r="AB51" i="1" s="1"/>
  <c r="AD51" i="1" s="1"/>
  <c r="AC52" i="1"/>
  <c r="AB52" i="1" s="1"/>
  <c r="AD52" i="1" s="1"/>
  <c r="AB128" i="1"/>
  <c r="AD128" i="1" s="1"/>
  <c r="AC129" i="1"/>
  <c r="AB83" i="1"/>
  <c r="AD83" i="1" s="1"/>
  <c r="AC84" i="1"/>
  <c r="AB84" i="1" s="1"/>
  <c r="AD84" i="1" s="1"/>
  <c r="AB31" i="1"/>
  <c r="AD31" i="1" s="1"/>
  <c r="AC32" i="1"/>
  <c r="AB32" i="1" s="1"/>
  <c r="AD32" i="1" s="1"/>
  <c r="AC16" i="1"/>
  <c r="AB16" i="1" s="1"/>
  <c r="AD16" i="1" s="1"/>
  <c r="AB15" i="1"/>
  <c r="AD15" i="1" s="1"/>
  <c r="AB71" i="1"/>
  <c r="AD71" i="1" s="1"/>
  <c r="AC72" i="1"/>
  <c r="AB72" i="1" s="1"/>
  <c r="AD72" i="1" s="1"/>
  <c r="AB120" i="1"/>
  <c r="AD120" i="1" s="1"/>
  <c r="AC121" i="1"/>
  <c r="AB11" i="54"/>
  <c r="AD11" i="54" s="1"/>
  <c r="AC12" i="54"/>
  <c r="AB126" i="1"/>
  <c r="AD126" i="1" s="1"/>
  <c r="AC127" i="1"/>
  <c r="AB127" i="1" s="1"/>
  <c r="AD127" i="1" s="1"/>
  <c r="AC37" i="1"/>
  <c r="AB37" i="1" s="1"/>
  <c r="AD37" i="1" s="1"/>
  <c r="AB35" i="1"/>
  <c r="AD35" i="1" s="1"/>
  <c r="AC36" i="1"/>
  <c r="AB36" i="1" s="1"/>
  <c r="AD36" i="1" s="1"/>
  <c r="AB17" i="54"/>
  <c r="AD17" i="54" s="1"/>
  <c r="AC18" i="54"/>
  <c r="AC12" i="55"/>
  <c r="AB11" i="55"/>
  <c r="AD11" i="55" s="1"/>
  <c r="AB91" i="1"/>
  <c r="AD91" i="1" s="1"/>
  <c r="AC92" i="1"/>
  <c r="AB92" i="1" s="1"/>
  <c r="AD92" i="1" s="1"/>
  <c r="AB108" i="1"/>
  <c r="AD108" i="1" s="1"/>
  <c r="AC109" i="1"/>
  <c r="AB109" i="1" s="1"/>
  <c r="AD109" i="1" s="1"/>
  <c r="AB47" i="1"/>
  <c r="AD47" i="1" s="1"/>
  <c r="AC48" i="1"/>
  <c r="AB48" i="1" s="1"/>
  <c r="AD48" i="1" s="1"/>
  <c r="AB132" i="1"/>
  <c r="AD132" i="1" s="1"/>
  <c r="AC133" i="1"/>
  <c r="AB27" i="1"/>
  <c r="AD27" i="1" s="1"/>
  <c r="AC28" i="1"/>
  <c r="AB11" i="1"/>
  <c r="AD11" i="1" s="1"/>
  <c r="AC12" i="1"/>
  <c r="AB12" i="1" s="1"/>
  <c r="AD12" i="1" s="1"/>
  <c r="AB17" i="55"/>
  <c r="AD17" i="55" s="1"/>
  <c r="AC18" i="55"/>
  <c r="AB79" i="1"/>
  <c r="AD79" i="1" s="1"/>
  <c r="AC80" i="1"/>
  <c r="AB80" i="1" s="1"/>
  <c r="AD80" i="1" s="1"/>
  <c r="AB39" i="1"/>
  <c r="AD39" i="1" s="1"/>
  <c r="AC40" i="1"/>
  <c r="AC149" i="1"/>
  <c r="AB149" i="1" s="1"/>
  <c r="AD149" i="1" s="1"/>
  <c r="AB148" i="1"/>
  <c r="AD148" i="1" s="1"/>
  <c r="J40" i="19"/>
  <c r="V30" i="19"/>
  <c r="AH20" i="19"/>
  <c r="J30" i="19"/>
  <c r="V20" i="19"/>
  <c r="AH10" i="19"/>
  <c r="P10" i="19"/>
  <c r="AB50" i="19"/>
  <c r="J50" i="19"/>
  <c r="AB40" i="19"/>
  <c r="P30" i="19"/>
  <c r="V50" i="19"/>
  <c r="P50" i="19"/>
  <c r="AB10" i="19"/>
  <c r="AH30" i="19"/>
  <c r="AH40" i="19"/>
  <c r="J10" i="19"/>
  <c r="AB20" i="19"/>
  <c r="AH50" i="19"/>
  <c r="V10" i="19"/>
  <c r="P20" i="19"/>
  <c r="J20" i="19"/>
  <c r="P40" i="19"/>
  <c r="V40" i="19"/>
  <c r="AB30" i="19"/>
  <c r="J11" i="19"/>
  <c r="V11" i="19"/>
  <c r="AB21" i="19"/>
  <c r="P31" i="19"/>
  <c r="J31" i="19"/>
  <c r="AB41" i="19"/>
  <c r="AH41" i="19"/>
  <c r="P41" i="19"/>
  <c r="J21" i="19"/>
  <c r="AB31" i="19"/>
  <c r="AB51" i="19"/>
  <c r="P21" i="19"/>
  <c r="V41" i="19"/>
  <c r="V31" i="19"/>
  <c r="AH21" i="19"/>
  <c r="AB11" i="19"/>
  <c r="P51" i="19"/>
  <c r="V21" i="19"/>
  <c r="AH31" i="19"/>
  <c r="V51" i="19"/>
  <c r="J51" i="19"/>
  <c r="AH51" i="19"/>
  <c r="AH11" i="19"/>
  <c r="J41" i="19"/>
  <c r="P11" i="19"/>
  <c r="AB33" i="19"/>
  <c r="V13" i="19"/>
  <c r="AH23" i="19"/>
  <c r="J23" i="19"/>
  <c r="AB43" i="19"/>
  <c r="P43" i="19"/>
  <c r="AB53" i="19"/>
  <c r="V33" i="19"/>
  <c r="P13" i="19"/>
  <c r="J43" i="19"/>
  <c r="V23" i="19"/>
  <c r="J53" i="19"/>
  <c r="AH43" i="19"/>
  <c r="AH13" i="19"/>
  <c r="P53" i="19"/>
  <c r="V43" i="19"/>
  <c r="J13" i="19"/>
  <c r="P33" i="19"/>
  <c r="J33" i="19"/>
  <c r="V53" i="19"/>
  <c r="AH33" i="19"/>
  <c r="AB23" i="19"/>
  <c r="AH53" i="19"/>
  <c r="P23" i="19"/>
  <c r="AB13" i="19"/>
  <c r="J39" i="19"/>
  <c r="AB39" i="19"/>
  <c r="AH49" i="19"/>
  <c r="P39" i="19"/>
  <c r="P9" i="19"/>
  <c r="AB9" i="19"/>
  <c r="V39" i="19"/>
  <c r="V9" i="19"/>
  <c r="AH9" i="19"/>
  <c r="J29" i="19"/>
  <c r="J19" i="19"/>
  <c r="V29" i="19"/>
  <c r="P29" i="19"/>
  <c r="AB49" i="19"/>
  <c r="AB29" i="19"/>
  <c r="P49" i="19"/>
  <c r="J49" i="19"/>
  <c r="P19" i="19"/>
  <c r="V49" i="19"/>
  <c r="AH39" i="19"/>
  <c r="V19" i="19"/>
  <c r="AH19" i="19"/>
  <c r="AH29" i="19"/>
  <c r="AB19" i="19"/>
  <c r="J9" i="19"/>
  <c r="V32" i="19"/>
  <c r="P42" i="19"/>
  <c r="J12" i="19"/>
  <c r="J32" i="19"/>
  <c r="AB52" i="19"/>
  <c r="J22" i="19"/>
  <c r="V22" i="19"/>
  <c r="J52" i="19"/>
  <c r="AH12" i="19"/>
  <c r="J42" i="19"/>
  <c r="AH42" i="19"/>
  <c r="P32" i="19"/>
  <c r="AB12" i="19"/>
  <c r="AH32" i="19"/>
  <c r="AB32" i="19"/>
  <c r="AB42" i="19"/>
  <c r="V42" i="19"/>
  <c r="V12" i="19"/>
  <c r="V52" i="19"/>
  <c r="AB22" i="19"/>
  <c r="AH52" i="19"/>
  <c r="AH22" i="19"/>
  <c r="P22" i="19"/>
  <c r="P12" i="19"/>
  <c r="P52" i="19"/>
  <c r="AB12" i="54" l="1"/>
  <c r="AD12" i="54" s="1"/>
  <c r="AC13" i="54"/>
  <c r="AC122" i="1"/>
  <c r="AB121" i="1"/>
  <c r="AD121" i="1" s="1"/>
  <c r="AB40" i="1"/>
  <c r="AD40" i="1" s="1"/>
  <c r="AC42" i="1"/>
  <c r="AB42" i="1" s="1"/>
  <c r="AD42" i="1" s="1"/>
  <c r="AC41" i="1"/>
  <c r="AB41" i="1" s="1"/>
  <c r="AD41" i="1" s="1"/>
  <c r="AB28" i="1"/>
  <c r="AD28" i="1" s="1"/>
  <c r="AC29" i="1"/>
  <c r="AB29" i="1" s="1"/>
  <c r="AD29" i="1" s="1"/>
  <c r="AC130" i="1"/>
  <c r="AB129" i="1"/>
  <c r="AD129" i="1" s="1"/>
  <c r="AC134" i="1"/>
  <c r="AB134" i="1" s="1"/>
  <c r="AD134" i="1" s="1"/>
  <c r="AB133" i="1"/>
  <c r="AD133" i="1" s="1"/>
  <c r="AC13" i="55"/>
  <c r="AB12" i="55"/>
  <c r="AD12" i="55" s="1"/>
  <c r="AB18" i="55"/>
  <c r="AD18" i="55" s="1"/>
  <c r="AC19" i="55"/>
  <c r="AC19" i="54"/>
  <c r="AB18" i="54"/>
  <c r="AD18" i="54" s="1"/>
  <c r="K35" i="19"/>
  <c r="AC25" i="19"/>
  <c r="K45" i="19"/>
  <c r="AI45" i="19"/>
  <c r="W45" i="19"/>
  <c r="Q35" i="19"/>
  <c r="K55" i="19"/>
  <c r="AC15" i="19"/>
  <c r="Q15" i="19"/>
  <c r="AC35" i="19"/>
  <c r="AI35" i="19"/>
  <c r="Q55" i="19"/>
  <c r="AI25" i="19"/>
  <c r="AC55" i="19"/>
  <c r="W15" i="19"/>
  <c r="K15" i="19"/>
  <c r="W25" i="19"/>
  <c r="AC45" i="19"/>
  <c r="Q25" i="19"/>
  <c r="W55" i="19"/>
  <c r="K25" i="19"/>
  <c r="Q45" i="19"/>
  <c r="W35" i="19"/>
  <c r="AI55" i="19"/>
  <c r="AI15" i="19"/>
  <c r="AC14" i="19"/>
  <c r="Q14" i="19"/>
  <c r="AI54" i="19"/>
  <c r="Q54" i="19"/>
  <c r="Q24" i="19"/>
  <c r="AI14" i="19"/>
  <c r="W24" i="19"/>
  <c r="AC44" i="19"/>
  <c r="K54" i="19"/>
  <c r="AI34" i="19"/>
  <c r="W14" i="19"/>
  <c r="K24" i="19"/>
  <c r="AC24" i="19"/>
  <c r="AI44" i="19"/>
  <c r="AI24" i="19"/>
  <c r="W44" i="19"/>
  <c r="Q44" i="19"/>
  <c r="AC54" i="19"/>
  <c r="K44" i="19"/>
  <c r="Q34" i="19"/>
  <c r="W34" i="19"/>
  <c r="K14" i="19"/>
  <c r="W54" i="19"/>
  <c r="K34" i="19"/>
  <c r="AC34" i="19"/>
  <c r="AI41" i="19"/>
  <c r="W11" i="19"/>
  <c r="Q51" i="19"/>
  <c r="W21" i="19"/>
  <c r="AC11" i="19"/>
  <c r="AI51" i="19"/>
  <c r="W41" i="19"/>
  <c r="K41" i="19"/>
  <c r="AI11" i="19"/>
  <c r="AC41" i="19"/>
  <c r="AC21" i="19"/>
  <c r="K31" i="19"/>
  <c r="W51" i="19"/>
  <c r="Q21" i="19"/>
  <c r="Q31" i="19"/>
  <c r="AI21" i="19"/>
  <c r="K51" i="19"/>
  <c r="K21" i="19"/>
  <c r="AI31" i="19"/>
  <c r="Q41" i="19"/>
  <c r="K11" i="19"/>
  <c r="AC31" i="19"/>
  <c r="AC51" i="19"/>
  <c r="W31" i="19"/>
  <c r="Q11" i="19"/>
  <c r="AD55" i="19"/>
  <c r="R15" i="19"/>
  <c r="AJ35" i="19"/>
  <c r="X45" i="19"/>
  <c r="AJ15" i="19"/>
  <c r="AJ55" i="19"/>
  <c r="R25" i="19"/>
  <c r="X15" i="19"/>
  <c r="R55" i="19"/>
  <c r="X55" i="19"/>
  <c r="AD15" i="19"/>
  <c r="L35" i="19"/>
  <c r="L15" i="19"/>
  <c r="L45" i="19"/>
  <c r="AD45" i="19"/>
  <c r="L25" i="19"/>
  <c r="AD25" i="19"/>
  <c r="X35" i="19"/>
  <c r="X25" i="19"/>
  <c r="R35" i="19"/>
  <c r="AJ25" i="19"/>
  <c r="AD35" i="19"/>
  <c r="R45" i="19"/>
  <c r="AJ45" i="19"/>
  <c r="L55" i="19"/>
  <c r="P54" i="19"/>
  <c r="AH14" i="19"/>
  <c r="AB14" i="19"/>
  <c r="AH34" i="19"/>
  <c r="AB54" i="19"/>
  <c r="AH54" i="19"/>
  <c r="V14" i="19"/>
  <c r="J54" i="19"/>
  <c r="AH44" i="19"/>
  <c r="V54" i="19"/>
  <c r="J14" i="19"/>
  <c r="AH24" i="19"/>
  <c r="V34" i="19"/>
  <c r="AB44" i="19"/>
  <c r="AB34" i="19"/>
  <c r="P14" i="19"/>
  <c r="V24" i="19"/>
  <c r="AB24" i="19"/>
  <c r="V44" i="19"/>
  <c r="P34" i="19"/>
  <c r="J34" i="19"/>
  <c r="P24" i="19"/>
  <c r="J44" i="19"/>
  <c r="J24" i="19"/>
  <c r="P44" i="19"/>
  <c r="AJ52" i="19"/>
  <c r="AJ32" i="19"/>
  <c r="L32" i="19"/>
  <c r="AJ42" i="19"/>
  <c r="L12" i="19"/>
  <c r="L52" i="19"/>
  <c r="X12" i="19"/>
  <c r="R12" i="19"/>
  <c r="AD42" i="19"/>
  <c r="X42" i="19"/>
  <c r="AJ12" i="19"/>
  <c r="X32" i="19"/>
  <c r="R52" i="19"/>
  <c r="R32" i="19"/>
  <c r="X22" i="19"/>
  <c r="AJ22" i="19"/>
  <c r="L22" i="19"/>
  <c r="R22" i="19"/>
  <c r="AD12" i="19"/>
  <c r="AD32" i="19"/>
  <c r="AD22" i="19"/>
  <c r="X52" i="19"/>
  <c r="AD52" i="19"/>
  <c r="L42" i="19"/>
  <c r="R42" i="19"/>
  <c r="AJ21" i="19"/>
  <c r="AD31" i="19"/>
  <c r="R21" i="19"/>
  <c r="AD41" i="19"/>
  <c r="AJ11" i="19"/>
  <c r="AJ51" i="19"/>
  <c r="L41" i="19"/>
  <c r="AD11" i="19"/>
  <c r="L21" i="19"/>
  <c r="L11" i="19"/>
  <c r="X51" i="19"/>
  <c r="X21" i="19"/>
  <c r="R11" i="19"/>
  <c r="R31" i="19"/>
  <c r="AJ41" i="19"/>
  <c r="L31" i="19"/>
  <c r="R51" i="19"/>
  <c r="X31" i="19"/>
  <c r="X11" i="19"/>
  <c r="X41" i="19"/>
  <c r="AJ31" i="19"/>
  <c r="AD51" i="19"/>
  <c r="R41" i="19"/>
  <c r="AD21" i="19"/>
  <c r="L51" i="19"/>
  <c r="K42" i="19"/>
  <c r="AC32" i="19"/>
  <c r="W42" i="19"/>
  <c r="AI52" i="19"/>
  <c r="K22" i="19"/>
  <c r="Q32" i="19"/>
  <c r="AI12" i="19"/>
  <c r="AC52" i="19"/>
  <c r="Q42" i="19"/>
  <c r="AC42" i="19"/>
  <c r="K12" i="19"/>
  <c r="Q22" i="19"/>
  <c r="W52" i="19"/>
  <c r="AI42" i="19"/>
  <c r="W32" i="19"/>
  <c r="AI22" i="19"/>
  <c r="W12" i="19"/>
  <c r="AI32" i="19"/>
  <c r="AC12" i="19"/>
  <c r="Q12" i="19"/>
  <c r="Q52" i="19"/>
  <c r="K32" i="19"/>
  <c r="W22" i="19"/>
  <c r="K52" i="19"/>
  <c r="AC22" i="19"/>
  <c r="AC40" i="19"/>
  <c r="W10" i="19"/>
  <c r="AC50" i="19"/>
  <c r="Q10" i="19"/>
  <c r="Q30" i="19"/>
  <c r="W50" i="19"/>
  <c r="K40" i="19"/>
  <c r="Q50" i="19"/>
  <c r="W20" i="19"/>
  <c r="K10" i="19"/>
  <c r="Q40" i="19"/>
  <c r="K30" i="19"/>
  <c r="AI50" i="19"/>
  <c r="AI20" i="19"/>
  <c r="K50" i="19"/>
  <c r="AI40" i="19"/>
  <c r="W40" i="19"/>
  <c r="K20" i="19"/>
  <c r="AC10" i="19"/>
  <c r="AI10" i="19"/>
  <c r="AC20" i="19"/>
  <c r="AI30" i="19"/>
  <c r="AC30" i="19"/>
  <c r="W30" i="19"/>
  <c r="Q20" i="19"/>
  <c r="K39" i="19"/>
  <c r="AC39" i="19"/>
  <c r="W29" i="19"/>
  <c r="AI49" i="19"/>
  <c r="W9" i="19"/>
  <c r="AC19" i="19"/>
  <c r="Q49" i="19"/>
  <c r="W49" i="19"/>
  <c r="AC9" i="19"/>
  <c r="AI9" i="19"/>
  <c r="Q29" i="19"/>
  <c r="W39" i="19"/>
  <c r="Q39" i="19"/>
  <c r="K9" i="19"/>
  <c r="W19" i="19"/>
  <c r="AI39" i="19"/>
  <c r="K29" i="19"/>
  <c r="AC49" i="19"/>
  <c r="AI19" i="19"/>
  <c r="AC29" i="19"/>
  <c r="K19" i="19"/>
  <c r="K49" i="19"/>
  <c r="Q19" i="19"/>
  <c r="Q9" i="19"/>
  <c r="AI29" i="19"/>
  <c r="K23" i="19"/>
  <c r="AI43" i="19"/>
  <c r="AC43" i="19"/>
  <c r="AC53" i="19"/>
  <c r="W43" i="19"/>
  <c r="K13" i="19"/>
  <c r="Q53" i="19"/>
  <c r="AI53" i="19"/>
  <c r="K33" i="19"/>
  <c r="K43" i="19"/>
  <c r="AI33" i="19"/>
  <c r="AC33" i="19"/>
  <c r="Q33" i="19"/>
  <c r="AI23" i="19"/>
  <c r="K53" i="19"/>
  <c r="AC23" i="19"/>
  <c r="AC13" i="19"/>
  <c r="W23" i="19"/>
  <c r="W33" i="19"/>
  <c r="Q13" i="19"/>
  <c r="W13" i="19"/>
  <c r="AI13" i="19"/>
  <c r="Q43" i="19"/>
  <c r="Q23" i="19"/>
  <c r="W53" i="19"/>
  <c r="M12" i="19"/>
  <c r="AK42" i="19"/>
  <c r="AE32" i="19"/>
  <c r="M52" i="19"/>
  <c r="S12" i="19"/>
  <c r="M32" i="19"/>
  <c r="S52" i="19"/>
  <c r="Y52" i="19"/>
  <c r="Y42" i="19"/>
  <c r="AK12" i="19"/>
  <c r="S22" i="19"/>
  <c r="AE12" i="19"/>
  <c r="Y22" i="19"/>
  <c r="S32" i="19"/>
  <c r="AK52" i="19"/>
  <c r="M22" i="19"/>
  <c r="AK32" i="19"/>
  <c r="AE22" i="19"/>
  <c r="AE42" i="19"/>
  <c r="Y32" i="19"/>
  <c r="M42" i="19"/>
  <c r="Y12" i="19"/>
  <c r="AE52" i="19"/>
  <c r="AK22" i="19"/>
  <c r="S42" i="19"/>
  <c r="AC14" i="55" l="1"/>
  <c r="AB13" i="55"/>
  <c r="AD13" i="55" s="1"/>
  <c r="AB122" i="1"/>
  <c r="AD122" i="1" s="1"/>
  <c r="AC123" i="1"/>
  <c r="AB123" i="1" s="1"/>
  <c r="AD123" i="1" s="1"/>
  <c r="AC20" i="54"/>
  <c r="AB19" i="54"/>
  <c r="AD19" i="54" s="1"/>
  <c r="AB130" i="1"/>
  <c r="AD130" i="1" s="1"/>
  <c r="AC131" i="1"/>
  <c r="AB131" i="1" s="1"/>
  <c r="AD131" i="1" s="1"/>
  <c r="AB13" i="54"/>
  <c r="AD13" i="54" s="1"/>
  <c r="AC14" i="54"/>
  <c r="AB19" i="55"/>
  <c r="AD19" i="55" s="1"/>
  <c r="AC20" i="55"/>
  <c r="R40" i="19"/>
  <c r="AD10" i="19"/>
  <c r="X40" i="19"/>
  <c r="AJ10" i="19"/>
  <c r="R50" i="19"/>
  <c r="X10" i="19"/>
  <c r="R30" i="19"/>
  <c r="L10" i="19"/>
  <c r="L50" i="19"/>
  <c r="AJ20" i="19"/>
  <c r="AJ40" i="19"/>
  <c r="AD30" i="19"/>
  <c r="R20" i="19"/>
  <c r="AD50" i="19"/>
  <c r="AJ30" i="19"/>
  <c r="AJ50" i="19"/>
  <c r="X30" i="19"/>
  <c r="AD20" i="19"/>
  <c r="L40" i="19"/>
  <c r="X50" i="19"/>
  <c r="X20" i="19"/>
  <c r="AD40" i="19"/>
  <c r="R10" i="19"/>
  <c r="L30" i="19"/>
  <c r="L20" i="19"/>
  <c r="AJ43" i="19"/>
  <c r="AD33" i="19"/>
  <c r="X33" i="19"/>
  <c r="X13" i="19"/>
  <c r="AD43" i="19"/>
  <c r="L43" i="19"/>
  <c r="X23" i="19"/>
  <c r="R33" i="19"/>
  <c r="R43" i="19"/>
  <c r="AD53" i="19"/>
  <c r="AJ13" i="19"/>
  <c r="R23" i="19"/>
  <c r="R13" i="19"/>
  <c r="AJ53" i="19"/>
  <c r="L33" i="19"/>
  <c r="L23" i="19"/>
  <c r="X43" i="19"/>
  <c r="X53" i="19"/>
  <c r="AD13" i="19"/>
  <c r="L53" i="19"/>
  <c r="L13" i="19"/>
  <c r="AD23" i="19"/>
  <c r="AJ33" i="19"/>
  <c r="AJ23" i="19"/>
  <c r="R53" i="19"/>
  <c r="M55" i="19"/>
  <c r="AK15" i="19"/>
  <c r="AE25" i="19"/>
  <c r="Y35" i="19"/>
  <c r="M25" i="19"/>
  <c r="S55" i="19"/>
  <c r="S45" i="19"/>
  <c r="S35" i="19"/>
  <c r="M15" i="19"/>
  <c r="AE45" i="19"/>
  <c r="Y15" i="19"/>
  <c r="AK45" i="19"/>
  <c r="AE55" i="19"/>
  <c r="M35" i="19"/>
  <c r="M45" i="19"/>
  <c r="S25" i="19"/>
  <c r="AK35" i="19"/>
  <c r="Y25" i="19"/>
  <c r="AE15" i="19"/>
  <c r="Y45" i="19"/>
  <c r="AE35" i="19"/>
  <c r="AK25" i="19"/>
  <c r="Y55" i="19"/>
  <c r="S15" i="19"/>
  <c r="AK55" i="19"/>
  <c r="X8" i="19"/>
  <c r="R48" i="19"/>
  <c r="L8" i="19"/>
  <c r="AD38" i="19"/>
  <c r="AD48" i="19"/>
  <c r="AD8" i="19"/>
  <c r="R18" i="19"/>
  <c r="L38" i="19"/>
  <c r="AJ28" i="19"/>
  <c r="X18" i="19"/>
  <c r="X48" i="19"/>
  <c r="R28" i="19"/>
  <c r="L18" i="19"/>
  <c r="X28" i="19"/>
  <c r="R8" i="19"/>
  <c r="X38" i="19"/>
  <c r="AJ8" i="19"/>
  <c r="AD18" i="19"/>
  <c r="AJ38" i="19"/>
  <c r="L48" i="19"/>
  <c r="AJ48" i="19"/>
  <c r="AJ18" i="19"/>
  <c r="R38" i="19"/>
  <c r="AD28" i="19"/>
  <c r="L28" i="19"/>
  <c r="Z11" i="19"/>
  <c r="AF31" i="19"/>
  <c r="T51" i="19"/>
  <c r="N51" i="19"/>
  <c r="Z41" i="19"/>
  <c r="AF21" i="19"/>
  <c r="AL31" i="19"/>
  <c r="T31" i="19"/>
  <c r="Z31" i="19"/>
  <c r="N21" i="19"/>
  <c r="N31" i="19"/>
  <c r="AL11" i="19"/>
  <c r="T11" i="19"/>
  <c r="AF11" i="19"/>
  <c r="AL41" i="19"/>
  <c r="T21" i="19"/>
  <c r="Z21" i="19"/>
  <c r="AL51" i="19"/>
  <c r="N11" i="19"/>
  <c r="AF51" i="19"/>
  <c r="N41" i="19"/>
  <c r="Z51" i="19"/>
  <c r="AL21" i="19"/>
  <c r="T41" i="19"/>
  <c r="AF41" i="19"/>
  <c r="O11" i="19"/>
  <c r="O21" i="19"/>
  <c r="O51" i="19"/>
  <c r="AA31" i="19"/>
  <c r="AM31" i="19"/>
  <c r="AG51" i="19"/>
  <c r="AA41" i="19"/>
  <c r="AM11" i="19"/>
  <c r="U21" i="19"/>
  <c r="AG41" i="19"/>
  <c r="AM21" i="19"/>
  <c r="AM51" i="19"/>
  <c r="O41" i="19"/>
  <c r="U11" i="19"/>
  <c r="AG31" i="19"/>
  <c r="U41" i="19"/>
  <c r="AG11" i="19"/>
  <c r="AM41" i="19"/>
  <c r="AA21" i="19"/>
  <c r="AA51" i="19"/>
  <c r="U51" i="19"/>
  <c r="U31" i="19"/>
  <c r="AA11" i="19"/>
  <c r="AG21" i="19"/>
  <c r="O31" i="19"/>
  <c r="AE11" i="19"/>
  <c r="Y41" i="19"/>
  <c r="M41" i="19"/>
  <c r="Y21" i="19"/>
  <c r="AK41" i="19"/>
  <c r="S31" i="19"/>
  <c r="M31" i="19"/>
  <c r="M51" i="19"/>
  <c r="Y51" i="19"/>
  <c r="AK21" i="19"/>
  <c r="AK31" i="19"/>
  <c r="Y11" i="19"/>
  <c r="AE41" i="19"/>
  <c r="AE21" i="19"/>
  <c r="S51" i="19"/>
  <c r="AE51" i="19"/>
  <c r="AK51" i="19"/>
  <c r="M21" i="19"/>
  <c r="AE31" i="19"/>
  <c r="S41" i="19"/>
  <c r="AK11" i="19"/>
  <c r="S11" i="19"/>
  <c r="Y31" i="19"/>
  <c r="S21" i="19"/>
  <c r="M11" i="19"/>
  <c r="L54" i="19"/>
  <c r="AJ14" i="19"/>
  <c r="AD44" i="19"/>
  <c r="X54" i="19"/>
  <c r="R14" i="19"/>
  <c r="AD24" i="19"/>
  <c r="AD34" i="19"/>
  <c r="R54" i="19"/>
  <c r="L34" i="19"/>
  <c r="AJ34" i="19"/>
  <c r="X24" i="19"/>
  <c r="AJ24" i="19"/>
  <c r="X44" i="19"/>
  <c r="R24" i="19"/>
  <c r="X34" i="19"/>
  <c r="L14" i="19"/>
  <c r="AD14" i="19"/>
  <c r="L44" i="19"/>
  <c r="R44" i="19"/>
  <c r="AD54" i="19"/>
  <c r="X14" i="19"/>
  <c r="AJ44" i="19"/>
  <c r="R34" i="19"/>
  <c r="AJ54" i="19"/>
  <c r="L24" i="19"/>
  <c r="AD29" i="19"/>
  <c r="AD19" i="19"/>
  <c r="R39" i="19"/>
  <c r="R9" i="19"/>
  <c r="X49" i="19"/>
  <c r="X9" i="19"/>
  <c r="AD39" i="19"/>
  <c r="R29" i="19"/>
  <c r="L49" i="19"/>
  <c r="X19" i="19"/>
  <c r="X29" i="19"/>
  <c r="X39" i="19"/>
  <c r="L9" i="19"/>
  <c r="AD9" i="19"/>
  <c r="AJ49" i="19"/>
  <c r="L39" i="19"/>
  <c r="R19" i="19"/>
  <c r="AJ39" i="19"/>
  <c r="AJ29" i="19"/>
  <c r="AJ19" i="19"/>
  <c r="AJ9" i="19"/>
  <c r="AD49" i="19"/>
  <c r="L19" i="19"/>
  <c r="L29" i="19"/>
  <c r="R49" i="19"/>
  <c r="AB20" i="54" l="1"/>
  <c r="AD20" i="54" s="1"/>
  <c r="AC21" i="54"/>
  <c r="AB21" i="54" s="1"/>
  <c r="AD21" i="54" s="1"/>
  <c r="AC22" i="54"/>
  <c r="AB22" i="54" s="1"/>
  <c r="AD22" i="54" s="1"/>
  <c r="AC21" i="55"/>
  <c r="AB21" i="55" s="1"/>
  <c r="AD21" i="55" s="1"/>
  <c r="AC22" i="55"/>
  <c r="AB22" i="55" s="1"/>
  <c r="AD22" i="55" s="1"/>
  <c r="AB20" i="55"/>
  <c r="AD20" i="55" s="1"/>
  <c r="AC16" i="54"/>
  <c r="AB16" i="54" s="1"/>
  <c r="AD16" i="54" s="1"/>
  <c r="AB14" i="54"/>
  <c r="AD14" i="54" s="1"/>
  <c r="AC15" i="54"/>
  <c r="AB15" i="54" s="1"/>
  <c r="AD15" i="54" s="1"/>
  <c r="AC15" i="55"/>
  <c r="AB15" i="55" s="1"/>
  <c r="AD15" i="55" s="1"/>
  <c r="AC16" i="55"/>
  <c r="AB16" i="55" s="1"/>
  <c r="AD16" i="55" s="1"/>
  <c r="AB14" i="55"/>
  <c r="AD14" i="55" s="1"/>
  <c r="AG39" i="19"/>
  <c r="AG29" i="19"/>
  <c r="AM19" i="19"/>
  <c r="O39" i="19"/>
  <c r="AG49" i="19"/>
  <c r="O29" i="19"/>
  <c r="U29" i="19"/>
  <c r="O49" i="19"/>
  <c r="U49" i="19"/>
  <c r="AA19" i="19"/>
  <c r="U39" i="19"/>
  <c r="AG9" i="19"/>
  <c r="AA39" i="19"/>
  <c r="AM49" i="19"/>
  <c r="O19" i="19"/>
  <c r="AM39" i="19"/>
  <c r="AM29" i="19"/>
  <c r="O9" i="19"/>
  <c r="AM9" i="19"/>
  <c r="AA49" i="19"/>
  <c r="AG19" i="19"/>
  <c r="U9" i="19"/>
  <c r="U19" i="19"/>
  <c r="AA9" i="19"/>
  <c r="AA29" i="19"/>
  <c r="AE54" i="19"/>
  <c r="S24" i="19"/>
  <c r="AE34" i="19"/>
  <c r="Y54" i="19"/>
  <c r="AE14" i="19"/>
  <c r="Y34" i="19"/>
  <c r="M44" i="19"/>
  <c r="AK54" i="19"/>
  <c r="M24" i="19"/>
  <c r="AK34" i="19"/>
  <c r="Y14" i="19"/>
  <c r="AK14" i="19"/>
  <c r="Y24" i="19"/>
  <c r="S44" i="19"/>
  <c r="M34" i="19"/>
  <c r="AK44" i="19"/>
  <c r="M54" i="19"/>
  <c r="Y44" i="19"/>
  <c r="S54" i="19"/>
  <c r="AK24" i="19"/>
  <c r="M14" i="19"/>
  <c r="AE44" i="19"/>
  <c r="S34" i="19"/>
  <c r="AE24" i="19"/>
  <c r="S14" i="19"/>
  <c r="M48" i="19"/>
  <c r="S48" i="19"/>
  <c r="AE8" i="19"/>
  <c r="AE38" i="19"/>
  <c r="M38" i="19"/>
  <c r="AE18" i="19"/>
  <c r="AK48" i="19"/>
  <c r="AK18" i="19"/>
  <c r="AK28" i="19"/>
  <c r="S28" i="19"/>
  <c r="Y48" i="19"/>
  <c r="M8" i="19"/>
  <c r="Y8" i="19"/>
  <c r="M28" i="19"/>
  <c r="AK38" i="19"/>
  <c r="M18" i="19"/>
  <c r="Y28" i="19"/>
  <c r="S38" i="19"/>
  <c r="AE48" i="19"/>
  <c r="Y18" i="19"/>
  <c r="AK8" i="19"/>
  <c r="Y38" i="19"/>
  <c r="S8" i="19"/>
  <c r="S18" i="19"/>
  <c r="AE28" i="19"/>
  <c r="AA55" i="19"/>
  <c r="O45" i="19"/>
  <c r="AA15" i="19"/>
  <c r="AM55" i="19"/>
  <c r="O55" i="19"/>
  <c r="AG35" i="19"/>
  <c r="AM25" i="19"/>
  <c r="AM35" i="19"/>
  <c r="AA25" i="19"/>
  <c r="AM45" i="19"/>
  <c r="AG25" i="19"/>
  <c r="AA35" i="19"/>
  <c r="O25" i="19"/>
  <c r="U25" i="19"/>
  <c r="AG45" i="19"/>
  <c r="U35" i="19"/>
  <c r="AA45" i="19"/>
  <c r="AM15" i="19"/>
  <c r="U45" i="19"/>
  <c r="O35" i="19"/>
  <c r="O15" i="19"/>
  <c r="AG15" i="19"/>
  <c r="U15" i="19"/>
  <c r="AG55" i="19"/>
  <c r="U55" i="19"/>
  <c r="AE40" i="19"/>
  <c r="Y30" i="19"/>
  <c r="M20" i="19"/>
  <c r="Y20" i="19"/>
  <c r="M40" i="19"/>
  <c r="M10" i="19"/>
  <c r="AK20" i="19"/>
  <c r="AK10" i="19"/>
  <c r="AK30" i="19"/>
  <c r="Y40" i="19"/>
  <c r="S40" i="19"/>
  <c r="AE30" i="19"/>
  <c r="Y10" i="19"/>
  <c r="M30" i="19"/>
  <c r="AE50" i="19"/>
  <c r="AE20" i="19"/>
  <c r="S50" i="19"/>
  <c r="S10" i="19"/>
  <c r="Y50" i="19"/>
  <c r="S30" i="19"/>
  <c r="AK50" i="19"/>
  <c r="AE10" i="19"/>
  <c r="S20" i="19"/>
  <c r="M50" i="19"/>
  <c r="AK40" i="19"/>
  <c r="AF39" i="19"/>
  <c r="AL19" i="19"/>
  <c r="N39" i="19"/>
  <c r="Z19" i="19"/>
  <c r="AF19" i="19"/>
  <c r="N29" i="19"/>
  <c r="AL29" i="19"/>
  <c r="AL39" i="19"/>
  <c r="AF49" i="19"/>
  <c r="AF9" i="19"/>
  <c r="AL9" i="19"/>
  <c r="N49" i="19"/>
  <c r="Z9" i="19"/>
  <c r="Z49" i="19"/>
  <c r="N19" i="19"/>
  <c r="Z39" i="19"/>
  <c r="T9" i="19"/>
  <c r="T39" i="19"/>
  <c r="Z29" i="19"/>
  <c r="N9" i="19"/>
  <c r="T49" i="19"/>
  <c r="T19" i="19"/>
  <c r="AL49" i="19"/>
  <c r="T29" i="19"/>
  <c r="AF29" i="19"/>
  <c r="T18" i="19"/>
  <c r="N48" i="19"/>
  <c r="N8" i="19"/>
  <c r="T28" i="19"/>
  <c r="AF38" i="19"/>
  <c r="Z28" i="19"/>
  <c r="Z18" i="19"/>
  <c r="AF8" i="19"/>
  <c r="AL8" i="19"/>
  <c r="Z48" i="19"/>
  <c r="AL48" i="19"/>
  <c r="AL28" i="19"/>
  <c r="N38" i="19"/>
  <c r="AL38" i="19"/>
  <c r="AF28" i="19"/>
  <c r="AF18" i="19"/>
  <c r="AL18" i="19"/>
  <c r="Z8" i="19"/>
  <c r="T48" i="19"/>
  <c r="T8" i="19"/>
  <c r="T38" i="19"/>
  <c r="Z38" i="19"/>
  <c r="AF48" i="19"/>
  <c r="N28" i="19"/>
  <c r="N18" i="19"/>
  <c r="AL55" i="19"/>
  <c r="Z45" i="19"/>
  <c r="Z35" i="19"/>
  <c r="N25" i="19"/>
  <c r="Z55" i="19"/>
  <c r="N45" i="19"/>
  <c r="T35" i="19"/>
  <c r="T45" i="19"/>
  <c r="AL25" i="19"/>
  <c r="AL15" i="19"/>
  <c r="N35" i="19"/>
  <c r="AL35" i="19"/>
  <c r="Z25" i="19"/>
  <c r="AF25" i="19"/>
  <c r="T15" i="19"/>
  <c r="T55" i="19"/>
  <c r="AL45" i="19"/>
  <c r="T25" i="19"/>
  <c r="AF45" i="19"/>
  <c r="AF15" i="19"/>
  <c r="N15" i="19"/>
  <c r="AF55" i="19"/>
  <c r="N55" i="19"/>
  <c r="Z15" i="19"/>
  <c r="AF35" i="19"/>
  <c r="S39" i="19"/>
  <c r="M49" i="19"/>
  <c r="AE19" i="19"/>
  <c r="S49" i="19"/>
  <c r="AK19" i="19"/>
  <c r="Y9" i="19"/>
  <c r="M29" i="19"/>
  <c r="AE49" i="19"/>
  <c r="Y39" i="19"/>
  <c r="AK49" i="19"/>
  <c r="AK29" i="19"/>
  <c r="AK39" i="19"/>
  <c r="S19" i="19"/>
  <c r="M19" i="19"/>
  <c r="AE9" i="19"/>
  <c r="AE39" i="19"/>
  <c r="M39" i="19"/>
  <c r="AK9" i="19"/>
  <c r="Y19" i="19"/>
  <c r="S29" i="19"/>
  <c r="S9" i="19"/>
  <c r="AE29" i="19"/>
  <c r="Y49" i="19"/>
  <c r="M9" i="19"/>
  <c r="Y29" i="19"/>
  <c r="AM46" i="19"/>
  <c r="U36" i="19"/>
  <c r="AG16" i="19"/>
  <c r="O6" i="19"/>
  <c r="AA36" i="19"/>
  <c r="AM16" i="19"/>
  <c r="U6" i="19"/>
  <c r="AG46" i="19"/>
  <c r="AA16" i="19"/>
  <c r="AA6" i="19"/>
  <c r="AG6" i="19"/>
  <c r="AA46" i="19"/>
  <c r="AM26" i="19"/>
  <c r="U16" i="19"/>
  <c r="O36" i="19"/>
  <c r="U26" i="19"/>
  <c r="O46" i="19"/>
  <c r="AA26" i="19"/>
  <c r="AM6" i="19"/>
  <c r="U46" i="19"/>
  <c r="AG26" i="19"/>
  <c r="O16" i="19"/>
  <c r="AG36" i="19"/>
  <c r="O26" i="19"/>
  <c r="AM36" i="19"/>
  <c r="O8" i="19"/>
  <c r="AA48" i="19"/>
  <c r="AM38" i="19"/>
  <c r="U48" i="19"/>
  <c r="AA18" i="19"/>
  <c r="AG18" i="19"/>
  <c r="AG48" i="19"/>
  <c r="AM18" i="19"/>
  <c r="AA28" i="19"/>
  <c r="AG28" i="19"/>
  <c r="AA8" i="19"/>
  <c r="U18" i="19"/>
  <c r="AG38" i="19"/>
  <c r="U38" i="19"/>
  <c r="AM8" i="19"/>
  <c r="AA38" i="19"/>
  <c r="AM48" i="19"/>
  <c r="U28" i="19"/>
  <c r="O38" i="19"/>
  <c r="U8" i="19"/>
  <c r="AG8" i="19"/>
  <c r="O18" i="19"/>
  <c r="O28" i="19"/>
  <c r="O48" i="19"/>
  <c r="AM28" i="19"/>
  <c r="Y33" i="19"/>
  <c r="AE13" i="19"/>
  <c r="S23" i="19"/>
  <c r="Y13" i="19"/>
  <c r="AE23" i="19"/>
  <c r="AK33" i="19"/>
  <c r="AK13" i="19"/>
  <c r="S43" i="19"/>
  <c r="M23" i="19"/>
  <c r="Y43" i="19"/>
  <c r="M43" i="19"/>
  <c r="AE43" i="19"/>
  <c r="AE53" i="19"/>
  <c r="M13" i="19"/>
  <c r="AK43" i="19"/>
  <c r="AK23" i="19"/>
  <c r="Y23" i="19"/>
  <c r="AE33" i="19"/>
  <c r="M53" i="19"/>
  <c r="S13" i="19"/>
  <c r="S33" i="19"/>
  <c r="AK53" i="19"/>
  <c r="Y53" i="19"/>
  <c r="S53" i="19"/>
  <c r="M33" i="19"/>
  <c r="AF6" i="19"/>
  <c r="N46" i="19"/>
  <c r="Z26" i="19"/>
  <c r="AL6" i="19"/>
  <c r="AL36" i="19"/>
  <c r="AF26" i="19"/>
  <c r="Z6" i="19"/>
  <c r="T26" i="19"/>
  <c r="Z46" i="19"/>
  <c r="AF46" i="19"/>
  <c r="T46" i="19"/>
  <c r="T6" i="19"/>
  <c r="AF36" i="19"/>
  <c r="N26" i="19"/>
  <c r="Z16" i="19"/>
  <c r="AL26" i="19"/>
  <c r="Z36" i="19"/>
  <c r="N36" i="19"/>
  <c r="AL46" i="19"/>
  <c r="T36" i="19"/>
  <c r="AF16" i="19"/>
  <c r="N6" i="19"/>
  <c r="N16" i="19"/>
  <c r="AL16" i="19"/>
  <c r="T16" i="19"/>
  <c r="AG24" i="19" l="1"/>
  <c r="O44" i="19"/>
  <c r="O24" i="19"/>
  <c r="AM14" i="19"/>
  <c r="AG34" i="19"/>
  <c r="O34" i="19"/>
  <c r="AA44" i="19"/>
  <c r="O14" i="19"/>
  <c r="AA54" i="19"/>
  <c r="U14" i="19"/>
  <c r="AM44" i="19"/>
  <c r="AA34" i="19"/>
  <c r="AM24" i="19"/>
  <c r="AM54" i="19"/>
  <c r="AG14" i="19"/>
  <c r="AM34" i="19"/>
  <c r="U54" i="19"/>
  <c r="AG44" i="19"/>
  <c r="AA24" i="19"/>
  <c r="AG54" i="19"/>
  <c r="U34" i="19"/>
  <c r="U24" i="19"/>
  <c r="AA14" i="19"/>
  <c r="O54" i="19"/>
  <c r="U44" i="19"/>
  <c r="U43" i="19"/>
  <c r="U13" i="19"/>
  <c r="AM53" i="19"/>
  <c r="AA53" i="19"/>
  <c r="AA43" i="19"/>
  <c r="O53" i="19"/>
  <c r="O23" i="19"/>
  <c r="O13" i="19"/>
  <c r="AG43" i="19"/>
  <c r="U33" i="19"/>
  <c r="U23" i="19"/>
  <c r="AM13" i="19"/>
  <c r="AM23" i="19"/>
  <c r="AG13" i="19"/>
  <c r="AA23" i="19"/>
  <c r="AG33" i="19"/>
  <c r="AA33" i="19"/>
  <c r="AM33" i="19"/>
  <c r="AA13" i="19"/>
  <c r="AG23" i="19"/>
  <c r="U53" i="19"/>
  <c r="AG53" i="19"/>
  <c r="O43" i="19"/>
  <c r="AM43" i="19"/>
  <c r="O33" i="19"/>
  <c r="AF54" i="19"/>
  <c r="AL34" i="19"/>
  <c r="AF34" i="19"/>
  <c r="AL14" i="19"/>
  <c r="AF44" i="19"/>
  <c r="T44" i="19"/>
  <c r="N14" i="19"/>
  <c r="N44" i="19"/>
  <c r="T24" i="19"/>
  <c r="N24" i="19"/>
  <c r="AL44" i="19"/>
  <c r="N34" i="19"/>
  <c r="Z44" i="19"/>
  <c r="Z24" i="19"/>
  <c r="T14" i="19"/>
  <c r="N54" i="19"/>
  <c r="T34" i="19"/>
  <c r="Z14" i="19"/>
  <c r="AF24" i="19"/>
  <c r="AF14" i="19"/>
  <c r="Z54" i="19"/>
  <c r="AL54" i="19"/>
  <c r="T54" i="19"/>
  <c r="AL24" i="19"/>
  <c r="Z34" i="19"/>
  <c r="AF53" i="19"/>
  <c r="T43" i="19"/>
  <c r="Z53" i="19"/>
  <c r="N43" i="19"/>
  <c r="T23" i="19"/>
  <c r="AF43" i="19"/>
  <c r="Z13" i="19"/>
  <c r="Z43" i="19"/>
  <c r="AF23" i="19"/>
  <c r="AL13" i="19"/>
  <c r="Z23" i="19"/>
  <c r="AL43" i="19"/>
  <c r="AF13" i="19"/>
  <c r="AL23" i="19"/>
  <c r="N13" i="19"/>
  <c r="T33" i="19"/>
  <c r="AL53" i="19"/>
  <c r="N23" i="19"/>
  <c r="N53" i="19"/>
  <c r="AF33" i="19"/>
  <c r="N33" i="19"/>
  <c r="T53" i="19"/>
  <c r="AL33" i="19"/>
  <c r="T13" i="19"/>
  <c r="Z33" i="19"/>
  <c r="O20" i="19"/>
  <c r="AM40" i="19"/>
  <c r="O30" i="19"/>
  <c r="AM50" i="19"/>
  <c r="AA50" i="19"/>
  <c r="AM30" i="19"/>
  <c r="AM10" i="19"/>
  <c r="AM20" i="19"/>
  <c r="O50" i="19"/>
  <c r="U30" i="19"/>
  <c r="AA10" i="19"/>
  <c r="U40" i="19"/>
  <c r="O40" i="19"/>
  <c r="U20" i="19"/>
  <c r="AG40" i="19"/>
  <c r="AG50" i="19"/>
  <c r="U50" i="19"/>
  <c r="AA30" i="19"/>
  <c r="AG10" i="19"/>
  <c r="AA40" i="19"/>
  <c r="AG20" i="19"/>
  <c r="AA20" i="19"/>
  <c r="U10" i="19"/>
  <c r="AG30" i="19"/>
  <c r="O10" i="19"/>
  <c r="Z40" i="19"/>
  <c r="T10" i="19"/>
  <c r="AF10" i="19"/>
  <c r="T20" i="19"/>
  <c r="N30" i="19"/>
  <c r="Z20" i="19"/>
  <c r="AF50" i="19"/>
  <c r="T50" i="19"/>
  <c r="AL30" i="19"/>
  <c r="T40" i="19"/>
  <c r="AF40" i="19"/>
  <c r="AF30" i="19"/>
  <c r="N50" i="19"/>
  <c r="AL40" i="19"/>
  <c r="AL20" i="19"/>
  <c r="Z10" i="19"/>
  <c r="AF20" i="19"/>
  <c r="N10" i="19"/>
  <c r="Z50" i="19"/>
  <c r="AL50" i="19"/>
  <c r="N40" i="19"/>
  <c r="T30" i="19"/>
  <c r="Z30" i="19"/>
  <c r="AL10" i="19"/>
  <c r="N20" i="19"/>
  <c r="AD38" i="18" l="1"/>
  <c r="AD30" i="18"/>
  <c r="L14" i="18"/>
  <c r="X6" i="18"/>
  <c r="L30" i="18"/>
  <c r="L22" i="18"/>
  <c r="AJ38" i="18"/>
  <c r="AD6" i="18"/>
  <c r="AJ30" i="18"/>
  <c r="AD22" i="18"/>
  <c r="AJ22" i="18"/>
  <c r="X38" i="18"/>
  <c r="R22" i="18"/>
  <c r="X30" i="18"/>
  <c r="AJ6" i="18"/>
  <c r="L6" i="18"/>
  <c r="R38" i="18"/>
  <c r="L38" i="18"/>
  <c r="R6" i="18"/>
  <c r="R30" i="18"/>
  <c r="AJ14" i="18"/>
  <c r="AD14" i="18"/>
  <c r="X14" i="18"/>
  <c r="X22" i="18"/>
  <c r="R14" i="18"/>
  <c r="AD32" i="18"/>
  <c r="L16" i="18"/>
  <c r="AJ32" i="18"/>
  <c r="R40" i="18"/>
  <c r="AD24" i="18"/>
  <c r="R24" i="18"/>
  <c r="AD8" i="18"/>
  <c r="L40" i="18"/>
  <c r="L24" i="18"/>
  <c r="L8" i="18"/>
  <c r="X40" i="18"/>
  <c r="X16" i="18"/>
  <c r="X24" i="18"/>
  <c r="X32" i="18"/>
  <c r="AJ8" i="18"/>
  <c r="R32" i="18"/>
  <c r="AJ40" i="18"/>
  <c r="AJ24" i="18"/>
  <c r="AJ16" i="18"/>
  <c r="L32" i="18"/>
  <c r="R16" i="18"/>
  <c r="AD16" i="18"/>
  <c r="R8" i="18"/>
  <c r="X8" i="18"/>
  <c r="AD40" i="18"/>
  <c r="J40" i="18"/>
  <c r="P16" i="18"/>
  <c r="J8" i="18"/>
  <c r="AH16" i="18"/>
  <c r="AB40" i="18"/>
  <c r="P40" i="18"/>
  <c r="AB32" i="18"/>
  <c r="V16" i="18"/>
  <c r="AH32" i="18"/>
  <c r="V32" i="18"/>
  <c r="AB8" i="18"/>
  <c r="AB24" i="18"/>
  <c r="J16" i="18"/>
  <c r="V8" i="18"/>
  <c r="AB16" i="18"/>
  <c r="AH24" i="18"/>
  <c r="V40" i="18"/>
  <c r="AH8" i="18"/>
  <c r="AH40" i="18"/>
  <c r="J24" i="18"/>
  <c r="P32" i="18"/>
  <c r="J32" i="18"/>
  <c r="V24" i="18"/>
  <c r="P8" i="18"/>
  <c r="P24" i="18"/>
  <c r="AH12" i="18"/>
  <c r="AH20" i="18"/>
  <c r="V12" i="18"/>
  <c r="AB20" i="18"/>
  <c r="J20" i="18"/>
  <c r="P44" i="18"/>
  <c r="V28" i="18"/>
  <c r="J28" i="18"/>
  <c r="J44" i="18"/>
  <c r="AB12" i="18"/>
  <c r="AH44" i="18"/>
  <c r="P20" i="18"/>
  <c r="AB28" i="18"/>
  <c r="AB36" i="18"/>
  <c r="P28" i="18"/>
  <c r="P36" i="18"/>
  <c r="AH28" i="18"/>
  <c r="J12" i="18"/>
  <c r="AB44" i="18"/>
  <c r="V36" i="18"/>
  <c r="AH36" i="18"/>
  <c r="P12" i="18"/>
  <c r="V44" i="18"/>
  <c r="V20" i="18"/>
  <c r="J36" i="18"/>
  <c r="AF22" i="18"/>
  <c r="AF30" i="18"/>
  <c r="Z6" i="18"/>
  <c r="T14" i="18"/>
  <c r="N6" i="18"/>
  <c r="Z22" i="18"/>
  <c r="AL38" i="18"/>
  <c r="AF6" i="18"/>
  <c r="T30" i="18"/>
  <c r="AF14" i="18"/>
  <c r="N14" i="18"/>
  <c r="AF38" i="18"/>
  <c r="T38" i="18"/>
  <c r="N38" i="18"/>
  <c r="AL6" i="18"/>
  <c r="T22" i="18"/>
  <c r="AL30" i="18"/>
  <c r="Z14" i="18"/>
  <c r="Z30" i="18"/>
  <c r="AL14" i="18"/>
  <c r="AL22" i="18"/>
  <c r="Z38" i="18"/>
  <c r="N30" i="18"/>
  <c r="N22" i="18"/>
  <c r="T6" i="18"/>
  <c r="Z42" i="18"/>
  <c r="AF26" i="18"/>
  <c r="AF18" i="18"/>
  <c r="N34" i="18"/>
  <c r="T18" i="18"/>
  <c r="Z10" i="18"/>
  <c r="Z26" i="18"/>
  <c r="AF34" i="18"/>
  <c r="N18" i="18"/>
  <c r="AL34" i="18"/>
  <c r="AF10" i="18"/>
  <c r="AF42" i="18"/>
  <c r="T26" i="18"/>
  <c r="N42" i="18"/>
  <c r="N26" i="18"/>
  <c r="T10" i="18"/>
  <c r="T34" i="18"/>
  <c r="Z18" i="18"/>
  <c r="AL18" i="18"/>
  <c r="T42" i="18"/>
  <c r="AL10" i="18"/>
  <c r="N10" i="18"/>
  <c r="AL42" i="18"/>
  <c r="Z34" i="18"/>
  <c r="AL26" i="18"/>
  <c r="R34" i="18"/>
  <c r="AJ26" i="18"/>
  <c r="X42" i="18"/>
  <c r="R18" i="18"/>
  <c r="L34" i="18"/>
  <c r="X34" i="18"/>
  <c r="AD34" i="18"/>
  <c r="AJ10" i="18"/>
  <c r="AJ42" i="18"/>
  <c r="AD26" i="18"/>
  <c r="AD10" i="18"/>
  <c r="AD42" i="18"/>
  <c r="R10" i="18"/>
  <c r="AJ34" i="18"/>
  <c r="R42" i="18"/>
  <c r="X10" i="18"/>
  <c r="L42" i="18"/>
  <c r="R26" i="18"/>
  <c r="X26" i="18"/>
  <c r="AD18" i="18"/>
  <c r="L26" i="18"/>
  <c r="AJ18" i="18"/>
  <c r="L10" i="18"/>
  <c r="X18" i="18"/>
  <c r="L18" i="18"/>
  <c r="AB38" i="18"/>
  <c r="J6" i="18"/>
  <c r="AH30" i="18"/>
  <c r="AH14" i="18"/>
  <c r="J30" i="18"/>
  <c r="P30" i="18"/>
  <c r="J22" i="18"/>
  <c r="AH38" i="18"/>
  <c r="P38" i="18"/>
  <c r="AH22" i="18"/>
  <c r="V38" i="18"/>
  <c r="J14" i="18"/>
  <c r="AB6" i="18"/>
  <c r="P6" i="18"/>
  <c r="P14" i="18"/>
  <c r="AB22" i="18"/>
  <c r="J38" i="18"/>
  <c r="P22" i="18"/>
  <c r="V22" i="18"/>
  <c r="V30" i="18"/>
  <c r="AH6" i="18"/>
  <c r="AB30" i="18"/>
  <c r="V14" i="18"/>
  <c r="AB14" i="18"/>
  <c r="V6" i="18"/>
  <c r="AH34" i="18"/>
  <c r="AH18" i="18"/>
  <c r="J26" i="18"/>
  <c r="V42" i="18"/>
  <c r="P10" i="18"/>
  <c r="J34" i="18"/>
  <c r="AH10" i="18"/>
  <c r="P26" i="18"/>
  <c r="V34" i="18"/>
  <c r="J10" i="18"/>
  <c r="P18" i="18"/>
  <c r="V10" i="18"/>
  <c r="P42" i="18"/>
  <c r="AH42" i="18"/>
  <c r="AB10" i="18"/>
  <c r="V18" i="18"/>
  <c r="J42" i="18"/>
  <c r="AB26" i="18"/>
  <c r="J18" i="18"/>
  <c r="AB34" i="18"/>
  <c r="P34" i="18"/>
  <c r="AH26" i="18"/>
  <c r="AB42" i="18"/>
  <c r="AB18" i="18"/>
  <c r="V26" i="18"/>
  <c r="Z32" i="18"/>
  <c r="AL32" i="18"/>
  <c r="N8" i="18"/>
  <c r="Z40" i="18"/>
  <c r="N32" i="18"/>
  <c r="N40" i="18"/>
  <c r="AL8" i="18"/>
  <c r="N16" i="18"/>
  <c r="Z24" i="18"/>
  <c r="AF8" i="18"/>
  <c r="Z8" i="18"/>
  <c r="AL16" i="18"/>
  <c r="N24" i="18"/>
  <c r="AL40" i="18"/>
  <c r="Z16" i="18"/>
  <c r="T8" i="18"/>
  <c r="T24" i="18"/>
  <c r="AF16" i="18"/>
  <c r="AL24" i="18"/>
  <c r="AF24" i="18"/>
  <c r="T32" i="18"/>
  <c r="AF32" i="18"/>
  <c r="T16" i="18"/>
  <c r="T40" i="18"/>
  <c r="AF40" i="18"/>
  <c r="AI47" i="19" l="1"/>
  <c r="AH7" i="19"/>
  <c r="P18" i="19"/>
  <c r="P38" i="19"/>
  <c r="J28" i="19"/>
  <c r="AH38" i="19"/>
  <c r="J48" i="19"/>
  <c r="P48" i="19"/>
  <c r="V28" i="19"/>
  <c r="AB18" i="19"/>
  <c r="AB8" i="19"/>
  <c r="J8" i="19"/>
  <c r="P28" i="19"/>
  <c r="J18" i="19"/>
  <c r="AH8" i="19"/>
  <c r="AB28" i="19"/>
  <c r="AB48" i="19"/>
  <c r="V38" i="19"/>
  <c r="V8" i="19"/>
  <c r="AH28" i="19"/>
  <c r="AH48" i="19"/>
  <c r="AB38" i="19"/>
  <c r="AH18" i="19"/>
  <c r="V48" i="19"/>
  <c r="V18" i="19"/>
  <c r="P8" i="19"/>
  <c r="J38" i="19"/>
  <c r="AI17" i="19"/>
  <c r="K27" i="19"/>
  <c r="W7" i="19"/>
  <c r="AI37" i="19"/>
  <c r="Q7" i="19"/>
  <c r="V25" i="19"/>
  <c r="P45" i="19"/>
  <c r="AH15" i="19"/>
  <c r="J45" i="19"/>
  <c r="V45" i="19"/>
  <c r="V15" i="19"/>
  <c r="V35" i="19"/>
  <c r="P25" i="19"/>
  <c r="J15" i="19"/>
  <c r="J35" i="19"/>
  <c r="J55" i="19"/>
  <c r="P35" i="19"/>
  <c r="AB45" i="19"/>
  <c r="AH25" i="19"/>
  <c r="AH45" i="19"/>
  <c r="AB55" i="19"/>
  <c r="AH35" i="19"/>
  <c r="AH55" i="19"/>
  <c r="J25" i="19"/>
  <c r="V55" i="19"/>
  <c r="AB15" i="19"/>
  <c r="AB35" i="19"/>
  <c r="AB25" i="19"/>
  <c r="P55" i="19"/>
  <c r="P15" i="19"/>
  <c r="AC47" i="19" l="1"/>
  <c r="AI27" i="19"/>
  <c r="Q47" i="19"/>
  <c r="Q17" i="19"/>
  <c r="Q27" i="19"/>
  <c r="W47" i="19"/>
  <c r="W17" i="19"/>
  <c r="K17" i="19"/>
  <c r="K47" i="19"/>
  <c r="K37" i="19"/>
  <c r="W37" i="19"/>
  <c r="Q37" i="19"/>
  <c r="AC37" i="19"/>
  <c r="AC7" i="19"/>
  <c r="AI7" i="19"/>
  <c r="AC27" i="19"/>
  <c r="W27" i="19"/>
  <c r="AC17" i="19"/>
  <c r="K7" i="19"/>
  <c r="P16" i="19"/>
  <c r="J37" i="19"/>
  <c r="J47" i="19"/>
  <c r="P7" i="19"/>
  <c r="V17" i="19"/>
  <c r="P17" i="19"/>
  <c r="AH27" i="19"/>
  <c r="AB17" i="19"/>
  <c r="V7" i="19"/>
  <c r="P47" i="19"/>
  <c r="J7" i="19"/>
  <c r="AH37" i="19"/>
  <c r="AB27" i="19"/>
  <c r="AB47" i="19"/>
  <c r="V37" i="19"/>
  <c r="AH47" i="19"/>
  <c r="P27" i="19"/>
  <c r="AB37" i="19"/>
  <c r="J17" i="19"/>
  <c r="V27" i="19"/>
  <c r="AH17" i="19"/>
  <c r="P37" i="19"/>
  <c r="AB7" i="19"/>
  <c r="J27" i="19"/>
  <c r="V47" i="19"/>
  <c r="AH36" i="19"/>
  <c r="AC18" i="19"/>
  <c r="W38" i="19"/>
  <c r="AC8" i="19"/>
  <c r="AI28" i="19"/>
  <c r="W18" i="19"/>
  <c r="K38" i="19"/>
  <c r="AI8" i="19"/>
  <c r="W48" i="19"/>
  <c r="Q48" i="19"/>
  <c r="Q38" i="19"/>
  <c r="AC38" i="19"/>
  <c r="AI38" i="19"/>
  <c r="Q28" i="19"/>
  <c r="W28" i="19"/>
  <c r="K18" i="19"/>
  <c r="AI48" i="19"/>
  <c r="K8" i="19"/>
  <c r="W8" i="19"/>
  <c r="AC28" i="19"/>
  <c r="Q8" i="19"/>
  <c r="AI18" i="19"/>
  <c r="K48" i="19"/>
  <c r="K28" i="19"/>
  <c r="AC48" i="19"/>
  <c r="Q18" i="19"/>
  <c r="AH26" i="19"/>
  <c r="J16" i="19"/>
  <c r="AB16" i="19"/>
  <c r="P26" i="19"/>
  <c r="J46" i="19"/>
  <c r="V6" i="19"/>
  <c r="J26" i="19"/>
  <c r="AH16" i="19"/>
  <c r="AH6" i="19"/>
  <c r="P6" i="19"/>
  <c r="AB36" i="19"/>
  <c r="AB46" i="19"/>
  <c r="V36" i="19"/>
  <c r="AH46" i="19"/>
  <c r="V16" i="19"/>
  <c r="V46" i="19"/>
  <c r="J36" i="19"/>
  <c r="AB26" i="19"/>
  <c r="P36" i="19"/>
  <c r="P46" i="19"/>
  <c r="AB6" i="19"/>
  <c r="J6" i="19"/>
  <c r="V26" i="19"/>
  <c r="AD27" i="19" l="1"/>
  <c r="X7" i="19"/>
  <c r="AJ47" i="19"/>
  <c r="R47" i="19"/>
  <c r="AJ7" i="19"/>
  <c r="X47" i="19"/>
  <c r="L47" i="19"/>
  <c r="AJ37" i="19"/>
  <c r="L7" i="19"/>
  <c r="R37" i="19"/>
  <c r="L27" i="19"/>
  <c r="L17" i="19"/>
  <c r="AD7" i="19"/>
  <c r="AD17" i="19"/>
  <c r="R27" i="19"/>
  <c r="X37" i="19"/>
  <c r="L37" i="19"/>
  <c r="X27" i="19"/>
  <c r="R17" i="19"/>
  <c r="AD47" i="19"/>
  <c r="R7" i="19"/>
  <c r="AJ27" i="19"/>
  <c r="AJ17" i="19"/>
  <c r="X17" i="19"/>
  <c r="AD37" i="19"/>
  <c r="K46" i="19"/>
  <c r="AI36" i="19"/>
  <c r="AC46" i="19"/>
  <c r="AC26" i="19"/>
  <c r="AC6" i="19"/>
  <c r="AC36" i="19"/>
  <c r="AI46" i="19"/>
  <c r="AC16" i="19"/>
  <c r="Q46" i="19"/>
  <c r="AI26" i="19"/>
  <c r="K16" i="19"/>
  <c r="W36" i="19"/>
  <c r="W26" i="19"/>
  <c r="W6" i="19"/>
  <c r="Q36" i="19"/>
  <c r="AI16" i="19"/>
  <c r="AI6" i="19"/>
  <c r="W46" i="19"/>
  <c r="K26" i="19"/>
  <c r="Q26" i="19"/>
  <c r="K36" i="19"/>
  <c r="W16" i="19"/>
  <c r="Q16" i="19"/>
  <c r="K6" i="19"/>
  <c r="Q6" i="19"/>
  <c r="S37" i="19" l="1"/>
  <c r="Y37" i="19"/>
  <c r="M27" i="19"/>
  <c r="AE27" i="19"/>
  <c r="AE37" i="19"/>
  <c r="S47" i="19"/>
  <c r="Y47" i="19"/>
  <c r="Y27" i="19"/>
  <c r="M7" i="19"/>
  <c r="AK47" i="19"/>
  <c r="S7" i="19"/>
  <c r="M47" i="19"/>
  <c r="M37" i="19"/>
  <c r="M17" i="19"/>
  <c r="S17" i="19"/>
  <c r="Y17" i="19"/>
  <c r="AE17" i="19"/>
  <c r="AE47" i="19"/>
  <c r="AK7" i="19"/>
  <c r="AK27" i="19"/>
  <c r="AK17" i="19"/>
  <c r="S27" i="19"/>
  <c r="Y7" i="19"/>
  <c r="AE7" i="19"/>
  <c r="AK37" i="19"/>
  <c r="X16" i="19"/>
  <c r="R36" i="19"/>
  <c r="AD36" i="19"/>
  <c r="AD16" i="19"/>
  <c r="AJ36" i="19"/>
  <c r="L26" i="19"/>
  <c r="AD46" i="19"/>
  <c r="R6" i="19"/>
  <c r="AJ46" i="19"/>
  <c r="AJ26" i="19"/>
  <c r="X36" i="19"/>
  <c r="R46" i="19"/>
  <c r="R26" i="19"/>
  <c r="R16" i="19"/>
  <c r="L46" i="19"/>
  <c r="AD26" i="19"/>
  <c r="X46" i="19"/>
  <c r="AD6" i="19"/>
  <c r="AJ16" i="19"/>
  <c r="L36" i="19"/>
  <c r="X6" i="19"/>
  <c r="AJ6" i="19"/>
  <c r="L16" i="19"/>
  <c r="X26" i="19"/>
  <c r="L6" i="19"/>
  <c r="AK46" i="19"/>
  <c r="AK16" i="19"/>
  <c r="M16" i="19"/>
  <c r="Y6" i="19"/>
  <c r="M46" i="19"/>
  <c r="S6" i="19"/>
  <c r="AE16" i="19"/>
  <c r="AK26" i="19"/>
  <c r="AE46" i="19"/>
  <c r="S36" i="19"/>
  <c r="M26" i="19"/>
  <c r="Y46" i="19"/>
  <c r="AK36" i="19"/>
  <c r="Y26" i="19"/>
  <c r="AE36" i="19"/>
  <c r="M36" i="19"/>
  <c r="S46" i="19"/>
  <c r="S26" i="19"/>
  <c r="AK6" i="19"/>
  <c r="Y16" i="19"/>
  <c r="M6" i="19"/>
  <c r="AE26" i="19"/>
  <c r="S16" i="19"/>
  <c r="AE6" i="19"/>
  <c r="Y36" i="19"/>
  <c r="Z47" i="19" l="1"/>
  <c r="AF27" i="19"/>
  <c r="N47" i="19"/>
  <c r="Z7" i="19"/>
  <c r="T7" i="19"/>
  <c r="Z27" i="19"/>
  <c r="T47" i="19"/>
  <c r="AL37" i="19"/>
  <c r="AF47" i="19"/>
  <c r="AL7" i="19"/>
  <c r="AL47" i="19"/>
  <c r="T17" i="19"/>
  <c r="AL17" i="19"/>
  <c r="T37" i="19"/>
  <c r="Z17" i="19"/>
  <c r="T27" i="19"/>
  <c r="AF17" i="19"/>
  <c r="N27" i="19"/>
  <c r="AF7" i="19"/>
  <c r="Z37" i="19"/>
  <c r="AL27" i="19"/>
  <c r="AF37" i="19"/>
  <c r="N17" i="19"/>
  <c r="N37" i="19"/>
  <c r="N7" i="19"/>
  <c r="U27" i="19"/>
  <c r="AM37" i="19"/>
  <c r="AA27" i="19"/>
  <c r="AG27" i="19"/>
  <c r="AG7" i="19"/>
  <c r="AA17" i="19"/>
  <c r="O7" i="19"/>
  <c r="O37" i="19"/>
  <c r="AM27" i="19"/>
  <c r="O47" i="19"/>
  <c r="U37" i="19"/>
  <c r="AA37" i="19"/>
  <c r="O17" i="19"/>
  <c r="AM7" i="19"/>
  <c r="U17" i="19"/>
  <c r="U7" i="19"/>
  <c r="AA7" i="19"/>
  <c r="U47" i="19"/>
  <c r="AG37" i="19"/>
  <c r="AA47" i="19"/>
  <c r="AG17" i="19"/>
  <c r="AG47" i="19"/>
  <c r="O27" i="19"/>
  <c r="AM17" i="19"/>
  <c r="AM47" i="19"/>
  <c r="B223" i="13"/>
  <c r="B222" i="13"/>
</calcChain>
</file>

<file path=xl/comments1.xml><?xml version="1.0" encoding="utf-8"?>
<comments xmlns="http://schemas.openxmlformats.org/spreadsheetml/2006/main">
  <authors>
    <author>luisa</author>
  </authors>
  <commentList>
    <comment ref="H7" authorId="0" shapeId="0">
      <text>
        <r>
          <rPr>
            <sz val="9"/>
            <color indexed="81"/>
            <rFont val="Arial Narrow"/>
            <family val="2"/>
          </rPr>
          <t>Número de veces que se ejecuta la actividad durante el año</t>
        </r>
        <r>
          <rPr>
            <sz val="9"/>
            <color indexed="81"/>
            <rFont val="Tahoma"/>
            <family val="2"/>
          </rPr>
          <t xml:space="preserve">
</t>
        </r>
      </text>
    </comment>
    <comment ref="D10" authorId="0" shapeId="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2.xml><?xml version="1.0" encoding="utf-8"?>
<comments xmlns="http://schemas.openxmlformats.org/spreadsheetml/2006/main">
  <authors>
    <author>luisa</author>
  </authors>
  <commentList>
    <comment ref="H7" authorId="0" shapeId="0">
      <text>
        <r>
          <rPr>
            <sz val="9"/>
            <color indexed="81"/>
            <rFont val="Arial Narrow"/>
            <family val="2"/>
          </rPr>
          <t>Número de veces que se ejecuta la actividad durante el año</t>
        </r>
        <r>
          <rPr>
            <sz val="9"/>
            <color indexed="81"/>
            <rFont val="Tahoma"/>
            <family val="2"/>
          </rPr>
          <t xml:space="preserve">
</t>
        </r>
      </text>
    </comment>
    <comment ref="D10" authorId="0" shapeId="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3.xml><?xml version="1.0" encoding="utf-8"?>
<comments xmlns="http://schemas.openxmlformats.org/spreadsheetml/2006/main">
  <authors>
    <author>luisa</author>
  </authors>
  <commentList>
    <comment ref="H7" authorId="0" shapeId="0">
      <text>
        <r>
          <rPr>
            <sz val="9"/>
            <color indexed="81"/>
            <rFont val="Arial Narrow"/>
            <family val="2"/>
          </rPr>
          <t>Número de veces que se ejecuta la actividad durante el año</t>
        </r>
        <r>
          <rPr>
            <sz val="9"/>
            <color indexed="81"/>
            <rFont val="Tahoma"/>
            <family val="2"/>
          </rPr>
          <t xml:space="preserve">
</t>
        </r>
      </text>
    </comment>
    <comment ref="D10" authorId="0" shapeId="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4.xml><?xml version="1.0" encoding="utf-8"?>
<comments xmlns="http://schemas.openxmlformats.org/spreadsheetml/2006/main">
  <authors>
    <author>luisa</author>
  </authors>
  <commentList>
    <comment ref="H7" authorId="0" shapeId="0">
      <text>
        <r>
          <rPr>
            <sz val="9"/>
            <color indexed="81"/>
            <rFont val="Arial Narrow"/>
            <family val="2"/>
          </rPr>
          <t>Número de veces que se ejecuta la actividad durante el año</t>
        </r>
        <r>
          <rPr>
            <sz val="9"/>
            <color indexed="81"/>
            <rFont val="Tahoma"/>
            <family val="2"/>
          </rPr>
          <t xml:space="preserve">
</t>
        </r>
      </text>
    </comment>
    <comment ref="D10" authorId="0" shapeId="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5.xml><?xml version="1.0" encoding="utf-8"?>
<comments xmlns="http://schemas.openxmlformats.org/spreadsheetml/2006/main">
  <authors>
    <author>luisa</author>
  </authors>
  <commentList>
    <comment ref="H7" authorId="0" shapeId="0">
      <text>
        <r>
          <rPr>
            <sz val="9"/>
            <color indexed="81"/>
            <rFont val="Arial Narrow"/>
            <family val="2"/>
          </rPr>
          <t>Número de veces que se ejecuta la actividad durante el año</t>
        </r>
        <r>
          <rPr>
            <sz val="9"/>
            <color indexed="81"/>
            <rFont val="Tahoma"/>
            <family val="2"/>
          </rPr>
          <t xml:space="preserve">
</t>
        </r>
      </text>
    </comment>
    <comment ref="D10" authorId="0" shapeId="0">
      <text>
        <r>
          <rPr>
            <sz val="9"/>
            <color indexed="81"/>
            <rFont val="Arial Narrow"/>
            <family val="2"/>
          </rPr>
          <t xml:space="preserve">Circunstancias bajo las cuales se presenta el riesgo, es la situación más evidente frente al riesgo.
Ejemplo: por multa y sanción del ente regulador 
</t>
        </r>
      </text>
    </comment>
    <comment ref="E10" authorId="0" shapeId="0">
      <text>
        <r>
          <rPr>
            <sz val="9"/>
            <color indexed="81"/>
            <rFont val="Arial Narrow"/>
            <family val="2"/>
          </rPr>
          <t>Causa  principal  o básica, corresponde a las razones por la cuales se puede presentar  el riesgo
Ejemplo: debido a adquisición de bienes y servicios fuera de los requerimientos normativos</t>
        </r>
      </text>
    </comment>
    <comment ref="F10" authorId="0" shapeId="0">
      <text>
        <r>
          <rPr>
            <sz val="9"/>
            <color indexed="81"/>
            <rFont val="Arial Narrow"/>
            <family val="2"/>
          </rPr>
          <t xml:space="preserve">La redacción inicia con POSIBILIDAD DE + Impacto para la entidad (Qué) + Causa Inmediata (Cómo) + Causa Raíz (Por qué)
Ejemplo: Posibilidad de afectación económica por multa y sanción del ente regulador debido a adquisición de bienes y servicios fuera de los requerimientos normativos </t>
        </r>
      </text>
    </comment>
  </commentList>
</comments>
</file>

<file path=xl/comments6.xml><?xml version="1.0" encoding="utf-8"?>
<comments xmlns="http://schemas.openxmlformats.org/spreadsheetml/2006/main">
  <authors>
    <author>Ivonne Andrea Lopez Rincon</author>
  </authors>
  <commentList>
    <comment ref="AI6" authorId="0" shapeId="0">
      <text>
        <r>
          <rPr>
            <sz val="9"/>
            <color rgb="FF000000"/>
            <rFont val="Tahoma"/>
            <family val="2"/>
          </rPr>
          <t>Tener en cuenta ítem 7.3.3 TRATAMIENTO DEL RIESGO de la Guía de Administración del Riesgo. G-E-SIG-05.</t>
        </r>
      </text>
    </comment>
    <comment ref="AD7" authorId="0" shapeId="0">
      <text>
        <r>
          <rPr>
            <sz val="9"/>
            <color rgb="FF000000"/>
            <rFont val="Tahoma"/>
            <family val="2"/>
          </rPr>
          <t>Tener en cuenta la Tabla 15. Resultados de los posibles desplazamientos de la probabilidad y del impacto de los riesgos de la Guía de Administración del Riesgo. G-E-SIG-05.</t>
        </r>
      </text>
    </comment>
    <comment ref="G8" authorId="0" shapeId="0">
      <text>
        <r>
          <rPr>
            <sz val="9"/>
            <color indexed="81"/>
            <rFont val="Tahoma"/>
            <family val="2"/>
          </rPr>
          <t>Por probabilidad se entiende la posibilidad de ocurrencia del
riesgo, ésta puede ser medida con criterios de frecuencia o factibilidad.</t>
        </r>
      </text>
    </comment>
    <comment ref="I8" authorId="0" shapeId="0">
      <text>
        <r>
          <rPr>
            <sz val="9"/>
            <color rgb="FF000000"/>
            <rFont val="Tahoma"/>
            <family val="2"/>
          </rPr>
          <t xml:space="preserve">Consecuencias que puede ocasionar a la organización la
</t>
        </r>
        <r>
          <rPr>
            <sz val="9"/>
            <color rgb="FF000000"/>
            <rFont val="Tahoma"/>
            <family val="2"/>
          </rPr>
          <t>materialización del riesgo.</t>
        </r>
      </text>
    </comment>
    <comment ref="N10" authorId="0" shapeId="0">
      <text>
        <r>
          <rPr>
            <sz val="9"/>
            <color indexed="81"/>
            <rFont val="Tahoma"/>
            <family val="2"/>
          </rPr>
          <t>¿Existe un responsable asignado a la ejecución del control?</t>
        </r>
      </text>
    </comment>
    <comment ref="O10" authorId="0" shapeId="0">
      <text>
        <r>
          <rPr>
            <sz val="9"/>
            <color indexed="81"/>
            <rFont val="Tahoma"/>
            <family val="2"/>
          </rPr>
          <t>¿El responsable tiene la autoridad y adecuada segregación de funciones en la ejecución del control?</t>
        </r>
      </text>
    </comment>
    <comment ref="P10" authorId="0" shapeId="0">
      <text>
        <r>
          <rPr>
            <sz val="9"/>
            <color rgb="FF000000"/>
            <rFont val="Tahoma"/>
            <family val="2"/>
          </rPr>
          <t>¿La oportunidad en que se ejecuta el control ayuda a prevenir la mitigación del riesgo o a detectar la materialización del riesgo de manera oportuna?</t>
        </r>
      </text>
    </comment>
    <comment ref="Q10" authorId="0" shapeId="0">
      <text>
        <r>
          <rPr>
            <sz val="9"/>
            <color indexed="81"/>
            <rFont val="Tahoma"/>
            <family val="2"/>
          </rPr>
          <t>¿Las actividades que se desarrollan en el control realmente buscan por si sola prevenir o detectar las causas que pueden dar origen al riesgo, Ej.: verificar, validar, cotejar, comparar, revisar, etc.?</t>
        </r>
      </text>
    </comment>
    <comment ref="R10" authorId="0" shapeId="0">
      <text>
        <r>
          <rPr>
            <sz val="9"/>
            <color indexed="81"/>
            <rFont val="Tahoma"/>
            <family val="2"/>
          </rPr>
          <t>¿La fuente de información que se utiliza en el desarrollo del control es información confiable que 
permita mitigar el riesgo?</t>
        </r>
      </text>
    </comment>
    <comment ref="S10" authorId="0" shapeId="0">
      <text>
        <r>
          <rPr>
            <sz val="9"/>
            <color indexed="81"/>
            <rFont val="Tahoma"/>
            <family val="2"/>
          </rPr>
          <t>¿Las observaciones, desviaciones o diferencias
identificadas como resultados de la ejecución del control son investigadas y resueltas de manera oportuna?</t>
        </r>
      </text>
    </comment>
    <comment ref="T10" authorId="0" shapeId="0">
      <text>
        <r>
          <rPr>
            <sz val="9"/>
            <color rgb="FF000000"/>
            <rFont val="Tahoma"/>
            <family val="2"/>
          </rPr>
          <t>¿Se deja evidencia o rastro de la ejecución del control que permita a cualquier tercero con la evidencia llegar a la misma conclusión?</t>
        </r>
      </text>
    </comment>
    <comment ref="W10" authorId="0" shapeId="0">
      <text>
        <r>
          <rPr>
            <sz val="9"/>
            <color rgb="FF000000"/>
            <rFont val="Tahoma"/>
            <family val="2"/>
          </rPr>
          <t>Una vez calificado el diseño del control (columna U) se debe establecer la evaluación de acuerdo con las opciones que se encuentran en la lista desplegable.</t>
        </r>
      </text>
    </comment>
    <comment ref="Y10" authorId="0" shapeId="0">
      <text>
        <r>
          <rPr>
            <sz val="9"/>
            <color indexed="81"/>
            <rFont val="Tahoma"/>
            <family val="2"/>
          </rPr>
          <t>Calificación de la solidez del control teniendo en cuenta los resultados de la calificación del diseño del control y de la ejecución del mismo</t>
        </r>
      </text>
    </comment>
    <comment ref="AA10" authorId="0" shapeId="0">
      <text>
        <r>
          <rPr>
            <sz val="9"/>
            <color rgb="FF000000"/>
            <rFont val="Tahoma"/>
            <family val="2"/>
          </rPr>
          <t>La opción "NO", únicamente será valida cuando el rango de calificación de la solidez del control es Fuerte = 100.</t>
        </r>
      </text>
    </comment>
  </commentList>
</comments>
</file>

<file path=xl/comments7.xml><?xml version="1.0" encoding="utf-8"?>
<comments xmlns="http://schemas.openxmlformats.org/spreadsheetml/2006/main">
  <authors>
    <author>Ivonne Andrea Lopez Rincon</author>
  </authors>
  <commentList>
    <comment ref="A5" authorId="0" shapeId="0">
      <text>
        <r>
          <rPr>
            <b/>
            <sz val="9"/>
            <color indexed="81"/>
            <rFont val="Tahoma"/>
            <family val="2"/>
          </rPr>
          <t>Ivonne Andrea Lopez Rincon:</t>
        </r>
        <r>
          <rPr>
            <sz val="9"/>
            <color indexed="81"/>
            <rFont val="Tahoma"/>
            <family val="2"/>
          </rPr>
          <t xml:space="preserve">
Por cada riesgo de corrupción identificado, se debe diligenciar una tabla de estas.</t>
        </r>
      </text>
    </comment>
    <comment ref="A24" authorId="0" shapeId="0">
      <text>
        <r>
          <rPr>
            <b/>
            <sz val="9"/>
            <color indexed="81"/>
            <rFont val="Tahoma"/>
            <family val="2"/>
          </rPr>
          <t>Ivonne Andrea Lopez Rincon:</t>
        </r>
        <r>
          <rPr>
            <sz val="9"/>
            <color indexed="81"/>
            <rFont val="Tahoma"/>
            <family val="2"/>
          </rPr>
          <t xml:space="preserve">
Si la respuesta a la pregunta 16 es afirmativa, el riesgo
se considera catastrófico.</t>
        </r>
      </text>
    </comment>
  </commentList>
</comments>
</file>

<file path=xl/comments8.xml><?xml version="1.0" encoding="utf-8"?>
<comments xmlns="http://schemas.openxmlformats.org/spreadsheetml/2006/main">
  <authors>
    <author>Juan V</author>
  </authors>
  <commentList>
    <comment ref="A10" authorId="0" shapeId="0">
      <text>
        <r>
          <rPr>
            <b/>
            <sz val="9"/>
            <color indexed="81"/>
            <rFont val="Tahoma"/>
            <family val="2"/>
          </rPr>
          <t>Juan V:</t>
        </r>
        <r>
          <rPr>
            <sz val="9"/>
            <color indexed="81"/>
            <rFont val="Tahoma"/>
            <family val="2"/>
          </rPr>
          <t xml:space="preserve">
Sugiero remover esta columna, ya esto está definido en la matriz de activos.</t>
        </r>
      </text>
    </comment>
    <comment ref="A22" authorId="0" shapeId="0">
      <text>
        <r>
          <rPr>
            <sz val="9"/>
            <color indexed="81"/>
            <rFont val="Tahoma"/>
            <family val="2"/>
          </rPr>
          <t>Cálculo de Frecuencia - Pág. 38 (Guía Administración de Riesgo)</t>
        </r>
      </text>
    </comment>
    <comment ref="A40" authorId="0" shapeId="0">
      <text>
        <r>
          <rPr>
            <sz val="9"/>
            <color indexed="81"/>
            <rFont val="Tahoma"/>
            <family val="2"/>
          </rPr>
          <t>Informativo (Sin Peso)</t>
        </r>
      </text>
    </comment>
    <comment ref="A41" authorId="0" shapeId="0">
      <text>
        <r>
          <rPr>
            <sz val="9"/>
            <color indexed="81"/>
            <rFont val="Tahoma"/>
            <family val="2"/>
          </rPr>
          <t>Informativo (Sin Peso)</t>
        </r>
      </text>
    </comment>
    <comment ref="A42" authorId="0" shapeId="0">
      <text>
        <r>
          <rPr>
            <sz val="9"/>
            <color indexed="81"/>
            <rFont val="Tahoma"/>
            <family val="2"/>
          </rPr>
          <t>Informativo (Sin Peso)</t>
        </r>
      </text>
    </comment>
    <comment ref="A48" authorId="0" shapeId="0">
      <text>
        <r>
          <rPr>
            <sz val="9"/>
            <color indexed="81"/>
            <rFont val="Tahoma"/>
            <family val="2"/>
          </rPr>
          <t xml:space="preserve">Probabilidad Residual =Probabilidad Inherente -(Probabilidad Inherente x Calificación del control)
</t>
        </r>
      </text>
    </comment>
    <comment ref="A49" authorId="0" shapeId="0">
      <text>
        <r>
          <rPr>
            <sz val="9"/>
            <color indexed="81"/>
            <rFont val="Tahoma"/>
            <family val="2"/>
          </rPr>
          <t xml:space="preserve">Probabilidad Residual =Probabilidad Inherente -(Probabilidad Inherente x Calificación del control)
</t>
        </r>
      </text>
    </comment>
  </commentList>
</comments>
</file>

<file path=xl/comments9.xml><?xml version="1.0" encoding="utf-8"?>
<comments xmlns="http://schemas.openxmlformats.org/spreadsheetml/2006/main">
  <authors>
    <author>Juan V</author>
  </authors>
  <commentList>
    <comment ref="D6" authorId="0" shapeId="0">
      <text>
        <r>
          <rPr>
            <b/>
            <sz val="9"/>
            <color indexed="81"/>
            <rFont val="Tahoma"/>
            <family val="2"/>
          </rPr>
          <t>Juan V:</t>
        </r>
        <r>
          <rPr>
            <sz val="9"/>
            <color indexed="81"/>
            <rFont val="Tahoma"/>
            <family val="2"/>
          </rPr>
          <t xml:space="preserve">
Sugiero remover esta columna, ya esto está definido en la matriz de activos.</t>
        </r>
      </text>
    </comment>
    <comment ref="J6" authorId="0" shapeId="0">
      <text>
        <r>
          <rPr>
            <sz val="9"/>
            <color indexed="81"/>
            <rFont val="Tahoma"/>
            <family val="2"/>
          </rPr>
          <t>Cálculo de Frecuencia - Pág. 38 (Guía Administración de Riesgo)</t>
        </r>
      </text>
    </comment>
    <comment ref="AC6" authorId="0" shapeId="0">
      <text>
        <r>
          <rPr>
            <sz val="9"/>
            <color indexed="81"/>
            <rFont val="Tahoma"/>
            <family val="2"/>
          </rPr>
          <t xml:space="preserve">Probabilidad Residual =Probabilidad Inherente -(Probabilidad Inherente x Calificación del control)
</t>
        </r>
      </text>
    </comment>
    <comment ref="AD6" authorId="0" shapeId="0">
      <text>
        <r>
          <rPr>
            <sz val="9"/>
            <color indexed="81"/>
            <rFont val="Tahoma"/>
            <family val="2"/>
          </rPr>
          <t xml:space="preserve">Probabilidad Residual =Probabilidad Inherente -(Probabilidad Inherente x Calificación del control)
</t>
        </r>
      </text>
    </comment>
    <comment ref="Z7" authorId="0" shapeId="0">
      <text>
        <r>
          <rPr>
            <sz val="9"/>
            <color indexed="81"/>
            <rFont val="Tahoma"/>
            <family val="2"/>
          </rPr>
          <t>Informativo (Sin Peso)</t>
        </r>
      </text>
    </comment>
    <comment ref="AA7" authorId="0" shapeId="0">
      <text>
        <r>
          <rPr>
            <sz val="9"/>
            <color indexed="81"/>
            <rFont val="Tahoma"/>
            <family val="2"/>
          </rPr>
          <t>Informativo (Sin Peso)</t>
        </r>
      </text>
    </comment>
    <comment ref="AB7" authorId="0" shapeId="0">
      <text>
        <r>
          <rPr>
            <sz val="9"/>
            <color indexed="81"/>
            <rFont val="Tahoma"/>
            <family val="2"/>
          </rPr>
          <t>Informativo (Sin Peso)</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<sst xmlns="http://schemas.openxmlformats.org/spreadsheetml/2006/main" count="5709" uniqueCount="1428">
  <si>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</si>
  <si>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</si>
  <si>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</si>
  <si>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</si>
  <si>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</si>
  <si>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</si>
  <si>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</si>
  <si>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</si>
  <si>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</si>
  <si>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</si>
  <si>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</si>
  <si>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</si>
  <si>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</si>
  <si>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</si>
  <si>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</si>
  <si>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</si>
  <si>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</si>
  <si>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</si>
  <si>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</si>
  <si>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</si>
  <si>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</si>
  <si>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</si>
  <si>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</si>
  <si>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</si>
  <si>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Calificación</t>
  </si>
  <si>
    <t>Tratamiento</t>
  </si>
  <si>
    <t>Reducir</t>
  </si>
  <si>
    <t>Aceptar</t>
  </si>
  <si>
    <t>Evitar</t>
  </si>
  <si>
    <t>Estado</t>
  </si>
  <si>
    <t>Finalizado</t>
  </si>
  <si>
    <t>En curso</t>
  </si>
  <si>
    <t>Causa Raíz</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</si>
  <si>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</si>
  <si>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</si>
  <si>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</si>
  <si>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</si>
  <si>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</si>
  <si>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</si>
  <si>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</si>
  <si>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</si>
  <si>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</si>
  <si>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</si>
  <si>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</si>
  <si>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</si>
  <si>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</si>
  <si>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</si>
  <si>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</si>
  <si>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</si>
  <si>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</si>
  <si>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</si>
  <si>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</si>
  <si>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</si>
  <si>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</si>
  <si>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</si>
  <si>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</si>
  <si>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</si>
  <si>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</si>
  <si>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</si>
  <si>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</si>
  <si>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</si>
  <si>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</si>
  <si>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</si>
  <si>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</si>
  <si>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</si>
  <si>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</si>
  <si>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</si>
  <si>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</si>
  <si>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</si>
  <si>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</si>
  <si>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</si>
  <si>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</si>
  <si>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</si>
  <si>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</si>
  <si>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</si>
  <si>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</si>
  <si>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</si>
  <si>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</si>
  <si>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</si>
  <si>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</si>
  <si>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</si>
  <si>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</si>
  <si>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</si>
  <si>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</si>
  <si>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</si>
  <si>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</si>
  <si>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</si>
  <si>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</si>
  <si>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</si>
  <si>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</si>
  <si>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</si>
  <si>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</si>
  <si>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</si>
  <si>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</si>
  <si>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</si>
  <si>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</si>
  <si>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</si>
  <si>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</si>
  <si>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</si>
  <si>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</si>
  <si>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</si>
  <si>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</si>
  <si>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</si>
  <si>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</si>
  <si>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</si>
  <si>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</si>
  <si>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</si>
  <si>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</si>
  <si>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</si>
  <si>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</si>
  <si>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</si>
  <si>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</si>
  <si>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</si>
  <si>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</si>
  <si>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</si>
  <si>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Reputacional</t>
  </si>
  <si>
    <t>Económico</t>
  </si>
  <si>
    <t>Económico y Reputacional</t>
  </si>
  <si>
    <t>Probabilidad Residual</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</si>
  <si>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</si>
  <si>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</si>
  <si>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</si>
  <si>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</si>
  <si>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</si>
  <si>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</si>
  <si>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</si>
  <si>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</si>
  <si>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</si>
  <si>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</si>
  <si>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</si>
  <si>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</si>
  <si>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</si>
  <si>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</si>
  <si>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</si>
  <si>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</si>
  <si>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</si>
  <si>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</si>
  <si>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</si>
  <si>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</si>
  <si>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</si>
  <si>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</si>
  <si>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</si>
  <si>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</si>
  <si>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</si>
  <si>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</si>
  <si>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</si>
  <si>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</si>
  <si>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</si>
  <si>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</si>
  <si>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</si>
  <si>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r>
      <t xml:space="preserve">Recuerde que el control se define como la medida que permite reducir o mitigar un riesgo. Defina el control (es) que atacan la causa raíz del riesgo, considere la estructura explicada en la guía: </t>
    </r>
    <r>
      <rPr>
        <b/>
        <sz val="9"/>
        <color theme="9" tint="-0.249977111117893"/>
        <rFont val="Arial Narrow"/>
        <family val="2"/>
      </rPr>
      <t>Responsable de ejecutar el control + Acción + Complemento</t>
    </r>
  </si>
  <si>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</si>
  <si>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</si>
  <si>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</si>
  <si>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</si>
  <si>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</si>
  <si>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</si>
  <si>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</si>
  <si>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</si>
  <si>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</si>
  <si>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</si>
  <si>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</si>
  <si>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</si>
  <si>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</si>
  <si>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</si>
  <si>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9"/>
        <color theme="9" tint="-0.249977111117893"/>
        <rFont val="Arial Narrow"/>
        <family val="2"/>
      </rPr>
      <t xml:space="preserve"> nivel de riesgo inherente</t>
    </r>
    <r>
      <rPr>
        <sz val="9"/>
        <rFont val="Arial Narrow"/>
        <family val="2"/>
      </rPr>
      <t xml:space="preserve"> (Columnas Y- Z- AA -AB- AC).</t>
    </r>
  </si>
  <si>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</si>
  <si>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</si>
  <si>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</si>
  <si>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</si>
  <si>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</si>
  <si>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</si>
  <si>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</si>
  <si>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</si>
  <si>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</si>
  <si>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</si>
  <si>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</si>
  <si>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</si>
  <si>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r>
      <t xml:space="preserve"> -</t>
    </r>
    <r>
      <rPr>
        <sz val="11"/>
        <rFont val="Arial Narrow"/>
        <family val="2"/>
      </rPr>
      <t xml:space="preserve">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</si>
  <si>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</si>
  <si>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Hoja 5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</si>
  <si>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6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</si>
  <si>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Hoja 7 Tabla de Valoración de Controles: </t>
    </r>
    <r>
      <rPr>
        <sz val="11"/>
        <rFont val="Arial Narrow"/>
        <family val="2"/>
      </rPr>
      <t>Tabla referente para todos los cálculos (no se diligencia)</t>
    </r>
  </si>
  <si>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</si>
  <si>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</si>
  <si>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</si>
  <si>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</si>
  <si>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9" tint="-0.249977111117893"/>
        <rFont val="Arial Narrow"/>
        <family val="2"/>
      </rPr>
      <t>POSIBILIDAD DE + Impacto para la entidad (Qué) + Causa Inmediata (Cómo) + Causa Raíz (Por qué)</t>
    </r>
  </si>
  <si>
    <t>PROCESO</t>
  </si>
  <si>
    <t>PROCESOS</t>
  </si>
  <si>
    <t>Efectividad= Se materializó el riesgo SI/NO</t>
  </si>
  <si>
    <t>Puede ocurrir …</t>
  </si>
  <si>
    <t>FECHA</t>
  </si>
  <si>
    <t>COMENTARIOS</t>
  </si>
  <si>
    <t>¿SE MATERIALIZÓ EL RIESGO?</t>
  </si>
  <si>
    <t xml:space="preserve">OBSERVACIONES </t>
  </si>
  <si>
    <t>RESPONSABLE</t>
  </si>
  <si>
    <t>ACCIONES A TOMAR</t>
  </si>
  <si>
    <t xml:space="preserve">PRODUCTO /EVIDENCIA DE CUMPLIMIENTO/INDICADOR PARA EVALUAR ACCIONES
IMPLEMENTADAS  </t>
  </si>
  <si>
    <t>PROBABILIDAD</t>
  </si>
  <si>
    <t xml:space="preserve">RIESGO </t>
  </si>
  <si>
    <t>SEGUIMIENTO OFICINA DE CONTROL INTERNO (3RA LINEA DE DEFENSA)</t>
  </si>
  <si>
    <t>MONITOREO POR PROCESO (2DA LINEA DE DEFENSA)</t>
  </si>
  <si>
    <t>AVANCE POR PROCESOS (1ERA LINEA DE DEFENSA)</t>
  </si>
  <si>
    <t>PLAN DE MANEJO DEL RIESGO</t>
  </si>
  <si>
    <t xml:space="preserve">IDENTIFICACIÓN DEL RIESGO </t>
  </si>
  <si>
    <t>Responder afirmativamente de DOCE a DIECINUEVE preguntas genera un impacto CATASTRÒFICO</t>
  </si>
  <si>
    <t>Responder afirmativamente de SEIS a ONCE preguntas genera un impacto MAYOR</t>
  </si>
  <si>
    <t>Responder afirmativamente de UNO a CINCO pregunta(s) genera un impacto MODERADO</t>
  </si>
  <si>
    <t>TOTAL</t>
  </si>
  <si>
    <t>CALIFICACIÓN DE IMPACTO</t>
  </si>
  <si>
    <t>NIVEL</t>
  </si>
  <si>
    <t>Generar daño ambiental</t>
  </si>
  <si>
    <t>Afectar la imagen nacional</t>
  </si>
  <si>
    <t>Afectar la imagen regional</t>
  </si>
  <si>
    <t>Ocasionar lesiones físicas o pérdida de vidas humanas</t>
  </si>
  <si>
    <t>Generar pérdida de credibilidad del sector</t>
  </si>
  <si>
    <t>Dar lugar a procesos penales</t>
  </si>
  <si>
    <t>Dar lugar a procesos fiscales</t>
  </si>
  <si>
    <t>Dar lugar a procesos disciplinarios</t>
  </si>
  <si>
    <t>Dar lugar a proceso sancionatorios</t>
  </si>
  <si>
    <t>Generar intervención de los órganos de control, de la fiscalía, u otro ente</t>
  </si>
  <si>
    <t>Generar pérdida de información de la entidad</t>
  </si>
  <si>
    <t>Dar lugar al detrimento de calidad de vida de la comunidad por la pérdida del bien o servicios o los recursos públicos</t>
  </si>
  <si>
    <t>Afectar la generación de los productos o la prestación de servicios de la entidad</t>
  </si>
  <si>
    <t>Generar pérdida de recursos económicos</t>
  </si>
  <si>
    <t>Generar pérdida de confianza de la entidad, afectando su reputación</t>
  </si>
  <si>
    <t>Afectar el cumplimiento de la misión del sector a la que pertenece la entidad</t>
  </si>
  <si>
    <t>Afectar el cumplimiento de la misión de la entidad</t>
  </si>
  <si>
    <t>Afectar el cumplimiento de metas y objetivos de la dependencia</t>
  </si>
  <si>
    <t>Afectar al grupo de funcionarios del proceso</t>
  </si>
  <si>
    <t>No</t>
  </si>
  <si>
    <t>Si el riesgo de corrupción se materializa podría…</t>
  </si>
  <si>
    <t>RESPUESTA</t>
  </si>
  <si>
    <t>PREGUNTA</t>
  </si>
  <si>
    <t>Riesgo:</t>
  </si>
  <si>
    <t>FORMATO PARA DETERMINAR EL IMPACTO EN RIESGOS DE CORRUPCIÓN</t>
  </si>
  <si>
    <t>EXTREMA</t>
  </si>
  <si>
    <t>ALTA</t>
  </si>
  <si>
    <t>MODERADA</t>
  </si>
  <si>
    <t>BAJA</t>
  </si>
  <si>
    <t>CASI SEGURO</t>
  </si>
  <si>
    <t>PROBABLE</t>
  </si>
  <si>
    <t>POSIBLE</t>
  </si>
  <si>
    <t>IMPROBABLE</t>
  </si>
  <si>
    <t>RARO</t>
  </si>
  <si>
    <t>DÉBIL
menor a 85</t>
  </si>
  <si>
    <t xml:space="preserve">MODERADO
entre 86 y 95 </t>
  </si>
  <si>
    <t>DÉBIL = 0
débil + débil</t>
  </si>
  <si>
    <t xml:space="preserve">FUERTE
entre 96 y 100 </t>
  </si>
  <si>
    <t>DÉBIL = 0
débil + moderado</t>
  </si>
  <si>
    <t>RANGO DE CALIFICACIÒN DEL DISEÑO DEL CONTROL</t>
  </si>
  <si>
    <t>Corrupción</t>
  </si>
  <si>
    <t>DÉBIL = 0
débil + fuerte</t>
  </si>
  <si>
    <t>DÉBIL = 0
moderado + débil</t>
  </si>
  <si>
    <t>MODERADO = 50
moderado + moderado</t>
  </si>
  <si>
    <t>Casi Seguro</t>
  </si>
  <si>
    <t>MODERADO =50
moderado + fuerte</t>
  </si>
  <si>
    <t>Probable</t>
  </si>
  <si>
    <t>DÉBIL = 0
fuerte + débil</t>
  </si>
  <si>
    <t>DÉBIL
(no se ejecuta)</t>
  </si>
  <si>
    <t>DÉBIL
menor a 50</t>
  </si>
  <si>
    <t>Posible</t>
  </si>
  <si>
    <t xml:space="preserve">MODERADO = 50
fuerte + moderado </t>
  </si>
  <si>
    <t>MODERADO
(algunas veces)</t>
  </si>
  <si>
    <t>MODERADO
entre 50 y 99</t>
  </si>
  <si>
    <t>Improbable</t>
  </si>
  <si>
    <t>FUERTE = 100
fuerte + fuerte</t>
  </si>
  <si>
    <t>FUERTE
(siempre se ejecuta)</t>
  </si>
  <si>
    <t>FUERTE
igual a 100</t>
  </si>
  <si>
    <t>Rara vez</t>
  </si>
  <si>
    <t>TIPO DE CONTROL</t>
  </si>
  <si>
    <t xml:space="preserve">SOLIDEZ INDIVIDUAL DE CADA CONTROL: FUERTE: 100
 MODERADO 50 
DEBIL 0 </t>
  </si>
  <si>
    <t xml:space="preserve">RANGO DE CALIFICACIÓN DE LA EJECUCIÓN  </t>
  </si>
  <si>
    <t>CALIFICACIÓN DE LA SOLIDES DEL CONJUNTO DE CONTROLES</t>
  </si>
  <si>
    <t>TRATAMIENTO DEL RIESGO</t>
  </si>
  <si>
    <t>CLASIFICACIÓN DEL RIESGO</t>
  </si>
  <si>
    <t>Causa Raíz
¿Por qué?</t>
  </si>
  <si>
    <t xml:space="preserve">Causa Inmediata
¿Cómo? </t>
  </si>
  <si>
    <t>DESCRIPCIÓN DEL CONTROL</t>
  </si>
  <si>
    <t>ZONA DE RIESGO INHERENTE</t>
  </si>
  <si>
    <t>IMPACTO INHERENTE</t>
  </si>
  <si>
    <t xml:space="preserve"> CRITERIOS DE IMPACTO</t>
  </si>
  <si>
    <t>PROBABILIDAD INHERENTE</t>
  </si>
  <si>
    <t>FRECUENCIA CON LA CUAL SE REALIZA LA ACTIVIDAD</t>
  </si>
  <si>
    <t>CAUSA /VULNERABILIDAD
Debido a …</t>
  </si>
  <si>
    <t xml:space="preserve">IMPACTO PARA LA ENTIDAD
¿Qué? </t>
  </si>
  <si>
    <t>EVALUACIÓN DEL RIESGO - NIVEL DEL RIESGO RESIDUAL</t>
  </si>
  <si>
    <t>EVALUACIÓN DEL RIESGO - VALORACIÓN DE LOS CONTROLES</t>
  </si>
  <si>
    <t>ANÁLISIS DEL RIESGO INHERENTE</t>
  </si>
  <si>
    <t xml:space="preserve">FECHA DE CUMPLIMIENTO </t>
  </si>
  <si>
    <t>DESCRIPCIÓN DEL AVANCE ACCIONES  DEL PLAN DE MANEJO DEL RIESGO Y CONTROLES</t>
  </si>
  <si>
    <t xml:space="preserve">ESTADO </t>
  </si>
  <si>
    <t>REFERENCIA</t>
  </si>
  <si>
    <t>RIESGO INHERENTE</t>
  </si>
  <si>
    <t xml:space="preserve">VALORACIÓN DEL RIESGO </t>
  </si>
  <si>
    <t>RIESGO RESIDUAL</t>
  </si>
  <si>
    <t>OPCIONES DE MANEJO</t>
  </si>
  <si>
    <t>CAUSA /VULNERABILIDAD</t>
  </si>
  <si>
    <t>CONSECUENCIA</t>
  </si>
  <si>
    <t xml:space="preserve">CLASIFICACIÓN DEL RIESGO </t>
  </si>
  <si>
    <t xml:space="preserve">CALIFICACIÓN DEL RIESGO </t>
  </si>
  <si>
    <t xml:space="preserve">EVALUACIÓN DEL RIESGO </t>
  </si>
  <si>
    <t xml:space="preserve">IMPACTO </t>
  </si>
  <si>
    <t>ZONA DE RIESGO</t>
  </si>
  <si>
    <t>VERIFICACIÓN DE CONTROLES ESTABLECIDOS</t>
  </si>
  <si>
    <t>ZONA DE
 RIESGO</t>
  </si>
  <si>
    <t>FECHA DE CUMPLIMIENTO</t>
  </si>
  <si>
    <t>DESCRIBA EL O LOS CONTROLES ESTABLECIDOS</t>
  </si>
  <si>
    <t>TIPO DE CONTROL ESTABLECIDO</t>
  </si>
  <si>
    <t>EVALUACIÓN DEL DISEÑO DEL CONTROL</t>
  </si>
  <si>
    <t>EVALUACIÓN DE LA EJECUCIÓN DEL CONTROL</t>
  </si>
  <si>
    <t>EVALUACIÓN DE LA SOLIDEZ DEL CONTROL</t>
  </si>
  <si>
    <t>Debido a …</t>
  </si>
  <si>
    <t>Lo que podría afectar o generar  …</t>
  </si>
  <si>
    <t>Valor</t>
  </si>
  <si>
    <t>Nivel</t>
  </si>
  <si>
    <t>Asignación del responsable</t>
  </si>
  <si>
    <t xml:space="preserve">Segregación y autoridad del responsable </t>
  </si>
  <si>
    <t xml:space="preserve">Periodicidad </t>
  </si>
  <si>
    <t xml:space="preserve">Propósito </t>
  </si>
  <si>
    <t xml:space="preserve">Cómo se realiza la actividad de control </t>
  </si>
  <si>
    <t>Qué pasa con las observaciones o desviaciones</t>
  </si>
  <si>
    <t>Evidencia de la ejecución del control</t>
  </si>
  <si>
    <t>PUNTAJE</t>
  </si>
  <si>
    <t>RANGO DE CALIFICACIÓN DEL DISEÑO DEL CONTROL</t>
  </si>
  <si>
    <t>RANGO DE CALIFICACIÓN DE LA EJECUCIÓN DEL CONTROL</t>
  </si>
  <si>
    <t>RANGO DE CALIFICACIÓN DE LA SOLIDEZ DEL CONTROL</t>
  </si>
  <si>
    <t xml:space="preserve">DEBE ESTABLECER ACCIONES PARA FORTALECER EL CONTROL </t>
  </si>
  <si>
    <t>CALIFICACIÓN DE LA SOLIDEZ DEL CONJUNTO DE CONTROLES</t>
  </si>
  <si>
    <t xml:space="preserve">No </t>
  </si>
  <si>
    <t xml:space="preserve">Sí </t>
  </si>
  <si>
    <t>Eficacia= Índice de cumplimiento de actividades</t>
  </si>
  <si>
    <t>Evaluación del control</t>
  </si>
  <si>
    <t>DIRECCIONAMIENTO ESTRATEGICO</t>
  </si>
  <si>
    <t>SISTEMA INTEGRADO DE GESTIÓN</t>
  </si>
  <si>
    <t>COMUNICACIONES</t>
  </si>
  <si>
    <t>EVALUACIÓN, CONTROL Y SEGUIMIENTO</t>
  </si>
  <si>
    <t>GESTIÓN AMBIENTAL Y DESARROLLO RURAL</t>
  </si>
  <si>
    <t>PARTICIPACIÓN Y EDUCACION AMBIENTAL</t>
  </si>
  <si>
    <t>PLANEACION AMBIENTAL</t>
  </si>
  <si>
    <t>GESTIÓN DOCUMENTAL</t>
  </si>
  <si>
    <t>GESTIÓN JURÍDICA</t>
  </si>
  <si>
    <t>GESTIÓN FINANCIERA</t>
  </si>
  <si>
    <t>GESTIÓN ADMINISTRATIVA</t>
  </si>
  <si>
    <t>GESTIÓN TECNOLÓGICA</t>
  </si>
  <si>
    <t>GESTIÓN DEL TALENTO HUMANO</t>
  </si>
  <si>
    <t>GESTIÓN DISCIPLINARIA</t>
  </si>
  <si>
    <t>METROLOGÍA MONITOREO Y MODELACIÓN</t>
  </si>
  <si>
    <t>GESTIÓN CONTRACTUAL</t>
  </si>
  <si>
    <t>SERVICIO A LA CIUDADANÍA</t>
  </si>
  <si>
    <t>CONTROL Y MEJORA</t>
  </si>
  <si>
    <t xml:space="preserve"> Fecha </t>
  </si>
  <si>
    <t>CONTEXTO ESTRATÉGICO</t>
  </si>
  <si>
    <t>IDENTIFICACIÓN DE CAUSAS</t>
  </si>
  <si>
    <t>INTERNO</t>
  </si>
  <si>
    <t>EXTERNO</t>
  </si>
  <si>
    <t>Situación</t>
  </si>
  <si>
    <t>FINANCIERO</t>
  </si>
  <si>
    <t xml:space="preserve">F: </t>
  </si>
  <si>
    <t>ECONOMICOS Y FINANCIEROS</t>
  </si>
  <si>
    <t xml:space="preserve">A: </t>
  </si>
  <si>
    <t>DISEÑO DEL PROCESO</t>
  </si>
  <si>
    <t>D:</t>
  </si>
  <si>
    <t>O:</t>
  </si>
  <si>
    <t>PERSONAL</t>
  </si>
  <si>
    <t xml:space="preserve">POLÍTICOS </t>
  </si>
  <si>
    <t>INTERACCIONES CON OTROS PROCESOS</t>
  </si>
  <si>
    <t>SOCIALES Y CULTURALES</t>
  </si>
  <si>
    <t>TRANSVERSALIDAD</t>
  </si>
  <si>
    <t xml:space="preserve">TECNOLOGÍA </t>
  </si>
  <si>
    <t>TECNOLÓGICOS</t>
  </si>
  <si>
    <t>PROCEDIMIENTOS ASOCIADOS</t>
  </si>
  <si>
    <t>ESTRATÉGICOS</t>
  </si>
  <si>
    <t>AMBIENTALES</t>
  </si>
  <si>
    <t>RESPONSABLES DEL PROCESO</t>
  </si>
  <si>
    <t>COMUNICACIÓN INTERNA</t>
  </si>
  <si>
    <t>LEGALES Y REGLAMENTARIOS</t>
  </si>
  <si>
    <t>COMUNICACIÓN ENTRE LOS PROCESOS</t>
  </si>
  <si>
    <t xml:space="preserve">O: </t>
  </si>
  <si>
    <t>ACTIVOS DE SEGURIDAD DIGITAL DEL PROCESO</t>
  </si>
  <si>
    <t>CONTROL DE CAMBIOS</t>
  </si>
  <si>
    <t>Versión</t>
  </si>
  <si>
    <t xml:space="preserve">Descripción de la Modificación </t>
  </si>
  <si>
    <t>No. Acto administrativo y fecha</t>
  </si>
  <si>
    <t>SI o NO</t>
  </si>
  <si>
    <t>SI</t>
  </si>
  <si>
    <t>NO</t>
  </si>
  <si>
    <t xml:space="preserve">Permite definir un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</si>
  <si>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Teniendo en cuenta que ingresó la información de PROBABILIDAD e IMPACTO, la matriz automáticamente hará el cálculo para la zona de riesgo inherente (Columna O)</t>
  </si>
  <si>
    <t>Esta casilla no se diligencia, depende de la selección en la columna S.</t>
  </si>
  <si>
    <t xml:space="preserve">La matriz automáticamente hará el cálculo para el control analizado (Columna U) </t>
  </si>
  <si>
    <t>Posibilidad de ….</t>
  </si>
  <si>
    <t>Matriz Mapa de Riesgos de Corrupción</t>
  </si>
  <si>
    <t>Ejemplo.</t>
  </si>
  <si>
    <t>MATRIZ DE DEFINICIÓN DE RIESGOS DE CORRUPCIÓN</t>
  </si>
  <si>
    <t xml:space="preserve">Acción u Omisión </t>
  </si>
  <si>
    <t xml:space="preserve">Uso del poder Desviar la gestión de lo público </t>
  </si>
  <si>
    <t>Beneficio particular</t>
  </si>
  <si>
    <t>Posibilidad de recibir o solicitar cualquier dádiva o beneficio a nombre propio o de un tercero con el fin de favorecer a un privado</t>
  </si>
  <si>
    <t>x</t>
  </si>
  <si>
    <t>Causa / Vulnerabilidad</t>
  </si>
  <si>
    <t>Consecuencia</t>
  </si>
  <si>
    <t>Teniendo en cuenta que ingresó la información de PROBABILIDAD e IMPACTO, la matriz automáticamente hará el cálculo para la zona de riesgo inherente (Columna J)</t>
  </si>
  <si>
    <t>Tipo de Control Establecido</t>
  </si>
  <si>
    <t>Periodicidad</t>
  </si>
  <si>
    <t>Cómo se realiza la actividad de control</t>
  </si>
  <si>
    <t>Puntaje</t>
  </si>
  <si>
    <t>El resultado de cada variable de diseño, a excepción de la evidencia, va a afectar la calificación del diseño del control, ya que deben cumplirse todas las variables para que un control se evalúe como bien diseñado.
La matriz automáticamente hará el cálculo, acorde con la verificación del control o controles definidos con sus atributos  (Columnas T - U).</t>
  </si>
  <si>
    <t>Rango de Calificación de la Ejecución del Control</t>
  </si>
  <si>
    <t>Rango de calificación</t>
  </si>
  <si>
    <t>Acciones para fortalecer el control</t>
  </si>
  <si>
    <t>Calificación de la solidez del control</t>
  </si>
  <si>
    <t>De acuerdo a la solidez del conjunto de los controles, este disminuirá el cuadrante de  probabilidad asociado al riesgo.</t>
  </si>
  <si>
    <t>Tratándose de riesgos de corrupción únicamente hay disminución de probabilidad. Es decir, para el impacto no opera el desplazamiento.</t>
  </si>
  <si>
    <t>Opciones de manejo</t>
  </si>
  <si>
    <t xml:space="preserve">Esta casilla dependerá del tratamiento establecido,  se deben diligenciar las acciones que se adelantarán como complemento a los controles establecidos, no necesariamente son controles adicionales.  </t>
  </si>
  <si>
    <t>Plan de Contingencia</t>
  </si>
  <si>
    <t xml:space="preserve">En caso de materialización de riesgo se debe establecer acción a seguir y responsable de su ejecución </t>
  </si>
  <si>
    <t>Se analiza qué tan posible es que ocurra el riesgo, se expresa en términos de frecuencia o factibilidad, donde frecuencia implica analizar el número de eventos en un periodo determinado, se trata de hechos que se han materializado o se cuenta con un historial de situaciones o eventos asociados al riesgo; factibilidad implica analizar la presencia de factores internos y externos que pueden propiciar el riesgo, se trata en este caso de un hecho que no se ha presentado pero es posible que suceda</t>
  </si>
  <si>
    <t xml:space="preserve">Son los efectos ocasionados por la ocurrencia de un riesgo que afecta el proceso o el procedimiento. Consecuencias imagen institucional deteriorada, daño a los recursos públicos, desconfianza del ciudadano y espacios de generación de actos de corrupción complejos. </t>
  </si>
  <si>
    <t>La solidez del conjunto de controles se obtiene calculando el promedio aritmético simple de los controles por cada riesgo.
La matriz automáticamente hará el cálculo  (Columnas AA). 
En la columna AB se desplegara una lista con las opciones:
Fuerte El promedio de la solidez individual de cada control
al sumarlos y ponderarlos es igual a 100.
Moderado El promedio de la solidez individual de cada control al sumarlos y ponderarlos está entre 50 y 99.
Débil El promedio de la solidez individual de cada control al sumarlos y ponderarlos es menor a 50.</t>
  </si>
  <si>
    <t>Versión: 6</t>
  </si>
  <si>
    <t>Seguridad de la Información</t>
  </si>
  <si>
    <t>Se modifica el nombre pasa de pasa de denominarse  Plan de manejo de riesgos-Mapa de riesgo a Mapa de Riesgos, se verifican formulas y enlaces del formato, se incluye dentro de la clasificación de riesgo el de Seguridad de la Información</t>
  </si>
  <si>
    <t>MAPA DE RIESGOS GESTIÓN INSTITUCIONAL</t>
  </si>
  <si>
    <t>MAPA DE RIESGOS CORRUPCIÓN</t>
  </si>
  <si>
    <t>CAMPO</t>
  </si>
  <si>
    <t>DEFINICIÓN</t>
  </si>
  <si>
    <t>INSTRUCTIVO</t>
  </si>
  <si>
    <t>RESPONSABLE DE DILIGENCIAMIENTO</t>
  </si>
  <si>
    <t>Proceso sobre el cual se está llevando a cabo la identificación y valoración de riesgos</t>
  </si>
  <si>
    <t xml:space="preserve">Líder de proceso / Funcionario designado </t>
  </si>
  <si>
    <t>IDENTIFICACION DEL RIESGO</t>
  </si>
  <si>
    <t>Seleccione  el nombre del proceso.</t>
  </si>
  <si>
    <t>No. de Riesgo</t>
  </si>
  <si>
    <t>Numero del riesgo a identificar y valorar.</t>
  </si>
  <si>
    <t>NO diligenciar es automático.</t>
  </si>
  <si>
    <t>N/A</t>
  </si>
  <si>
    <t>Activo de Información</t>
  </si>
  <si>
    <t>Líder de proceso / Colaborador designado</t>
  </si>
  <si>
    <t>Tipo de activo</t>
  </si>
  <si>
    <t>Campo que permite seleccionar entre las diferentes categorías o grupos de activos de información que se encuentran definidos tanto dentro del inventario de activos de información.</t>
  </si>
  <si>
    <t>Seleccione la categoría de activos a la que pertenece el activo que ha diligenciado en el campo anterior  sobre la cual desea evaluar el riesgo</t>
  </si>
  <si>
    <t>Amenazas (Causa Inmediata)</t>
  </si>
  <si>
    <t>Campo que permite seleccionar de un conjunto de amenazas para cada activo de información. EJ. [A01] Acceso no autorizado o [A06] Divulgación no autorizada de datos o información.</t>
  </si>
  <si>
    <t>Seleccione una amenaza del listado de amenazas posibles</t>
  </si>
  <si>
    <t>Vulnerabilidades (Causa raíz)</t>
  </si>
  <si>
    <t>Campo que permite seleccionar las vulnerabilidades de las cuales se puede aprovechar la amenaza identificada y así causar la materialización del riesgo.</t>
  </si>
  <si>
    <t>Selección una vulnerabilidad de la lista que pueda aprovechar la amenaza identificada en el campo anterior</t>
  </si>
  <si>
    <t>Tipo de riesgo</t>
  </si>
  <si>
    <t>Campo que define si es un riesgo de confidencialidad, integridad o disponibilidad.</t>
  </si>
  <si>
    <t>Selección el tipo de riesgo de la lista</t>
  </si>
  <si>
    <t xml:space="preserve">Campo donde se describe el riesgo </t>
  </si>
  <si>
    <t>Clasificación riesgo</t>
  </si>
  <si>
    <t>Campo que describe las posibles clasificaciones que puede tener el riesgo de seguridad de la información</t>
  </si>
  <si>
    <t>Seleccione a cual se puede asociar el riesgo identificado.</t>
  </si>
  <si>
    <t>ANÁLISIS DE RIESGOS (RIESGO INHERENTE)</t>
  </si>
  <si>
    <t>Campo que contiene la frecuencia que mas se ajusta a la actividad que puede materializar el riesgo.</t>
  </si>
  <si>
    <t>Seleccione la frecuencia que mas se ajuste a la actividad que puede materializar el riesgo.</t>
  </si>
  <si>
    <t>Probabilidad inherente</t>
  </si>
  <si>
    <t>Campo que define la probabilidad inherente de acuerdo a la selección del campo anterior</t>
  </si>
  <si>
    <t>Porcentaje de acuerdo a la selección de la frecuencia</t>
  </si>
  <si>
    <t>Impacto inherente</t>
  </si>
  <si>
    <t>Zona de Riesgo inherente</t>
  </si>
  <si>
    <t>Campo que define la zona de riesgo inherente y se calcula con la información previamente ingresada.</t>
  </si>
  <si>
    <t>VALORACIÓN DE CONTROLES</t>
  </si>
  <si>
    <t>No Control</t>
  </si>
  <si>
    <t xml:space="preserve">Se pueden incluir hasta tres controles </t>
  </si>
  <si>
    <t>Control Anexo A</t>
  </si>
  <si>
    <t>Esta campo describe el control con el que se cuenta actualmente para mitigar el riesgo</t>
  </si>
  <si>
    <t>Ingresar el control que mitiga actualmente el riesgo identificado</t>
  </si>
  <si>
    <t>Descripción del control</t>
  </si>
  <si>
    <t>En este campo se incluye la descripción del control</t>
  </si>
  <si>
    <t>Describa el control lo mejor posible: responda a las preguntas que hace?, como lo hace?, quien lo hace, cada cuanto lo hace?</t>
  </si>
  <si>
    <t>Campo que calcula el porcentaje del control</t>
  </si>
  <si>
    <t>En el campo implementación debe seleccionar si el control es automático o manual</t>
  </si>
  <si>
    <t>Selección si el control es automático o manual</t>
  </si>
  <si>
    <t>Campo que calcula el porcentaje de implementación</t>
  </si>
  <si>
    <t>Calificación del Control</t>
  </si>
  <si>
    <t>Campo que calcula la calificación total del control</t>
  </si>
  <si>
    <t>Campo que describe si tiene documentación el control. No influye en la calificación del control.</t>
  </si>
  <si>
    <t>Seleccione si se tiene o no documentado el control</t>
  </si>
  <si>
    <t>Campo que describe la frecuencia con la que se realiza el control.</t>
  </si>
  <si>
    <t>Seleccione si es aleatoria o continua</t>
  </si>
  <si>
    <t>Campo que describe si el control cuenta con evidencia</t>
  </si>
  <si>
    <t>Seleccione si en la ejecución del control se deja algún registro de evidencia.</t>
  </si>
  <si>
    <t>EVALUACIÓN DE RIESGOS (RIESGO RESIDUAL)</t>
  </si>
  <si>
    <t>Probabilidad residual</t>
  </si>
  <si>
    <t>Este campo calcula la probabilidad residual cuantitativa automáticamente.</t>
  </si>
  <si>
    <t>Impacto residual</t>
  </si>
  <si>
    <t>Este campo calcula el impacto residual cuantitativo automáticamente.</t>
  </si>
  <si>
    <t>Probabilidad residual final</t>
  </si>
  <si>
    <t>Esta campo calcula la probabilidad residual de manera cualitativa automáticamente.</t>
  </si>
  <si>
    <t>Esta campo contiene el porcentaje de probabilidad calculado automáticamente</t>
  </si>
  <si>
    <t>Impacto residual final</t>
  </si>
  <si>
    <t>Esta campo calcula el impacto residual de manera cualitativa automáticamente.</t>
  </si>
  <si>
    <t>Esta campo contiene el porcentaje de impacto calculado automáticamente</t>
  </si>
  <si>
    <t xml:space="preserve">Zona de riesgo final </t>
  </si>
  <si>
    <t>Este campo calcula la zona de riesgo final para definir las estrategias para combatir el riesgo</t>
  </si>
  <si>
    <t>Este campo contiene las alternativas de acuerdo a las opciones que presenta el campo anterior.</t>
  </si>
  <si>
    <t>Seleccionar una alternativa de acuerdo a las opciones que presenta el campo anterior.</t>
  </si>
  <si>
    <t>IMPACTO</t>
  </si>
  <si>
    <t>MATRIZ DE CALOR (NIVELES DE SEVERIDAD DEL RIESGO)</t>
  </si>
  <si>
    <t>FRECUENCIA</t>
  </si>
  <si>
    <t>AFECTACIÓN ECONÓMICA</t>
  </si>
  <si>
    <t>REPUTACIONAL</t>
  </si>
  <si>
    <t xml:space="preserve">La actividad que conlleva el riesgo se ejecuta
como máximos 2 veces por año </t>
  </si>
  <si>
    <t>Leve</t>
  </si>
  <si>
    <t>Afectación menor a 10 SMLMV</t>
  </si>
  <si>
    <t>El riesgo afecta la imagen de algún área de la
organización.</t>
  </si>
  <si>
    <t>Muy Alta 100%</t>
  </si>
  <si>
    <t>ALTO</t>
  </si>
  <si>
    <t>EXTREMO</t>
  </si>
  <si>
    <t>La actividad que conlleva el riesgo se ejecuta de
3 a 24 veces por año</t>
  </si>
  <si>
    <t>Entre 10 y 50 SMLMV</t>
  </si>
  <si>
    <t>El riesgo afecta la imagen de la entidad
internamente, de conocimiento general nivel interno, de junta directiva y accionistas y/o de
proveedores</t>
  </si>
  <si>
    <t>Alta 80%</t>
  </si>
  <si>
    <t>MODERADO</t>
  </si>
  <si>
    <t xml:space="preserve">La actividad que conlleva el riesgo se ejecuta de
24 a 500 veces por año </t>
  </si>
  <si>
    <t>El riesgo afecta la imagen de la entidad con algunos usuarios de relevancia frente al logro de los objetivos.</t>
  </si>
  <si>
    <t>Media 60%</t>
  </si>
  <si>
    <t>La actividad que conlleva el riesgo se ejecuta
mínimo 500 veces al año y máximo 5000 veces
por año</t>
  </si>
  <si>
    <t>Entre 100 y 500 SMLMV</t>
  </si>
  <si>
    <t>El riesgo afecta la imagen de la entidad con efecto publicitario sostenido a nivel de sector administrativo, nivel departamental o municipal.</t>
  </si>
  <si>
    <t>Baja 40%</t>
  </si>
  <si>
    <t>BAJO</t>
  </si>
  <si>
    <t xml:space="preserve">La actividad que conlleva el riesgo se ejecuta más
de 5000 veces por año </t>
  </si>
  <si>
    <t>Mayor a 500 SMLMV</t>
  </si>
  <si>
    <t>El riesgo afecta la imagen de la entidad a nivel nacional, con efecto publicitario sostenido a nivel país.</t>
  </si>
  <si>
    <t>Muy Baja 20%</t>
  </si>
  <si>
    <t>Tipo de Riesgo</t>
  </si>
  <si>
    <t>Menor 40%</t>
  </si>
  <si>
    <t>Pérdida de confidencialidad</t>
  </si>
  <si>
    <t>EFICIENCIA DEL CONTROL</t>
  </si>
  <si>
    <t>Pérdida de integridad</t>
  </si>
  <si>
    <t>Pérdida de disponibilidad</t>
  </si>
  <si>
    <t>IMPLEMENTACIÓN</t>
  </si>
  <si>
    <t>Clasificación del riesgo</t>
  </si>
  <si>
    <t>Con registro</t>
  </si>
  <si>
    <t>Ejecución y administración de procesos</t>
  </si>
  <si>
    <t>Sin documentar</t>
  </si>
  <si>
    <t>Sin registro</t>
  </si>
  <si>
    <t>Fraude externo</t>
  </si>
  <si>
    <t>Mitigar</t>
  </si>
  <si>
    <t>Fraude interno</t>
  </si>
  <si>
    <t>Transferir</t>
  </si>
  <si>
    <t>Fallas tecnológicas</t>
  </si>
  <si>
    <t>Relaciones laborales</t>
  </si>
  <si>
    <t>Usuarios, productos y prácticas</t>
  </si>
  <si>
    <t>Daños a activos fijos</t>
  </si>
  <si>
    <t>Eventos externos</t>
  </si>
  <si>
    <t>Procesos</t>
  </si>
  <si>
    <t>CATEGORÍAS DE ACTIVOS</t>
  </si>
  <si>
    <t>Bases de Datos</t>
  </si>
  <si>
    <t>bd</t>
  </si>
  <si>
    <t>Datos / Información</t>
  </si>
  <si>
    <t>di</t>
  </si>
  <si>
    <t>Equipos Auxiliares</t>
  </si>
  <si>
    <t>ea</t>
  </si>
  <si>
    <t>Hardware / Infraestructura</t>
  </si>
  <si>
    <t>hw</t>
  </si>
  <si>
    <t>Instalaciones</t>
  </si>
  <si>
    <t>ip</t>
  </si>
  <si>
    <t>Personas</t>
  </si>
  <si>
    <t>Redes de Comunicaciones</t>
  </si>
  <si>
    <t>_rc</t>
  </si>
  <si>
    <t>Servicios</t>
  </si>
  <si>
    <t>si</t>
  </si>
  <si>
    <t xml:space="preserve">Software / Aplicaciones Informáticas </t>
  </si>
  <si>
    <t>sw</t>
  </si>
  <si>
    <t>Soportes de Información</t>
  </si>
  <si>
    <t>sa</t>
  </si>
  <si>
    <t>SOFTWARE / APLICACIONES INFORMÁTICAS [SW]</t>
  </si>
  <si>
    <t>Consolidado de Amenazas</t>
  </si>
  <si>
    <t>Vulnerabilidades por tipo de activo</t>
  </si>
  <si>
    <t>[A01] Acceso no autorizado</t>
  </si>
  <si>
    <t>Descripción Amenazas</t>
  </si>
  <si>
    <t>Ausencia o insuficiencia de pruebas de calidad de software</t>
  </si>
  <si>
    <t>[A02] Negación de las acciones realizadas</t>
  </si>
  <si>
    <t>Aceptación de Defectos conocidos en el software</t>
  </si>
  <si>
    <t>[A03] Interceptación no autorizada</t>
  </si>
  <si>
    <t>Ausencia o debilidad en el manejo de la sesiones de acceso</t>
  </si>
  <si>
    <t>[A04] Alteración o modificación no autorizadas</t>
  </si>
  <si>
    <t>Errores de programación en el sistema</t>
  </si>
  <si>
    <t>[A05] Destrucción o eliminación no autorizada</t>
  </si>
  <si>
    <t>Ausencia de registros de auditoria</t>
  </si>
  <si>
    <t>[A06] Divulgación no autorizada</t>
  </si>
  <si>
    <t>Ausencia de soporte, mantenimiento o actualización</t>
  </si>
  <si>
    <t>[A07] Sabotaje (daño intencional)</t>
  </si>
  <si>
    <t>Interfaz de usuario compleja</t>
  </si>
  <si>
    <t>[A08] Hurto, Robo o Pérdida</t>
  </si>
  <si>
    <t>Ausencia de manuales de uso y configuración</t>
  </si>
  <si>
    <t>[A09] Acto de vandalismo o ataque destructivo</t>
  </si>
  <si>
    <t>[A10] Abuso en los privilegios de acceso</t>
  </si>
  <si>
    <t>Instalación y/o configuración incorrecta o por defecto</t>
  </si>
  <si>
    <t>[A12] Uso no previsto o inadecuado</t>
  </si>
  <si>
    <t>Ausencia de validaciones para el registro de información</t>
  </si>
  <si>
    <t>[A11] Daño por fuego, agua, polvo, vibraciones o suciedad</t>
  </si>
  <si>
    <t>[A14] Error en el uso</t>
  </si>
  <si>
    <t>Ausencia de mecanismos de identificación y autenticación de usuario</t>
  </si>
  <si>
    <t>[A16] Fuga o interceptación</t>
  </si>
  <si>
    <t>Ausencia de pruebas de seguridad</t>
  </si>
  <si>
    <t>[A13] Daño por condiciones ambientales inadecuadas</t>
  </si>
  <si>
    <t>[A17] Error por mantenimiento o actualización</t>
  </si>
  <si>
    <t>Software nuevo o inmaduro</t>
  </si>
  <si>
    <t xml:space="preserve">[A20] Alteración de funcionalidades </t>
  </si>
  <si>
    <t>Especificaciones de desarrollo incompletas o incorrectas</t>
  </si>
  <si>
    <t>[A15] Engaño o manipulación (Ingeniería social)</t>
  </si>
  <si>
    <t>[A21] Infección por software dañino o malicioso</t>
  </si>
  <si>
    <t>Ausencia de control de cambios o versionamiento adecuado</t>
  </si>
  <si>
    <t>[A22] Falla o mal funcionamiento</t>
  </si>
  <si>
    <t>Ausencia de manejo de roles y perfiles</t>
  </si>
  <si>
    <t>[A23] Falla o Error en la instalación, administración o custodia</t>
  </si>
  <si>
    <t>Falta de implementación de políticas de desarrollo seguro</t>
  </si>
  <si>
    <t>[A18] Agotamiento de recursos o capacidades</t>
  </si>
  <si>
    <t>[A24] Denegación de acceso o inaccesibilidad</t>
  </si>
  <si>
    <t>Ausencia de copias de respaldo de las configuraciones</t>
  </si>
  <si>
    <t>[A19] Degradación o deterioro</t>
  </si>
  <si>
    <t>[A25] Comportamiento inesperado o anormal</t>
  </si>
  <si>
    <t>[A27] Cambio o ajuste no controlado</t>
  </si>
  <si>
    <t>[A29] Error o falla en el monitoreo</t>
  </si>
  <si>
    <t>[A32] Suplantación de la identidad</t>
  </si>
  <si>
    <t>HARDWARE/ INFRAESTRUCTURA [HW]</t>
  </si>
  <si>
    <t>Ausencia o debilidades en los controles de acceso</t>
  </si>
  <si>
    <t>Ausencia de procedimientos para el transporte o traslado de equipos</t>
  </si>
  <si>
    <t>[A26] Ocupación no autorizada o invasión de espacio</t>
  </si>
  <si>
    <t>Ausencia de esquemas de reemplazo o actualización</t>
  </si>
  <si>
    <t>Ausencia de esquemas de monitoreo y control</t>
  </si>
  <si>
    <t>[A28] Redireccionamiento no autorizado</t>
  </si>
  <si>
    <t>Uso o manejo inadecuado de los equipos</t>
  </si>
  <si>
    <t>Mantenimientos Insuficientes</t>
  </si>
  <si>
    <t xml:space="preserve">[A30] Extorsión o amenazas </t>
  </si>
  <si>
    <t>Instalaciones o configuraciones fallidas o por defecto</t>
  </si>
  <si>
    <t>[A31] Desastres naturales</t>
  </si>
  <si>
    <t>Ausencia de controles de cambios en las configuraciones</t>
  </si>
  <si>
    <t>Ubicación o almacenamiento en lugares inseguros</t>
  </si>
  <si>
    <t>[A33] Corte del suministro eléctrico</t>
  </si>
  <si>
    <t>Falta de controles para la disposición final</t>
  </si>
  <si>
    <t>[A34] Interrupción de suministros esenciales</t>
  </si>
  <si>
    <t>Ausencia de mecanismos de monitoreo y control ambiental</t>
  </si>
  <si>
    <t>[A35] Daño o destrucción no intencional</t>
  </si>
  <si>
    <t xml:space="preserve">Fallas en los servicios de suministros </t>
  </si>
  <si>
    <t>Desconocimiento de los procedimientos de control y cambio</t>
  </si>
  <si>
    <t>Ausencia de mecanismos de continuidad</t>
  </si>
  <si>
    <t>Ausencia de planes y pruebas de continuidad</t>
  </si>
  <si>
    <t>SERVICIOS [SI]</t>
  </si>
  <si>
    <t>Ausencia de pruebas de envío o recepción de mensajes</t>
  </si>
  <si>
    <t>Líneas de comunicación sin protección</t>
  </si>
  <si>
    <t>Tráfico sensible sin protección</t>
  </si>
  <si>
    <t>Conexión deficiente de los cables.</t>
  </si>
  <si>
    <t>Punto único de falla</t>
  </si>
  <si>
    <t>Ausencia de identificación y autentificación de emisor y receptor</t>
  </si>
  <si>
    <t>Arquitectura insegura del servicio</t>
  </si>
  <si>
    <t>Transferencia de contraseñas en claro</t>
  </si>
  <si>
    <t>Gestión inadecuada del servicio (Tolerancia a fallas en el enrutamiento)</t>
  </si>
  <si>
    <t>Conexiones de red públicas o sin protección</t>
  </si>
  <si>
    <t>Falta de separación de Redes</t>
  </si>
  <si>
    <t>Utilización de Protocolos inseguros de comunicación</t>
  </si>
  <si>
    <t>Ausencia de sistemas de monitoreo y control</t>
  </si>
  <si>
    <t>Falta de conciencia acerca de la seguridad</t>
  </si>
  <si>
    <t>Ausencia de pruebas funcionales o de stress</t>
  </si>
  <si>
    <t>SOPORTES DE INFORMACIÓN [SA]</t>
  </si>
  <si>
    <t>Ausencia de esquemas de reemplazo periódico.</t>
  </si>
  <si>
    <t>Susceptibilidad a la humedad, el polvo y la suciedad.</t>
  </si>
  <si>
    <t>Almacenamiento sin protección</t>
  </si>
  <si>
    <t>Falta de cuidado en la disposición final</t>
  </si>
  <si>
    <t>Almacenamiento desprotegido de datos o información</t>
  </si>
  <si>
    <t>Ausencia de controles contra códigos maliciosos</t>
  </si>
  <si>
    <t>Ausencia de copias de  respaldos</t>
  </si>
  <si>
    <t>Falta de estándares y controles para el uso dispositivos</t>
  </si>
  <si>
    <t>Desconocimiento de las recomendaciones o guías de uso</t>
  </si>
  <si>
    <t>EQUIPOS AUXILIARES [EA]</t>
  </si>
  <si>
    <t xml:space="preserve"> Falta de estándares y controles para el uso de elementos</t>
  </si>
  <si>
    <t>Ausencia de pruebas  de funcionamiento</t>
  </si>
  <si>
    <t>Obsolescencia de los equipos o las tecnologías</t>
  </si>
  <si>
    <t>INSTALACIONES Y PERSONAL [IP]</t>
  </si>
  <si>
    <t>Uso inadecuado o descuidado de las instalaciones o recintos</t>
  </si>
  <si>
    <t>Ubicación en un área susceptible a inundaciones, suciedad</t>
  </si>
  <si>
    <t>Red energética inestable</t>
  </si>
  <si>
    <t>Ausencia de protección física de la edificación,  puertas y ventanas</t>
  </si>
  <si>
    <t>Ausencia o indisponibilidad del personal</t>
  </si>
  <si>
    <t>Debilidades en los procedimientos  de contratación</t>
  </si>
  <si>
    <t>Entrenamiento insuficiente en seguridad</t>
  </si>
  <si>
    <t>Trabajo no supervisado del personal externo o de limpieza</t>
  </si>
  <si>
    <t>Ausencia de mecanismos de monitoreo y control</t>
  </si>
  <si>
    <t>Falta de segregación de funciones</t>
  </si>
  <si>
    <t>Ausencia de implementación de perímetros de seguridad</t>
  </si>
  <si>
    <t>Ausencia de procesos disciplinarios</t>
  </si>
  <si>
    <t>Ausencia de control de acceso físico en las instalaciones o recintos</t>
  </si>
  <si>
    <t>DATOS O INFORMACIÓN [DI]</t>
  </si>
  <si>
    <t>Ausencia de requisitos de seguridad con terceros</t>
  </si>
  <si>
    <t xml:space="preserve">Ausencia de acuerdos o cláusulas de confidencialidad </t>
  </si>
  <si>
    <t>Disposición insegura de datos o información</t>
  </si>
  <si>
    <t>Ausencia de copias de respaldo</t>
  </si>
  <si>
    <t>Falta de revisión periódica de las medidas de seguridad</t>
  </si>
  <si>
    <t xml:space="preserve">Tratamiento inadecuado de datos o información </t>
  </si>
  <si>
    <t>Ausencia de lecciones aprendidas sobre incidentes de seguridad</t>
  </si>
  <si>
    <t xml:space="preserve">No corrección de vulnerabilidades conocidas </t>
  </si>
  <si>
    <t>Copias no controladas ni autorizadas de datos o información</t>
  </si>
  <si>
    <t>Ausencia de métodos de cifrado</t>
  </si>
  <si>
    <t>Ausencia de Controles de acceso</t>
  </si>
  <si>
    <t>Habilitación de servicios o accesos innecesarios</t>
  </si>
  <si>
    <t>Desconocimiento de políticas y procedimientos</t>
  </si>
  <si>
    <t>Clasificación inadecuada de la información</t>
  </si>
  <si>
    <t>REDES DE COMUNICACIÓN [RC]</t>
  </si>
  <si>
    <t>BASES DE DATOS [BD]</t>
  </si>
  <si>
    <t>IDENTIFICACIÓN DEL RIESGO</t>
  </si>
  <si>
    <t>X</t>
  </si>
  <si>
    <t>MAPA DE RIESGOS DE SEGURIDAD DE LA INFORMACIÓN</t>
  </si>
  <si>
    <t>PRODUCTO /EVIDENCIA DE CUMPLIMIENTO/INDICADOR PARA EVALUAR ACCIONES</t>
  </si>
  <si>
    <t>PLAN DE CONTINGENCIA
(en caso que se materialice)</t>
  </si>
  <si>
    <t>OBSERVACIONES</t>
  </si>
  <si>
    <t>El archivo contiene las siguientes hojas:
- Hoja 1 Contexto 
- Hoja 2 Instructivo R. Gestión
- Hoja 3 R. Gestión: Encontrará el Mapa Final con la totalidad de la estructura para la identificación y valoración de los riesgos por proceso.
- Hoja 4 Instructivo R. Corrupción
- Hoja 5 R. Corrupción:  Encontrará el Mapa Final con la totalidad de la estructura para la identificación y valoración de estos riesgos por proceso.
- Hoja 6 Impacto Corrupción: Formato con el cuestionario para determinar el impacto en riesgos de corrupción</t>
  </si>
  <si>
    <t>Utilice la lista de despliegue que se encuentra parametrizada, le aparecerán las opciones: i) Daños Activos Físicos, ii) Ejecución y Administración de procesos, iii) Fraude Externo, iv) Fraude Interno, v) Fallas Tecnológicas,  vi) Ambiental vii) Relaciones Laborales, viii) Usuarios, productos y practicas organizacionales.</t>
  </si>
  <si>
    <t>Defina el # de veces que se ejecuta la actividad durante el año, (Recuerde la probabilidad e ocurrencia del riesgo se define como el No. de veces que se pasa por el punto de riesgo en el periodo de 1 año). La matriz automáticamente hará el cálculo para el nivel de probabilidad inherente (Columnas H-J)</t>
  </si>
  <si>
    <t>Utilice la lista de despliegue que se encuentra parametrizada, le aparecerán las opciones de la tabla de Impacto en la Hoja 6 del presente documento. La matriz automáticamente hará el cálculo para el nivel de impacto inherente (Columnas M-N)</t>
  </si>
  <si>
    <t>Utilice la lista de despliegue que se encuentra parametrizada, le aparecerán las opciones: i)Preventivo, ii)Detectivo, iii)Correctivo.</t>
  </si>
  <si>
    <t>Utilice la lista de despliegue que se encuentra parametrizada, le aparecerán las opciones: i)Automático, ii)Manual.</t>
  </si>
  <si>
    <t>Utilice la lista de despliegue que se encuentra parametrizada, le aparecerán las opciones: i)Documentado, ii)Sin documentar.</t>
  </si>
  <si>
    <t>Utilice la lista de despliegue que se encuentra parametrizada, le aparecerán las opciones: i)Continua, ii)Aleatoria.</t>
  </si>
  <si>
    <t>Utilice la lista de despliegue que se encuentra parametrizada, le aparecerán las opciones: i)Con Registro, ii) Sin Registro.</t>
  </si>
  <si>
    <t>Utilice la lista de despliegue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</si>
  <si>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tercerización), indicando información relevante. </t>
  </si>
  <si>
    <t>Utilice la lista de despliegue que se encuentra parametrizada, le aparecerán las opciones: i)Finalizado, ii)En curso, la selección en este caso dependerá de las acciones del plan que se hayan establecido en cada caso.</t>
  </si>
  <si>
    <t>Es necesario que en la descripción del riesgo concurran los componentes de su definición, así:
ACCIÓN U OMISIÓN + USO DEL PODER + DESVIACIÓN DE LA GESTIÓN DE LO PÚBLICO + EL BENEFICIO PRIVADO. 
Los riesgos de corrupción se establecen sobre procesos.
El riesgo debe estar descrito de manera clara y precisa. Su redacción no debe dar lugar a ambigüedades o confusiones con la causa generadora de los mismos.
Con el fin de facilitar la identificación de riesgos de corrupción y evitar que se presenten confusiones entre un riesgo de gestión y uno de corrupción, se sugiere la utilización de la matriz de definición de riesgo de corrupción, que incorpora cada uno de los componentes de su definición.
De acuerdo con la siguiente matriz, si se marca con una X en la descripción del  riesgo que aparece en cada casilla quiere decir que se trata de un riesgo de corrupción:</t>
  </si>
  <si>
    <t xml:space="preserve">Análisis del Riesgo de Corrupción
Combinación Probabilidad / Impacto
Probabilidad: 5 niveles: Rara vez, Improbables, Posible, Probables. Casi seguro.
Impacto: 3 niveles: 
El Impacto se determinara mediante el diligenciamiento del formato que contiene 19 preguntas. </t>
  </si>
  <si>
    <t xml:space="preserve">Permite definir un consecutivo de riesgos.
Una entidad puede ir en el riesgo 150, pero tener 70 riesgos, lo que permite llevar una traza de los riesgos. Esta información la debe administrar la oficina asesora de planeación o gerencia de riesgos.  Cuando un riesgo salga del mapa no existirá otro riesgo con el mismo número. </t>
  </si>
  <si>
    <t>Debe contar con una redacción clara y concreta del riesgo identificado,  tener en cuenta la estructura de alto nivel establecida en al guía, es necesario que en la descripción del riesgo concurran los componentes de su definición, así: ACCIÓN U OMISIÓN + USO DEL PODER + DESVIACIÓN DE LA GESTIÓN DE LO PÚBLICO + EL BENEFICIO PRIVADO.</t>
  </si>
  <si>
    <t>El impacto se debe analizar y calificar a partir de las consecuencias identificadas en la fase de descripción del riesgo, diligenciando el cuestionario en sus 19 pregunta</t>
  </si>
  <si>
    <t>Evaluación del  Riesgo Inherente</t>
  </si>
  <si>
    <t>Utilice la lista de despliegue que se encuentra parametrizada, le aparecerán las opciones: i)Preventivo, ii)Detectivo</t>
  </si>
  <si>
    <t>¿Existe un responsable asignado a la ejecución del control?
Utilice la lista de despliegue que se encuentra parametrizada, le aparecerán las opciones: Asignado 15; No Asignado 0</t>
  </si>
  <si>
    <t>¿El responsable tiene la autoridad y adecua-da segregación de funciones en la ejecución del control?
Utilice la lista de despliegue que se encuentra parametrizada, le aparecerán las opciones: Adecuado 15, Inadecuado 0</t>
  </si>
  <si>
    <t>¿La oportunidad en que se ejecuta el control ayuda a prevenir la mitigación del riesgo o a detectar la materialización del riesgo de manera oportuna?
Utilice la lista de despliegue que se encuentra parametrizada, le aparecerán las opciones: Oportuna 15. Inoportuna 0</t>
  </si>
  <si>
    <t>¿Las actividades que se desarrollan en el control realmente buscan por si sola prevenir o detectar las causas que pueden dar origen al riesgo, Ej.: verificar, validar, cotejar, comparar, revisar, etc.?
Utilice la lista de despliegue que se encuentra parametrizada, le aparecerán las opciones: Prevenir 15, Detectar 10, No es un control 0</t>
  </si>
  <si>
    <t>¿La fuente de información que se utiliza en el desarrollo del control es información confiable que permita mitigar el riesgo?
Utilice la lista de despliegue que se encuentra parametrizada, le aparecerán las opciones: Confiable 15, No confiable 0</t>
  </si>
  <si>
    <t>¿Las observaciones, desviaciones o diferencias identificadas como resultados de la ejecución del control son investigadas y resueltas de manera oportuna?
Utilice la lista de despliegue que se encuentra parametrizada, le aparecerán las opciones: Se investigan y resuelven oportunamente 15, No se investigan y resuelven oportunamente  0</t>
  </si>
  <si>
    <t>¿Se deja evidencia o rastro de la ejecución del control que permita a cualquier tercero con la evidencia llegar a la misma conclusión?
Utilice la lista de despliegue que se encuentra parametrizada, le aparecerán las opciones: Completa 10,  Incompleta 5, No existe 0</t>
  </si>
  <si>
    <t>Aunque un control esté bien diseñado, este debe ejecutarse de manera  consistente,  debe asegurarse por parte de la primera línea de defensa que el control se ejecute.
Utilice la lista de despliegue que se encuentra parametrizada, le aparecerán las opciones: Fuerte: El control se ejecuta de manera consistente por parte del responsable. Moderado: El control se ejecuta algunas veces por parte del responsable. Débil: El control no se ejecuta por parte del responsable.</t>
  </si>
  <si>
    <t>Evaluación de la Solidez del Control</t>
  </si>
  <si>
    <t>Se determina si se debe establecer acción o acciones para fortalecer el control
Utilice la lista de despliegue que se encuentra parametrizada, le aparecerán las opciones: Si. NO</t>
  </si>
  <si>
    <t>Evaluación del  Riesgo Residual</t>
  </si>
  <si>
    <t>Utilice la lista de despliegue que se encuentra parametrizada, le aparecerán las opciones: i)Aceptar, ii)Evitar, iii)Reducir, iv) Compartir o Transferir.</t>
  </si>
  <si>
    <t>Para la gestión de riesgos de corrupción, continúan vigentes los lineamientos contenidos en la versión 4 de la Guía para la administración del riesgo y el diseño de controles en entidades públicas de 2018. Por lo anterior es necesario que para formular el mapa de riesgos de corrupción, se remita a dicho documento. Para mayor facilidad, a continuación se transcriben algunos de las pautas señaladas en la Guía para la administración del riesgo y el diseño de controles en entidades públicas de 2018, que reiterando sigue vigente. El formato cuenta con celdas parametrizadas y permite contar con los respectivos mapas de calor para riesgo inherente y riesgo residual.</t>
  </si>
  <si>
    <t xml:space="preserve">Antes de iniciar con el diligenciamiento de la información en la matriz, se requiere definir que es RIESGO DE CORRUPCIÓN
Definición de riesgo de corrupción: Es la posibilidad de que, por acción u omisión, se use el poder para desviar la gestión de lo público hacia un beneficio privado.
“Esto implica que las prácticas corruptas son realizadas por actores públicos y/o privados con poder e incidencia en la toma de decisiones y la administración de los bienes públicos” (Conpes N° 167 de 2013). 
</t>
  </si>
  <si>
    <t>Descripción del riesgo</t>
  </si>
  <si>
    <t>Identificar los puntos sensibles en  el proceso, analizar las debilidades que pueden ser causas de hechos de corrupción en las actividades internas de la entidad, así como las amenazas del entorno,  se pueden identificar a partir de los componentes de oportunidad, presión y responsabilidad.
₋ Oportunidad: Las variables que inciden en la oportunidad para la corrupción debido a las fallas de los procedimientos y ausencia de controles en el desarrollo de los trámites,
₋ Presión: Los factores de la dimensión de presión donde es necesario identificar que actores corruptos externos a la entidad inciden.
₋ Responsabilidad: Las fallas éticas y de compromiso con lo público que afectan un desarrollo objetivo e imparcial en el manejo y regulación de los recursos públicos.</t>
  </si>
  <si>
    <t>La calificación de la solidez de cada control será considerada tendiendo en cuenta la calificación del diseño o ejecución con menor calificación entre fuerte, moderado y débil
Utilice la lista de despliegue que se encuentra parametrizada, en la columna X</t>
  </si>
  <si>
    <t xml:space="preserve">Seleccione del cuadro anterior el impacto en afectación económica o reputacional de acuerdo a su selección tome el nivel y consúltelo en la lista desplegable:
EJ: Si escoge afectación económica- Entre 100 y 500 SMLMV entonces el Nivel a seleccionar en la matriz es "Mayor" </t>
  </si>
  <si>
    <t>Este campo contiene el tipo de control si es preventivo, Detectivo o correctivo.
Solo los controles correctivo disminuirán el impacto generalmente estos se ejecutan cuando ya se ha materializado el riesgo.</t>
  </si>
  <si>
    <t>Selección si el control es preventivo, Detectivo o correctivo.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</si>
  <si>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1"/>
        <color theme="9" tint="-0.249977111117893"/>
        <rFont val="Arial"/>
        <family val="2"/>
      </rPr>
      <t>Guía para la Administración del Riesgo y el diseño de controles V5</t>
    </r>
    <r>
      <rPr>
        <sz val="11"/>
        <rFont val="Arial"/>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</si>
  <si>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proceso, su objetivo, alcance, actividades clave, considere los lineamientos establecidos en el </t>
    </r>
    <r>
      <rPr>
        <sz val="11"/>
        <color theme="9" tint="-0.249977111117893"/>
        <rFont val="Arial"/>
        <family val="2"/>
      </rPr>
      <t>Paso 2: identificación del riesgo</t>
    </r>
    <r>
      <rPr>
        <sz val="11"/>
        <rFont val="Arial"/>
        <family val="2"/>
      </rPr>
      <t xml:space="preserve">, donde se explica ampliamente las bases para adelantar este análisis.
Así mismo, considere en el </t>
    </r>
    <r>
      <rPr>
        <sz val="11"/>
        <color theme="9" tint="-0.249977111117893"/>
        <rFont val="Arial"/>
        <family val="2"/>
      </rPr>
      <t>Paso 3: valoración del riesgo</t>
    </r>
    <r>
      <rPr>
        <sz val="11"/>
        <rFont val="Arial"/>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sz val="11"/>
        <color theme="9" tint="-0.249977111117893"/>
        <rFont val="Arial"/>
        <family val="2"/>
      </rPr>
      <t>NOTA:</t>
    </r>
    <r>
      <rPr>
        <sz val="11"/>
        <rFont val="Arial"/>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</si>
  <si>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identificado. Tenga en cuenta la estructura de alto nivel establecida en al guía, inicia con </t>
    </r>
    <r>
      <rPr>
        <b/>
        <sz val="11"/>
        <color theme="9" tint="-0.249977111117893"/>
        <rFont val="Arial"/>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</si>
  <si>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1"/>
        <color theme="9" tint="-0.249977111117893"/>
        <rFont val="Arial"/>
        <family val="2"/>
      </rPr>
      <t>Responsable de ejecutar el control + Acción + Complemento</t>
    </r>
  </si>
  <si>
    <r>
      <t xml:space="preserve">ATRIBUTOS EFICIENCIA
</t>
    </r>
    <r>
      <rPr>
        <sz val="11"/>
        <rFont val="Arial"/>
        <family val="2"/>
      </rPr>
      <t>Tipo</t>
    </r>
  </si>
  <si>
    <r>
      <t xml:space="preserve">ATRIBUTOS EFICIENCIA
</t>
    </r>
    <r>
      <rPr>
        <sz val="11"/>
        <rFont val="Arial"/>
        <family val="2"/>
      </rPr>
      <t>Implementación</t>
    </r>
  </si>
  <si>
    <r>
      <t xml:space="preserve">ATRIBUTOS EFICIENCIA
</t>
    </r>
    <r>
      <rPr>
        <sz val="11"/>
        <rFont val="Arial"/>
        <family val="2"/>
      </rPr>
      <t>Calificación</t>
    </r>
  </si>
  <si>
    <r>
      <t xml:space="preserve">ATRIBUTOS INFORMATIVOS
</t>
    </r>
    <r>
      <rPr>
        <sz val="11"/>
        <rFont val="Arial"/>
        <family val="2"/>
      </rPr>
      <t>Documentación</t>
    </r>
  </si>
  <si>
    <r>
      <t xml:space="preserve">ATRIBUTOS INFORMATIVOS
</t>
    </r>
    <r>
      <rPr>
        <sz val="11"/>
        <rFont val="Arial"/>
        <family val="2"/>
      </rPr>
      <t>Frecuencia</t>
    </r>
  </si>
  <si>
    <r>
      <t xml:space="preserve">ATRIBUTOS INFORMATIVOS
</t>
    </r>
    <r>
      <rPr>
        <sz val="11"/>
        <rFont val="Arial"/>
        <family val="2"/>
      </rPr>
      <t>Registro</t>
    </r>
  </si>
  <si>
    <r>
      <t>La matriz automáticamente hará el cálculo, acorde con el control o controles definidos con sus atributos analizados, lo que permitirá establecer el</t>
    </r>
    <r>
      <rPr>
        <b/>
        <sz val="11"/>
        <color theme="9" tint="-0.249977111117893"/>
        <rFont val="Arial"/>
        <family val="2"/>
      </rPr>
      <t xml:space="preserve"> nivel de riesgo inherente</t>
    </r>
    <r>
      <rPr>
        <sz val="11"/>
        <rFont val="Arial"/>
        <family val="2"/>
      </rPr>
      <t xml:space="preserve"> (Columnas Z- AA -AB- AC-AD).</t>
    </r>
  </si>
  <si>
    <r>
      <t xml:space="preserve">Plan de Acción
</t>
    </r>
    <r>
      <rPr>
        <sz val="11"/>
        <rFont val="Arial"/>
        <family val="2"/>
      </rPr>
      <t xml:space="preserve">Responsable, fecha implementación, fecha seguimiento, seguimiento. </t>
    </r>
  </si>
  <si>
    <r>
      <t xml:space="preserve"> - </t>
    </r>
    <r>
      <rPr>
        <b/>
        <sz val="11"/>
        <rFont val="Arial Narrow"/>
        <family val="2"/>
      </rPr>
      <t xml:space="preserve"> Hoja 3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</si>
  <si>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 </t>
    </r>
    <r>
      <rPr>
        <b/>
        <sz val="11"/>
        <rFont val="Arial Narrow"/>
        <family val="2"/>
      </rPr>
      <t xml:space="preserve"> Hoja 4 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</si>
  <si>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 </t>
    </r>
    <r>
      <rPr>
        <b/>
        <sz val="11"/>
        <rFont val="Arial Narrow"/>
        <family val="2"/>
      </rPr>
      <t xml:space="preserve"> Hoja 5 Tabla de probabilidad: </t>
    </r>
    <r>
      <rPr>
        <sz val="11"/>
        <rFont val="Arial Narrow"/>
        <family val="2"/>
      </rPr>
      <t>Tabla referente para todos los cálculos (no se diligencia)</t>
    </r>
  </si>
  <si>
    <r>
      <t xml:space="preserve"> - </t>
    </r>
    <r>
      <rPr>
        <b/>
        <sz val="11"/>
        <rFont val="Arial Narrow"/>
        <family val="2"/>
      </rPr>
      <t xml:space="preserve"> Hoja 6 Tabla de Impacto: </t>
    </r>
    <r>
      <rPr>
        <sz val="11"/>
        <rFont val="Arial Narrow"/>
        <family val="2"/>
      </rPr>
      <t>Tabla referente para todos los cálculos (no se diligencia)</t>
    </r>
  </si>
  <si>
    <r>
      <t xml:space="preserve"> - </t>
    </r>
    <r>
      <rPr>
        <b/>
        <sz val="11"/>
        <rFont val="Arial Narrow"/>
        <family val="2"/>
      </rPr>
      <t xml:space="preserve"> Hoja 7 Tabla de Valoración de Controles: </t>
    </r>
    <r>
      <rPr>
        <sz val="11"/>
        <rFont val="Arial Narrow"/>
        <family val="2"/>
      </rPr>
      <t>Tabla referente para todos los cálculos (no se diligencia)</t>
    </r>
  </si>
  <si>
    <r>
      <t xml:space="preserve">PLAN DE CONTINGENCIA
</t>
    </r>
    <r>
      <rPr>
        <sz val="11"/>
        <color theme="0"/>
        <rFont val="Arial"/>
        <family val="2"/>
      </rPr>
      <t>(en caso que se materialice)</t>
    </r>
  </si>
  <si>
    <r>
      <t xml:space="preserve">La entidad debe implementar controles orientados a reducir, mitigar o eliminar los riesgos que se puedan presentar. Defina el control (es) considerando la estructura explicada en la guía: </t>
    </r>
    <r>
      <rPr>
        <b/>
        <sz val="11"/>
        <color theme="9" tint="-0.249977111117893"/>
        <rFont val="Arial"/>
        <family val="2"/>
      </rPr>
      <t>Responsable de ejecutar el control + Acción + Complemento</t>
    </r>
    <r>
      <rPr>
        <sz val="11"/>
        <rFont val="Arial"/>
        <family val="2"/>
      </rPr>
      <t xml:space="preserve"> </t>
    </r>
  </si>
  <si>
    <r>
      <t xml:space="preserve">Plan de Manejo de Riesgos
</t>
    </r>
    <r>
      <rPr>
        <sz val="11"/>
        <rFont val="Arial"/>
        <family val="2"/>
      </rPr>
      <t>Accione a tomar, Responsable, fecha de cumplimiento, producto evidencia del cumplimiento</t>
    </r>
  </si>
  <si>
    <r>
      <t xml:space="preserve">Campo que permite el registro del nombre o denominación de un activo de información. Diligencie este campo cuando requiera realizar una valoración de riesgos específica sobre un activo.
</t>
    </r>
    <r>
      <rPr>
        <i/>
        <sz val="11"/>
        <color theme="1"/>
        <rFont val="Arial"/>
        <family val="2"/>
      </rPr>
      <t xml:space="preserve">
No registre activos de información que no se hayan identificado de manera previa en la matriz de activos de información.</t>
    </r>
    <r>
      <rPr>
        <sz val="11"/>
        <color theme="1"/>
        <rFont val="Arial"/>
        <family val="2"/>
      </rPr>
      <t xml:space="preserve"> Ej. Base de datos nomina, Servidor principal, Actas de reunión o aprobación.</t>
    </r>
  </si>
  <si>
    <r>
      <t xml:space="preserve">Registre el nombre o denominación de un activo de información. Diligencie este campo cuando requiera realizar una valoración de riesgos específica sobre un activo.
</t>
    </r>
    <r>
      <rPr>
        <i/>
        <sz val="11"/>
        <color theme="1"/>
        <rFont val="Arial"/>
        <family val="2"/>
      </rPr>
      <t>No registre activos de información que no se hayan identificado de manera previa en la matriz de activos de información.</t>
    </r>
    <r>
      <rPr>
        <sz val="11"/>
        <color theme="1"/>
        <rFont val="Arial"/>
        <family val="2"/>
      </rPr>
      <t xml:space="preserve"> Ej. Base de datos nomina, Servidor principal, Actas de reunión o aprobación.</t>
    </r>
  </si>
  <si>
    <r>
      <t>Describa el riesgo, Ej.:</t>
    </r>
    <r>
      <rPr>
        <i/>
        <sz val="11"/>
        <color theme="1"/>
        <rFont val="Arial"/>
        <family val="2"/>
      </rPr>
      <t xml:space="preserve"> "Perdida de integridad de la información del proceso contenida en la carpeta compartida por modificación no autorizada causando reprocesos".</t>
    </r>
  </si>
  <si>
    <t>Elaboró</t>
  </si>
  <si>
    <t>Revisó</t>
  </si>
  <si>
    <t>Aprobó</t>
  </si>
  <si>
    <t xml:space="preserve">D: </t>
  </si>
  <si>
    <t>Radicado No. 2022EE286567 del 03 de noviembre del 2022.</t>
  </si>
  <si>
    <t>Matriz de Administración de Riesgos</t>
  </si>
  <si>
    <t>Código:     PE03-PR02-F2</t>
  </si>
  <si>
    <t>Código: PE03-PR02-F2</t>
  </si>
  <si>
    <t>Fiscal</t>
  </si>
  <si>
    <t>PREGUNTAS</t>
  </si>
  <si>
    <t>N.A</t>
  </si>
  <si>
    <t xml:space="preserve">¿La entidad recibe recursos de entidades privadas? </t>
  </si>
  <si>
    <t xml:space="preserve">¿La entidad genera recursos propios derivados de bienes, productos o servicios ofrecidos? </t>
  </si>
  <si>
    <t xml:space="preserve">¿La entidad realiza operaciones internacionales en divisas? </t>
  </si>
  <si>
    <t xml:space="preserve">¿La entidad realiza operaciones en efectivo en el desarrollo de sus actividades? </t>
  </si>
  <si>
    <t xml:space="preserve">¿Los usuarios objetivo de la entidad son personas naturales entre las que se encuentran las personas expuestas políticamente (PEP’s)? </t>
  </si>
  <si>
    <t xml:space="preserve">¿En algún momento un proveedor de la entidad se ha negado a suministrar la información que se le solicita? </t>
  </si>
  <si>
    <t xml:space="preserve">¿La entidad emplea terceros (contratistas o personas jurídicas) para llevar a cabo alguna de las funciones en el cumplimiento de sus objetivos? </t>
  </si>
  <si>
    <t xml:space="preserve">¿Se han presentado anomalías en la ejecución de contratos firmados por la entidad? </t>
  </si>
  <si>
    <t>Fuente: Secretaría General- Dirección Distrital de Desarrollo Institucional</t>
  </si>
  <si>
    <t xml:space="preserve">Para analizar el nivel de exposición al riesgo de LA/FT/ FPADM por parte de la entidad, se realizará teniendo cuenta el número de respuestas positivas obtenidas al diligenciar la matriz de autodiagnóstico, como se muestra en la siguiente tabla: </t>
  </si>
  <si>
    <t>NIVEL DE EXPOSICIÓN DEL RIESGO</t>
  </si>
  <si>
    <t xml:space="preserve">Responder positivamente de UNA a DOS preguntas genera una exposición al riesgo </t>
  </si>
  <si>
    <t>MEDIO</t>
  </si>
  <si>
    <t xml:space="preserve">Responder positivamente de SEIS a OCHO preguntas genera una exposición al riesgo </t>
  </si>
  <si>
    <t xml:space="preserve">Responder positivamente de TRES a CINCO preguntas genera una exposición al riesgo </t>
  </si>
  <si>
    <t>SARLAF</t>
  </si>
  <si>
    <t>La anterior encuesta debe ser resuelta por los Líderes de Procesos como mínimo una vez al año para garantizar el desarrollo periódico que permita obtener los diferentes cambios que se presenten en la entidad y obtener el grado de exposición al Riesgo. Si el grado de exposición aumenta en el autodiagnóstico de la vigencia, se debe revisar la pertinencia de ajustes de controles o creación de controles, en aras de aportar a la prevención del LA/FT/ FPADM en la entidad</t>
  </si>
  <si>
    <r>
      <t>Se debe diligenciar la encuesta de Exposición al</t>
    </r>
    <r>
      <rPr>
        <sz val="11"/>
        <color rgb="FFFF0000"/>
        <rFont val="Arial"/>
        <family val="2"/>
      </rPr>
      <t xml:space="preserve"> Riesgo SARLAF, </t>
    </r>
    <r>
      <rPr>
        <sz val="11"/>
        <rFont val="Arial"/>
        <family val="2"/>
      </rPr>
      <t>por parte de  los Líderes del Proceso como mínimo una vez al año para garantizar el desarrollo periódico que permita obtener los diferentes cambios que se presenten en la entidad y obtener el grado de exposición al Riesgo. Si el grado de exposición aumenta en el autodiagnóstico de la vigencia, se debe revisar la pertinencia de ajustes de controles o creación de controles, en aras de aportar a la prevención del LA/FT/ FPADM en la entidad</t>
    </r>
  </si>
  <si>
    <t>Versión: 7</t>
  </si>
  <si>
    <t>Se realizan modificación y ajustes en la Matriz de Administración de Riesgos, se incluye en la hoja denominada Instructivo R. Gestión, fila Descripción del Control, la instrucción de diligenciar la hoja denominada, Exposición al Riesgo SARLAF, a fin de determinar los controles para esta clase de riesgos, igual se incluyen los formatos para identificar riesgos Fiscales y riesgos SARLAF, de manera independiente a los riegos de gestión, de igual forma en el Procedimiento se incluye el anexo denominado Manual SARLAF, se realizan ajustes en la normatividad, definiciones, lineamientos, responsables y, en la descripción, en lo referente  la inclusión de la identificación de riesgos fiscales, este se hace de acuerdo a lo indicado en la versión 6 de la guia de administración de riesgos del DAFP e igual se realiza para la identificación de los riesgos SARLAF.</t>
  </si>
  <si>
    <t>Fuente: Subsecretaría General- SDA.</t>
  </si>
  <si>
    <t>SERVICIO A LA CIUDADANÍA (2019)</t>
  </si>
  <si>
    <t>SISTEMA INTEGRADO DE GESTIÓN (2019)</t>
  </si>
  <si>
    <t>GESTIÓN CONTRACTUAL (2019)</t>
  </si>
  <si>
    <t>GESTIÓN TALENTO HUMANO (2019)</t>
  </si>
  <si>
    <t>COMUNICACIONES (2019)</t>
  </si>
  <si>
    <t>PARTICIPACIÓN Y EDUCACIÓN AMBIENTAL (2019)</t>
  </si>
  <si>
    <t>GESTIÓN DISCIPLINARIA (2019)</t>
  </si>
  <si>
    <t>GESTIÓN DOCUMENTAL (2019)</t>
  </si>
  <si>
    <t>PLANEACIÓN AMBIENTAL (2019)</t>
  </si>
  <si>
    <t>DIRECCIONAMIENTO ESTRATÉGICO (2019)</t>
  </si>
  <si>
    <t>GESTIÓN AMBIENTAL Y DESARROLLO RURAL (2019)</t>
  </si>
  <si>
    <t>GESTIÓN TECNOLÓGICA (2019)</t>
  </si>
  <si>
    <t>GESTIÓN ADMINISTRATIVA (2019)</t>
  </si>
  <si>
    <t>GESTIÓN JURÍDICA (2019)</t>
  </si>
  <si>
    <t>CONTROL Y MEJORA (2019)</t>
  </si>
  <si>
    <t>Efecto dañoso sobre recursos públicos.</t>
  </si>
  <si>
    <t>Reputacional.</t>
  </si>
  <si>
    <t>Efecto dañoso sobre recursos públicos</t>
  </si>
  <si>
    <t>Dificultades presentadas a los ciudadanos y grupos de interés al acceder a los trámites y servicios de la entidad.</t>
  </si>
  <si>
    <t>Interrupciones o inadecuada atención en los canales habilitados.</t>
  </si>
  <si>
    <t>Posibilidad de afectación reputacional por dificultades presentadas a los ciudadanos y grupos de interés al acceder a los trámites y servicios de la entidad debido a interrupciones o inadecuada atención en los canales habilitados.</t>
  </si>
  <si>
    <t>Emisión de respuestas inoportunas desde las áreas competentes.</t>
  </si>
  <si>
    <t>Retrasos en la radicación, asignación y seguimiento de las PQRS ingresadas a través de los diferentes canales de atención habilitados.</t>
  </si>
  <si>
    <t>Posibilidad de afectación reputacional por emisión de respuestas inoportunas desde las áreas competentes debido a retrasos en la radicación, asignación y seguimiento de las PQRS ingresadas a través de los diferentes canales de atención habilitados.</t>
  </si>
  <si>
    <t>Desarticulación en la implementación de lineamientos e instrumentos asociados al SIG-MIPG.</t>
  </si>
  <si>
    <t>Desunificación de criterios en la asesoría para la implementación, seguimiento y mejora del SIG-MIPG.</t>
  </si>
  <si>
    <t>Posibilidad de afectación reputacional por la desarticulación en la implementación de lineamientos e instrumentos asociados al SIG-MIPG debido a la desunificación de criterios en la asesoría para la implementación, seguimiento y mejora.</t>
  </si>
  <si>
    <t>Cuantificación errada de la multa o clausula penal de los actos administrativos sancionatorios contractuales emitidos y ejecutoriados.</t>
  </si>
  <si>
    <t>Por una tasación que no obedece a criterios objetivos en su aplicación.</t>
  </si>
  <si>
    <t>Posibilidad de efectos dañosos sobre recursos públicos, por la cuantificación errada de la multa o clausula penal de los actos administrativos sancionatorios contractuales emitidos y ejecutoriados, debido a una tasación que no obedece a criterios objetivos en su aplicación.</t>
  </si>
  <si>
    <t>Tener vinculo contractual con personas relacionadas con LA/FT.</t>
  </si>
  <si>
    <t>Omisión en la verificación de las listas restrictivas de la OFAC y de la ONU.</t>
  </si>
  <si>
    <t>Posibilidad de afectación reputacional por tener vinculo contractual con personas relacionadas con LA/FT, debido a la omisión en la verificación de las listas restrictivas de la OFAC y de la ONU</t>
  </si>
  <si>
    <t>Falencia en la estructuración de los documentos que conforman el proceso de selección (Licitación pública, selección abreviada, concurso de méritos, contratación directa y mínima cuantía).</t>
  </si>
  <si>
    <t>No aplicación de la normatividad vigente.</t>
  </si>
  <si>
    <t>Posibilidad de afectación reputacional por falencia en la estructuración de los documentos que conforman el proceso de selección (Licitación pública, selección abreviada, concurso de méritos, contratación directa y mínima cuantía) debido a la no aplicación de la normatividad vigente.</t>
  </si>
  <si>
    <t>Vinculación al servicio público de personas relacionadas con lavado de activos (LA) y Financiación del Terrorismo (FT).</t>
  </si>
  <si>
    <t>Por la omisión en la verificación de las listas restrictivas de la OFAC y de la ONU.</t>
  </si>
  <si>
    <t>Posibilidad de afectaciòn reputacional por la vinculación al servicio público de personas relacionadas con lavado de activos (LA) y Financiación del Terrorismo (FT) debido a la la omisión en la verificación de las listas restrictivas de la OFAC y de la ONU.</t>
  </si>
  <si>
    <t>Por el no cumplimiento del tiempo establecido en el acto administrativo, en el cual se otorgó los viáticos y gastos de viaje en la comisión de servicio.</t>
  </si>
  <si>
    <t>Por el desconocimiento del proceso para reintegro de dineros otorgados como viáticos en la comisión de servicios.</t>
  </si>
  <si>
    <t>Posibilidad de efectos dañosos sobre el recurso público, por el no cumplimiento del tiempo establecido en el acto administrativo, en el cual se otorgó los viáticos y gastos de viaje en la comisión de servicio, debido al desconocimiento del proceso para reintegro de dineros otorgados como viáticos en dicha situación administrativa.</t>
  </si>
  <si>
    <t>Falta de seguimiento y control en la asistencia a las capacitaciones programadas en el PIC y adelantar los cobros para la recuperación de los recursos públicos, por la no asistencia a estas.</t>
  </si>
  <si>
    <t>Desinterés de los funcionarios para asistir a las capacitaciones que generan costo para la SDA.</t>
  </si>
  <si>
    <t>Posibilidad de afectación económica por falta de seguimiento y control en la asistencia a las capacitaciones programadas en el PIC y adelantar los cobros para la recuperación de los recursos públicos, por la no asistencia a estas; debido al desinterés de los funcionarios para asistir a las capacitaciones que generan costo para la SDA.</t>
  </si>
  <si>
    <t>Fuga del conocimiento por parte de los funcionarios que se retiran de la entidad.</t>
  </si>
  <si>
    <t>Debilidad en la aplicación de los instrumentos que permiten la transferencia del conocimiento y la innovación.</t>
  </si>
  <si>
    <t>Posibilidad de afectación reputacional por la Fuga del conocimiento por parte de los funcionarios que se retiran de la entidad, por debilidad en la aplicación de los instrumentos que permiten la transferencia del conocimiento y la innovación.</t>
  </si>
  <si>
    <t>Falta de compromiso de los funcionarios y contratistas en conocer los riesgos laborales a los que pueden estar expuestos en el desarrollo de sus funciones u obligaciones.</t>
  </si>
  <si>
    <t>Desinterés en participar en las actividades y capacitaciones programadas por Seguridad y Salud en Trabajo.</t>
  </si>
  <si>
    <t>Posibilidad de afectación económica y reputacional por la falta de compromiso de los funcionarios y contratistas en conocer los riesgos laborales a los que pueden estar expuestos en el desarrollo de sus funciones u obligaciones, debido al desinterés en participar en las actividades y capacitaciones programadas por Seguridad y Salud en Trabajo.</t>
  </si>
  <si>
    <t>Errores humanos en la divulgación de la información de la entidad presentadas a los ciudadanos y grupos de interés.</t>
  </si>
  <si>
    <t>Fallas en la comunicación entre las áreas de la SDA y la Oficina Asesora de Comunicaciones.</t>
  </si>
  <si>
    <t>Posibilidad de afectación reputacional por errores humanos en la divulgación de la información de la entidad presentada a los ciudadanos y grupos de interés, debido a fallas en la comunicación entre las áreas de la SDA y la Oficina Asesora de Comunicaciones.</t>
  </si>
  <si>
    <t>Bajo conocimiento de las personas vinculadas a las estrategias de educación ambiental, frente al cuidado y preservación del territorio, las áreas de interés ambiental y la biodiversidad del Distrito Capital</t>
  </si>
  <si>
    <t>Bajo dominio del tema por parte del educador y falta de utilización de recursos pedagógicos</t>
  </si>
  <si>
    <t>Posibilidad de afectación reputacional por bajo conocimiento de las personas vinculadas a las estrategias de educación ambiental, frente al cuidado y preservación del territorio, las áreas de interés ambiental y la biodiversidad del Distrito Capital, debido al bajo dominio del tema por parte del educador y la falta de utilización de recursos pedagógicos</t>
  </si>
  <si>
    <t>Violación del debido proceso por el desconocimiento de los procedimientos Disciplinarios, por parte de los abogados o el Operador Disciplinario a cargo del expediente.</t>
  </si>
  <si>
    <t>Falta de experiencia y conocimiento jurídico especifico en materia disciplinaria.</t>
  </si>
  <si>
    <t>Posibilidad de afectación reputacional, por violación del debido proceso por el desconocimiento de los procedimientos Disciplinarios, por parte de los abogados o el Operador disciplinario a cargo del expediente por Falta de experiencia y conocimiento jurídico especifico en materia disciplinaria.</t>
  </si>
  <si>
    <t>Falta de continuidad en los procesos de participación liderados por la SDA</t>
  </si>
  <si>
    <t>Insuficiente divulgación a las organizaciones y a las comunidades sobre los procesos que lidera la Secretaria Distrital de Ambiente acorde a su misionalidad</t>
  </si>
  <si>
    <t>Posibilidad de afectación reputacional por falta de continuidad en los procesos de participación liderados por la SDA por Insuficiente divulgación a las organizaciones y a las comunidades sobre los procesos que lidera la Secretaria Distrital de Ambiente acorde a su misionalidad</t>
  </si>
  <si>
    <t>Suministrar o permitir información a terceros ajenos a los procesos disciplinarios, antes de que en ellos se haya formulado pliego de cargos.</t>
  </si>
  <si>
    <t>Violación a la reserva procesal por el desconocimiento o por intención consiente de violar el artículo 115 de la ley 1952 de 2019 Código General Disciplinario (CGD) o las que lo modifiquen.</t>
  </si>
  <si>
    <t>Posibilidad de afectación reputacional, por suministrar o permitir información a terceros ajenos a los procesos disciplinarios, antes de que en ellos se haya formulado pliego de cargos, Debido a la Violación a la reserva procesal por el desconocimiento o por intención consiente de violar el artículo 115 de la ley 1952 de 2019 Código General Disciplinario (CGD) o las que lo modifiquen.</t>
  </si>
  <si>
    <t>Por el inadecuado manejo documental</t>
  </si>
  <si>
    <t>Debido a la falta de conocimiento de los procedimientos vigentes para la organización documental</t>
  </si>
  <si>
    <t>Inadecuada formulación, actualización, seguimiento y evaluación de los instrumentos de planeación ambiental</t>
  </si>
  <si>
    <t>Falta de la identificación de las necesidades ambientales del Distrito</t>
  </si>
  <si>
    <t>Posibilidad de afectación reputacional por la inadecuada formulación, actualización, seguimiento y evaluación de los instrumentos de planeación ambiental, debido a falta de la identificación de las necesidades ambientales del Distrito.</t>
  </si>
  <si>
    <t>Publicación de indicadores ambientales inconsistentes en el Observatorio Ambiental de Bogotá</t>
  </si>
  <si>
    <t>Debido a la falta de cumplimiento de los criterios de calidad y oportunidad en el reporte de la información y datos de los indicadores ambientales.</t>
  </si>
  <si>
    <t>Posibilidad de afectación reputacional por la publicación de indicadores ambientales inconsistentes en el Observatorio Ambiental de Bogotá, debido a la falta de cumplimiento de los criterios de calidad y oportunidad en el reporte de la información y datos de los indicadores ambientales.</t>
  </si>
  <si>
    <t>Debido al incumplimiento de los planes, proyectos y objetivos estratégicos institucionales.</t>
  </si>
  <si>
    <t>Inadecuada aplicación de directrices políticas y lineamientos del Direccionamiento Estratégico.</t>
  </si>
  <si>
    <t>Posibilidad de afectación reputacional debido al incumplimiento de los planes, proyectos y objetivos estratégicos institucionales por la inadecuada aplicación de directrices políticas y lineamientos del Direccionamiento Estratégico.</t>
  </si>
  <si>
    <t>Inoportuna y baja calidad de los reportes sobre la ejecución de los proyectos de inversión.</t>
  </si>
  <si>
    <t>Falencias en el monitoreo, recopilación e interpretación de la información por parte de los responsables de los proyectos.</t>
  </si>
  <si>
    <t>Posibilidad de afectación reputacional generada por la inoportuna y baja calidad de los reportes sobre la ejecución de los proyectos de inversión, debido a las falencias en el monitoreo, recopilación e interpretación de la información por parte de los responsables de los proyectos.</t>
  </si>
  <si>
    <t>Dificultades en la expedición de actos administrativos y desarrollo de labores por parte de los procesos involucrados en la adquisición predial.</t>
  </si>
  <si>
    <t>Desarticulación en los procesos de la entidad en temas que permitan cumplir con los objetivos del proceso para la adecuada gestión.</t>
  </si>
  <si>
    <t>Posibilidad de afectación económica por dificultades en la expedición de actos administrativos y desarrollo de labores por parte de los procesos involucrados en la adquisición predial debido a la desarticulación en los procesos de la entidad en temas que permitan cumplir con los objetivos del proceso para la adecuada gestión.</t>
  </si>
  <si>
    <t>Indisponibilidad de los servicios de tecnologías de la información y Comunicaciones</t>
  </si>
  <si>
    <t>Baja capacidad para aplicar los estándares y lineamientos en la gestión de los servicios de TI.</t>
  </si>
  <si>
    <t>Posibilidad de afectación reputacional por la indisponibilidad de los servicios de tecnologías de la información y Comunicaciones , debido a la baja capacidad para aplicar los estándares y lineamientos en la gestión de los servicios de TI</t>
  </si>
  <si>
    <t>Factores tensionantes de tipo antrópico y/o naturales que afectan las áreas protegidas o áreas de interés ambiental, y cuyo seguimiento y control no es realizado de manera oportuna y efectiva por parte de los responsables de la administración de Reservas Distritales de Humedal y Parques Distritales Ecológicos de Montaña - PDEM para evitar el presunto daño ambiental.</t>
  </si>
  <si>
    <t>Dificultades en la priorización y seguimiento de los mayores tensionantes que afectan los objetivos de conservación de los recursos naturales en las áreas protegidas o de interés ambiental.</t>
  </si>
  <si>
    <t>Posibilidad de afectación reputacional por factores tensionantes de tipo antrópico y/o naturales que afectan las áreas protegidas o áreas de interés ambiental, y cuyo seguimiento y control no sea realizado de manera oportuna y efectiva por parte de los responsables de la administración de Reservas Distritales de Humedal y Parques Distritales Ecológicos de Montaña - PDEM, para evitar el presunto daño ambiental debido a las dificultades en la priorización y seguimiento de los mayores tensionantes que afectan los objetivos de conservación de los recursos naturales, en las áreas protegidas o de interés ambiental.</t>
  </si>
  <si>
    <t>Debilidad en la gestión de las comunicaciones e interacción entre los diferentes actores en el desarrollo de proyectos de infraestructura a cargo del proceso para la consolidación de las áreas de importancia ambiental.</t>
  </si>
  <si>
    <t>Cambios normativos que afectan la ejecución en la vida de los proyectos.</t>
  </si>
  <si>
    <t>Posibilidad de afectación reputacional por la debilidad en la gestión de las comunicaciones e interacción entre los diferentes actores en el desarrollo de proyectos de infraestructura a cargo del proceso para la consolidación de las áreas de importancia ambiental debido a cambios normativos que afectan la ejecución en la vida de los proyectos.</t>
  </si>
  <si>
    <t>Desarticulación de los proyectos estratégicos de la entidad que tienen algún componente de tecnologías de la información y las comunicaciones.</t>
  </si>
  <si>
    <t>Fallas en el seguimiento de las iniciativas y adquisiciones de TI.</t>
  </si>
  <si>
    <t>Posibilidad de afectación reputacional por la desarticulación de los proyectos estratégicos de la entidad que tienen algún componente de tecnologías de la información y las comunicaciones debido a fallas en el seguimiento de las iniciativas y adquisiciones de TI.</t>
  </si>
  <si>
    <t>Subutilización de las herramientas de TI en la Entidad.</t>
  </si>
  <si>
    <t>Bajo uso y apropiación de servicios y capacidades tecnológicas de la entidad.</t>
  </si>
  <si>
    <t>Posibilidad de afectación reputacional por la subutilización de las herramientas de TI en la Entidad debido al bajo uso y apropiación de servicios y capacidades tecnológicas de la entidad.</t>
  </si>
  <si>
    <t>Derrame de residuos con características de peligrosidad</t>
  </si>
  <si>
    <t>inadecuado embalaje, desconocimiento o inaplicabilidad de los lineamientos establecidos por el proceso para su movilización entre sedes.</t>
  </si>
  <si>
    <t>Posibilidad de afectación reputacional por el derrame de residuos con características de peligrosidad debido al inadecuado embalaje, desconocimiento o inaplicabilidad de los lineamientos establecidos por el proceso para su movilización entre sedes.</t>
  </si>
  <si>
    <t>Cambios de un bien o alguno de sus componentes, partes, seriales etc, en la rotación del mismo entre servidores públicos.</t>
  </si>
  <si>
    <t>La finalización de los contratos y la gestión de paz y salvo por parte de quien tiene asignado el bien.</t>
  </si>
  <si>
    <t>Posibilidad de afectación económica debido a cambios de un bien o alguno de sus componentes, partes, seriales etc, en la rotación del mismo entre servidores públicos por la finalización de los contratos y la gestión del paz y salvo por parte de quien tiene asignado el bien.</t>
  </si>
  <si>
    <t>Pérdida, extravío, hurto, robo o declaratoria de bienes faltantes pertenecientes a la Entidad</t>
  </si>
  <si>
    <t>Inadecuada custodia de los bienes a cargo del almacén</t>
  </si>
  <si>
    <t>Posibilidad de efecto dañoso sobre bienes públicos por la pérdida, extravío, hurto, robo o declaratoria de bienes faltantes pertenecientes a la Entidad debido a la inadecuada custodia de los bienes a cargo del almacén.</t>
  </si>
  <si>
    <t>Emisión de conceptos jurídicos o de viabilidad jurídica basados en normatividad desactualizada o no aplicable.</t>
  </si>
  <si>
    <t>Los abogados que emiten los conceptos jurídicos o de viabilidad jurídica no dan cumplimiento a las actividades establecidas en el procedimiento PA05-PR01: Emisión Conceptos Jurídicos y Conceptos de Viabilidad Jurídica.</t>
  </si>
  <si>
    <t>Posibilidad de afectación reputacional debido a la Emisión de conceptos jurídicos o de viabilidad jurídica basados en normatividad desactualizada o no aplicable, como consecuencia del incumplimiento de las actividades establecidas en el procedimiento PA05-PR01: Emisión Conceptos Jurídicos y Conceptos de Viabilidad Jurídica</t>
  </si>
  <si>
    <t>Pérdida de procesos judiciales</t>
  </si>
  <si>
    <t>Falta de oportunidad en la tención de los mismos.</t>
  </si>
  <si>
    <t>Posibilidad de afectación económica por pérdida de procesos judiciales debido a la falta de oportunidad en la atención de los mismos.</t>
  </si>
  <si>
    <t>Registro incompleto de las gestions en el aplicativo SIPEJ.</t>
  </si>
  <si>
    <t>Los contratistas y funcionarios no realizan el reporte de las gestiones realizadas a las Entidades Sin Ánimo de Lucro Ambientales y no se lleva a cabo seguimiento por parte del líder.</t>
  </si>
  <si>
    <t>Posibilidad de afectación reputacional por registro incompleto de las gestiones realizadas a las Entidades Sin Ánimo de Lucro de carácter ambiental en aplicativo SIPEJ debido a que los contratistas y funcionarios no realizan el cargue de la información y no se lleva a cabo seguimiento por parte del líder.</t>
  </si>
  <si>
    <t>Incumplimiento en la oportunidad de emisión de los informes del Plan Anual de Auditoría</t>
  </si>
  <si>
    <t>Suministro incompleto o inoportuno de información por parte del proceso o actividad auditada o por indisponibilidad del talento humano.</t>
  </si>
  <si>
    <t>Posibilidad de afectación económica reputacional debido al incumplimiento en la oportunidad de emisión de los informes del Plan Anual de Auditoría, generado por el suministro incompleto o inoportuno de información por parte del proceso o actividad auditada o por indisponibilidad del talento humano.</t>
  </si>
  <si>
    <t>Imprecisión, inexactitud o error en las conclusiones de los trabajos de auditorias</t>
  </si>
  <si>
    <t>Omisiones o sobrepasos de controles en la revisión de evidencias o malinterpretaciones de las situaciones observadas.</t>
  </si>
  <si>
    <t>Posibilidad de afectación reputacional debido a la imprecisión, inexactitud o error en las conclusiones de los trabajos de auditoria generado por omisiones o sobrepasos de controles en la revisión de evidencias o malinterpretaciones de las situaciones observadas.</t>
  </si>
  <si>
    <t>SARLAFT</t>
  </si>
  <si>
    <t>El grupo de Servicio a la Ciudadanía, informa al ciudadano que el canal de atención por el cual esta realizando la solicitud ante la entidad no se encuentra habilitado en el momento y lo remite a los canales de atención habilitados, a traves de la publicación realizada en la guía de tramites y servicios y/o en la página web de la entidad.</t>
  </si>
  <si>
    <t>Los profesionales del equipo SIG, verifican y unifican los criterios en la construcción y actualización de lineamientos para la implementación del SIG-MIPG, mediante mesas de trabajo teniendo en cuenta la normatividad vigente. De estas mesas de trabajo se dejaran actas de reunión y los documentos que se tratan.</t>
  </si>
  <si>
    <t>El Profesional de Talento Humano en cada proceso de vinculación de personal a planta, realiza la verificación en las listas vinculantes y restrictivas de los postulados, con el fin de validar que estas personas no esten relacionadas LA/FT. Como evidencia se deja el soporte de verificación de las listas restrictivas de la OFAC y de la ONU.</t>
  </si>
  <si>
    <t>El profesional de talento humano solicita el informe ejecutivo de acuerdo con los establecido en el procedimiento PA01-PR48 Comisión de servicios, con el fin de verificar las actividades desplegadas de dicha comisión. Como evidencia se tiene el informe ejecutivo.</t>
  </si>
  <si>
    <t>El profesional de talento humano solicita el formato diligenciado PA01-PR48-F1 Certificado de Cumplido de Comisión, de acuerdo con lo establecido en el procedimiento PA01-PR48 Comisión de servicios, con el fin de verificar que la Comisión se cumplió de acuerdo al acto administrativo que lo confirió. Como evidencia se tiene el Certificado de Cumplido de Comisión.</t>
  </si>
  <si>
    <t>El profesional de capacitación socializa a los servidores las capacitaciones programadas en el PIC de la vigencia, para su respectiva inscripción; como control se establece que quienes se inscriban deben diligenciar el formato PA01-PR32-F3 - "Acta de compromiso y autorización de actividades", para garantizar su participación y aprobación a las capacitaciones. Como evidencia queda el formato PA01-PR32-F3 - "Acta de compromiso y autorización de actividades" firmados y las listas de asistencia de participación a las capacitaciones.</t>
  </si>
  <si>
    <t>El profesional de talento humano cada vez que se presente retiro o reubicación del cargo de un funcionario remitirá el formato PA01-PR35-F1 acta de entrega del cargo, con el fin de mitigar la fuga de conocimiento, y se registre en este los principales temas de gestión del conocimiento en las actividades desarrolladas, funciones asignadas y los logros alcanzados por parte de cada funcionario. Como evidencia queda el formato PA01-PR35-F1 acta de entrega del cargo en la historia laboral del funcionario.</t>
  </si>
  <si>
    <t>El profesional de Sistema de Gestión de Seguridad y Salud en el Trabajo - SG-SST mediante actividades y capacitaciones mensuales socializa la matriz de peligros e identificación de riesgos para dar a conocer los riesgos laborales a los que pueden estar expuestos los funcionarios y contratistas; para garantizar la mayor participación se realiza la invitación por dependencias con el fin que deleguen un grupo mínimo de servidores y así garantizar su participación; como evidencias quedan las convocatorias (correo o memorando), listas de asistencia de participantes y memorias.</t>
  </si>
  <si>
    <t>El Jefe de la Oficina de Comunicaciones designa un profesional para cada dependencia, quien se encarga de elaborar el producto comunicacional solicitado. Cada vez que se requiere el contenido, datos e información, el profesional asignado revisa conjuntamente con la dependencia solicitante la información y las características para la producción de la pieza y luego de su aprobación tanto por el área y el jefe de comunicaciones, se realiza la publicación en los canales de comunicación internos o externos con los que cuenta la SDA, medios de comunicación, periodistas y redes sociales, según la necesidad. La ejecución del control se realiza a través de registros documentales de soporte como correos electrónicos y plataformas de mensajería como Whatsapp y Hangouts (Gmail).</t>
  </si>
  <si>
    <t>Trimestralmente, los líderes de equipo realizan jornadas de capacitación dirigidas al equipo pedagógico, sobre los temas que se desarrollan en las acciones de educación ambiental, así como la socialización de las fichas de acción pedagógica, los anexos técnicos y herramientas pedagógicas. Se hace una programación anual de las capacitaciones y se diligencia memoria de reunión en cada jornada realizada.</t>
  </si>
  <si>
    <t>Durante el desarrollo de la acción de educación ambiental, el equipo pedagógico aplica la encuesta de evaluación de conocimiento al 10% de los participantes, siempre y cuando la dinámica de la actividad lo permita. La encuesta se aplica de manera virtual o presencial y el soporte se anexa a los listados de asistencia de cada actividad.</t>
  </si>
  <si>
    <t>Semestralmente, el enlace del sistema integrado de gestión realiza la consolidación de la tabulación de las encuestas de evaluación de conocimiento aplicadas en las acciones de educación ambiental y genera un informe de resultados, conclusiones y acciones de mejora, cuando aplique.</t>
  </si>
  <si>
    <t>La Oficina de Control Disciplinario Interno a través del jefe de la Oficina junto, con el profesional o profesionales que ejerce la función disciplinaria, adelantan la revisión de los expedientes activos en las etapas procesales, con el fin de evitar vencimiento de términos. Estas actuaciones se registran en la base de datos (Excel) semanalmente, donde en la columna denominada “FECHA ULTIMA ACTUACION” se registra la fecha en que se efectúa alguna actuación en ese expediente quedando la trazabilidad para asegurarse que las actuaciones se encuentran acordes al procedimiento disciplinario en cada expediente. En caso de detectar posibles inconsistencias se realiza la actividad del caso a fin de subsanarla (auto pertinente, citación, entre otros) y dar continuidad al proceso conforme a la Ley, todas estas actuaciones quedan como evidencia en cada expediente.</t>
  </si>
  <si>
    <t>El gestor local ambiental adelanta la secretaria técnica de la Comisión Ambiental Local (CAL), que es la instancia de coordinación que articula las acciones de los actores estratégicos de la localidad hacia el fortalecimiento de la gestión ambiental local y en donde se hace la divulgación sobre los procesos que lidera la Secretaria Distrital de Ambiente acorde a su misionalidad. Esta CAL se desarrolla en las 20 localidades del D.C. y se diligencia acta de reunión, en donde quedan establecidos los compromisos y los resultados de las acciones adelantadas. Se convoca a los actores sociales mediante correo electrónico. En caso de no contar con el quorum requerido, se convoca a una nueva reunión. Cada Comisión Ambiental Local sesionará ordinariamente por lo menos una vez cada dos meses, de acuerdo a lo estipulado en el Artículo 6º del Decreto Distrital 575 DE 2011.</t>
  </si>
  <si>
    <t>El profesional reponsable del programa de participación ciudadana digital divulga semanalmente la información de las acciones de participación, a través de la redes del corresponsal ambiental. Semestralmente revisa y actualiza la información del Menú Participa de la página web de la SDA en caso de requerirse.</t>
  </si>
  <si>
    <t>La Oficina de Control Disciplinario Interno a través de todos los integrantes del equipo, así como los sujetos disciplinables, están en la obligación permanente de mantener la reserva procesal de los expedientes conforme al artículo 115 de la ley 1952 de 2019 Código General Disciplinario (CGD). Lo anterior con el fin de garantizar dicha reserva y el cumplimiento legal. Esta garantía se hace a través del abogado sustanciador que tiene a cargo el expediente, quien realiza la revisión y verificación de la identidad de los sujetos procesales al momento de la consulta del expediente, las personas que infrinjan la reserva procesal se verán sometidas a las sanciones disciplinarias y penales a las que haya lugar, conforme a lo establecido en la ley. Como evidencia en cada expediente se deja la constancia de visita por parte de los sujetos antes mencionados.</t>
  </si>
  <si>
    <t>El profesional Especializado de la DGC del proceso de Gestión Documental, dentro del plan de trabajo para la vigencia incluye socializaciones a los funcionarios y contratistas y realiza el seguimiento semestralmente como mínimo sobre los procedimientos de consulta, préstamo y atención de solicitudes de reproducción de copias de documentos (PA06-PR03), transferencias documentales (PA06-PR05), pérdida y reconstrucción de expedientes (PA06-PR17) y organización documental (PA06-PR18), donde se establecen lineamientos del manejo documental. Si se presentara la no participación de muchos de los funcionarios y contratistas, esta información es remitida a los jefes de las dependencias para que sea replicada dentro de los equipos de trabajo. Como evidencia, queda el plan de trabajo, convocatoria, correos electrónicos, actas, listas de asistencia y presentaciones.</t>
  </si>
  <si>
    <t>Los profesionales de la Subdirección de Políticas y Planes Ambientales, aplican las herramientas metodológicas para la identificación de las necesidades ambientales del Distrito en las diferentes etapas de formulación, actualización, seguimiento y evaluación de los instrumentos de planeación ambiental, cuando se requieran.</t>
  </si>
  <si>
    <t>Los profesionales de la Subdirección de Políticas y Planes Ambientales, realizan el seguimiento a instrumentos de planeación ambiental priorizados, mediante herramientas ofimáticas diseñadas por la SDA, de manera trimestral o semestral.</t>
  </si>
  <si>
    <t>Los profesionales de la Subdirección de Políticas y Planes Ambientales, realizan las actividades de ajuste y actualización de los instrumentos de planeación ambiental, teniendo en cuenta las nuevas necesidades ambientales que se presenten y cuando se requieran, resultantes de los ejercicios de seguimiento, nuevas directrices normativas o por otras iniciativas en cualquier etapa del ciclo de política pública.</t>
  </si>
  <si>
    <t>El sistema de gestión de indicadores Arrow del OAB genera una alerta automática cada vez que un delegado ingresa para realizar cargue y actualización del indicador, a través de un correo electrónico notificado al correo de los administradores del OAB.</t>
  </si>
  <si>
    <t>El administrador del OAB revisa las alertas de ingreso generadas automáticamente por el sistema de gestión de indicadores Arrow del OAB, cada vez que estas se presenten, validando la consistencia del ajuste y actualización de la información contenida en el indicador, a través del modulo de “Auditoría” del sistema del OAB. Si se presenta una desviación o cuando halle una inconsistencia en la información del indicador, el profesional especializado del OAB inactiva el dato o el indicador inconsistente en la plataforma Arrow, la comunica al delegado y al responsable del indicador con su debida justificación.</t>
  </si>
  <si>
    <t>El profesional especializado del OAB realiza un seguimiento mensual a la actualización de los indicadores del OAB mediante una bitácora y la elaboración de un informe de administración, donde registra la última fecha de actualización y contrasta los dias de rezago establecidos para definir si el indicador se encuentra actualizado y documenta la gestion realizada durante mes para la administración integral del OAB.</t>
  </si>
  <si>
    <t>El profesional especializado del OAB revisa que coincidan los registros constitutivos del metadato y del indicador validado en la ficha técnica y lo registrado por el delegado en el sistema Arrow, cada vez que se cargue un indicador nuevo, en el caso de requerir alguna precisión sobre el metadato del indicador, se gestiona con el delegado su ajuste.</t>
  </si>
  <si>
    <t>El profesional de la Subdirección de Proyectos y Cooperación Internacional genera mensualmente un semáforo del estado de ejecución magnitud física y presupuestal de los proyectos de inversión a través de un reporte el cual es entregado al Subdirector (a) de la SPCI y a Director (a) de la Dirección de Planeación y Sistemas de Información Ambiental.</t>
  </si>
  <si>
    <t>El profesional de la SPCI analista de proyectos, mensualmente hace seguimiento integral a la ejecución de los proyectos de inversión de la SDA y lo socializa al gerente de proyecto quedando como evidencia el informe de seguimiento y acta de reunión.</t>
  </si>
  <si>
    <t>El analista de proyecto de la Subdirección de Proyectos y Cooperación Internacional, mensualmente realiza una evaluación de la aplicación de los criterios de calidad, oportunidad, gestión de la información de los proyectos de inversión quedando como evidencia el reporte y memorando.</t>
  </si>
  <si>
    <t>El profesional de la Subdirección de Proyectos y Cooperación Internacional designado para cada proyecto de inversión (Analista), mensualmente realiza la socialización de los informes de alertas y recomendaciones a los gerentes de proyecto presentando las observaciones de mejora para la ejecución de los proyectos de inversión a través de comunicación interna.</t>
  </si>
  <si>
    <t>El Director de la Dirección de Gestión Ambiental y los profesionales encargados de la gestión predial revisan los avances en los procesos de adquisición, para el desarrollo de la adquisición de predios priorizados, mediante reuniones con el objetivo de consolidar las áreas de interés ambiental, dejando constancia en las actas de reunión. En caso de presentarse desviación se citará al Comité de Adquisicion de Predios.</t>
  </si>
  <si>
    <t>Los profesionales asignados al equipo del dominio de servicios tecnológicos monitorean la capacidad y disponibilidad de la infraestructura tecnológica mediante herramientas de monitoreo, gestión de alertas y aplicación de estándares y lineamientos para el servicio de TI, de manera periódica.</t>
  </si>
  <si>
    <t>Los profesionales asignados al equipo de infraestructura de la DPSIA y al equipo de soporte técnico de la DGC realiza el mantenimiento preventivo de la infraestructura tecnológica y de los aplicativos, así como de la infraestructura física de la entidad, respectivamente, en concordancia con la formulación del plan, la programación de las actividades y la comunicación mediante ventanas de mantenimiento.</t>
  </si>
  <si>
    <t>Los profesionales responsables de los grupos de Administración de Reservas Distritales de Humedal y Parques Distritales Ecológicos de Montaña - PDEM y otras áreas de interés ambiental realizarán el diligenciamiento de la matriz de tensionantes generada en las áreas protegidas y de interés ambiental priorizadas.</t>
  </si>
  <si>
    <t>Los profesionales responsables de apoyar a los grupos de Administración de Reservas Distritales de Humedal y Parques Distritales Ecológicos de Montaña - PDEM y otras Áreas de Interés Ambiental realizan, la verificación del seguimiento a la matriz de tensionantes y elaborarán el plan de trabajo priorizando los tensionantes que afectan las áreas protegidas o de interés ambiental, y en caso de presentarse una desviación se reportará de manera inmediata a las entidades competentes..</t>
  </si>
  <si>
    <t>Los profesionales responsables de la Dirección de Gestión Ambiental y la Subdirección de Ecosistemas y Ruralidad, realizan y afianzan con los diferentes actores tanto institucionales como sociales, los espacios de participación social en todas las etapas de vida de los proyectos de infraestructura de manera trimestral quedando como evidencia los registros pertinentes (actas de reunión y relación de asistencia y/o fotografías).</t>
  </si>
  <si>
    <t>Los profesionales responsables de la Dirección de Gestión Ambiental y la Subdirección de Ecosistemas y Ruralidad cada vez que se requiera, verificarán la efectividad y coherencia de las normas, licencias, permisos y/o autorizaciones de los proyectos y consultas a las que haya lugar a través de comunicación oficial.</t>
  </si>
  <si>
    <t>Los lideres del dominio de Estrategía y Gobierno de TI, Formulan y hacen seguimiento a los planes institucionales con componentes tecnológicos que recojan la visión y planeación de los recursos tecnológicos de la entidad, de acuerdo con la periodicidad de los indicadores e instrumentos</t>
  </si>
  <si>
    <t>La Directora de DPSIA con el apoyo de las mesas tecnicas de TI, genera concepto técnico de viabilidad o factibilidad que involucren soluciones de Tecnologías de Información y Comunicaciones teniendo en cuenta los conceptos de cada una mesas técnicas que operan en TI, en el cual se evalúan criterios como capacidad de infraestructura de TI, funcionalidad, interoperabilidad con otros sistemas de información, criterios de seguridad de la información, mantenibilidad y soporte, donde se indica que no se podrán llevar a cabo procesos contractuales que tengan como objeto la adquisición, suministro, soporte y/o mantenimiento u otra solución de tecnologías de información y comunicaciones o que contengan componentes de TI sin la respectiva conceptualización técnica o viabilidad por la DPSIA, la cual se encuentra incluida como guía: "Guía para la gestión de solicitudes de evaluación de una iniciativa o proyecto de tecnología de la información " conforme al procedimiento PA03-PR13, esto, cuando se presente lo solicita a la mesa de servicios</t>
  </si>
  <si>
    <t>Los administradores de los sistemas de informacion y /o aplicativos implementan la estrategia de uso y apropiación de TI, de manera permanente durante el año y en caso de evidenciar debilidades, se han desarrollado herramientas audiovisuales para fortalecer la apropiación de los usuarios en el uso de Software</t>
  </si>
  <si>
    <t>El profesional del PIGA cada vez que exista una movilización de RESPEL hacia la sede administrativa de la SDA, verifica el formato "Movilización de RESPEL entre sedes de la SDA Código: PA07-PR10-F5" para lo cual se le hará seguimiento a la generación de residuos peligrosos de las sedes con control operacional mediante comunicación oficial y se efectuarán dos socializaciones al año del procedimiento Gestión Integral de Residuos.</t>
  </si>
  <si>
    <t>El profesional de almacén cada vez que exista un requerimiento de traslado de elementos al almacén por parte del funcionario o colaborador, verifica el formato de solicitud de traslado o reintegro de bienes código PA07-PR01-F1 frente al software de almacén donde se identifica los componentes, partes, seriales, ETC, y se genera el comprobante de traslado de bienes devolutivos y se actualiza el inventario individual.</t>
  </si>
  <si>
    <t>Los profesionales del área del almacén anualmente realizan la toma física de inventario con el fin de verificar el estado de los bienes y faltantes quedando en evidencia el PA07-PR04-F1: Formato Toma Física de Bienes en Servicio o Bodega diligenciado.</t>
  </si>
  <si>
    <t>Los profesionales del área del almacén cuatrimestralmente realizan el reporte de bienes no explotados en bodega a la Subdirección Financiera y se valida aleatoriamente la existencia de estos quedando como evidencia el informe, actas de reunión y el PA07-PR04-F1: Formato Toma Física de Bienes en Servicio o Bodega diligenciado.</t>
  </si>
  <si>
    <t>Los abogados de la DLA verifican en los aplicativos del Sistema Único de Información Normativa, Régimen Legal de Bogotá y Secretaría del Senado que la normatividad relacionada en el concepto jurídico o de viabilidad jurídica a emitir se encuentre actualizada y sea aplicable.</t>
  </si>
  <si>
    <t>El líder del grupo revisa y aprueba todos los conceptos jurídicos y de viabilidad jurídica con el fin de identificar facultades, vigencia de las normas, redacción, ortografía y la legalidad del mismo.</t>
  </si>
  <si>
    <t>El profesional jurídico de apoyo, del grupo de Defensa Jurídica realiza seguimiento y control diario mediante base de datos Excel y aplicativo FOREST, a los requerimientos judiciales (autos y sentencias) asignados a cada apoderado judicial con el fin de evitar que se incumplan los términos, generando alertas antes del vencimiento del requerimiento. Si se detectan requerimientos vencidos se prioriza la atención inmediata del requerimiento.</t>
  </si>
  <si>
    <t>El líder del grupo ESAL verifica mensualmente la actualización del aplicativo SIPEJ conforme a la base de datos de gestión remitida por los contratistas y funcionarios.</t>
  </si>
  <si>
    <t>El jefe de la Oficina de Control Interno elabora y presenta al Comité Institucional de Coordinación de Control Interno - CICCI, el Plan Anual de Auditoría, que contiene los plazos de los trabajos programados para la vigencia y los responsables para su análisis y aprobación. En caso de que se deba ajustar el PAA se debe hacer por aprobación de CICCI, de acuerdo con las necesidades de la entidad.</t>
  </si>
  <si>
    <t>Cada vez que se inicia un trabajo programado en el plan Anual de Auditoría, el auditor asignado para su ejecución envía memorando de inicio aprobado por el Jefe de Control Interno a las áreas auditadas y/o involucradas. Para el caso particular de auditorias internas basadas en riesgos, se solicita adicionalmente en el memorando de inicio al proceso auditado, la firma de la Carta de Representación, instrumento mediante el cual el responsable del proceso auditado garantiza a la Oficina de Control Interno que la información, documentos y registros relacionados con el proceso auditado han sido puestos a disposición del auditor, corresponden a la realidad y gozan de la debida actualización, disponibilidad e integridad. En caso de que el proceso auditado no aporte la información requerida para la ejecución del trabajo, el auditor asignado al mismo registrará en el informe aprobado por el Jefe de Control Interno la Limitación en el Alcance correspondiente.</t>
  </si>
  <si>
    <t>Cada vez que se va a emitir un informe de un trabajo de auditoría interna que haga parte del Plan Anual de Auditoría, el profesional asignado para hacer seguimiento a éste revisa que el informe cumpla con el objetivo definido. En caso de detectar desviaciones, comunica al auditor asignado para que realice los ajustes pertinentes; posteriormente, se envía al Jefe de Control Interno para su revisión y aprobación.</t>
  </si>
  <si>
    <t>El líder de cada equipo realizará mensualmente el seguimiento al cumplimiento de los planes de trabajo asignados, asegurando el avance en la gestión de los trámites a cargo de su grupo.
Desviación: En caso de que no se identifique un avance representativo, se deberán realizar las alertas o requerimientos correspondientes, a través de los mecanismos que considere pertinentes</t>
  </si>
  <si>
    <t>Comunicar a la dependencia o entidad generadora de la informacion objeto de revisión, remitiendo la conciliacion, requerimiento, solicitud de informacion o sugerencias, para subsanar las diferencias identificadas, en el caso en que se presentasen.</t>
  </si>
  <si>
    <t>Subdirector(a) Financiera</t>
  </si>
  <si>
    <t>Oficio de comunicación interna</t>
  </si>
  <si>
    <t>Efecto dañoso sobre intereses patrimoniales de naturaleza pública</t>
  </si>
  <si>
    <t>No detectar en el trámite de pago, que los descuentos aplicados por concepto de impuestos, tasas o contribuciones no esten correctamente calculados</t>
  </si>
  <si>
    <t>Registro inadecuado al momento de ingresar la información tributaria como actividad economica, responsabilidades triutarias y excepciones de ley</t>
  </si>
  <si>
    <t>Posibilidad de efectos dañosos sobre intereses patrimoniales, por no detectar en el trámite de pago, que los descuentos aplicados por concepto de impuestos, tasas o contribuciones no esten correctamente calculados debido al registro inadecuado al momento de ingresar la información tributaria como actividad economica, responsabilidades triutarias y excepciones de ley</t>
  </si>
  <si>
    <t>Falta de oportunidad en el control y seguimiento a los planes de trabajo</t>
  </si>
  <si>
    <t>Porque no se cuenta con herramientas estructuradas que permitan determinar la eficiencia en la gestión de los trámites a cargo del proceso.</t>
  </si>
  <si>
    <t>Posibilidad de afectación reputacional debido a la falta de oportunidad en el control y seguimiento a los planes de trabajo, porque no se cuenta con herramientas estructuradas que permitan determinar la eficiencia en la gestión de los trámites a cargo del proceso.</t>
  </si>
  <si>
    <t>No detectar errores que afecten materialmente la presentación de los Estados Financieros, al momento de validar los hechos económicos sociales y ambientales previo al cierre contable.</t>
  </si>
  <si>
    <t>Inconsistencia en la informacion del contenido de los documentos fuente, por la omisión en la aplicación de la normatividad y los lineamientos vigentes</t>
  </si>
  <si>
    <t>Posibilidad de afectación reputacional por no detectar errores que afecten materialmente la presentación de los Estados Financieros, al momento de validar los hechos económicos sociales y ambientales previo al cierre contable,debido a inconsistencia en la informacion del contenido de los documentos fuente, por la omisión en la aplicación de la normatividad y los lineamientos vigentes</t>
  </si>
  <si>
    <t>Posibilidad de afectación económica y reputacional por no detectar en el trámite de pago, que los requisitos establecidos cumplan con los parámetros determinados, por error en el contenido de los documentos soporte y por omisión en la revisión que se realiza teniendo en cuenta los lineamientos vigentes.</t>
  </si>
  <si>
    <t>EVALUACIÓN, CONTROL Y SEGUIMIENTO (2019)</t>
  </si>
  <si>
    <t>GESTIÓN FINANCIERA (2019)</t>
  </si>
  <si>
    <t>No detectar en el trámite de pago, que los requisitos establecidos cumplan con los parámetros determinados.</t>
  </si>
  <si>
    <t>Inconsistencia en la informacion del contenido de los documentos soporte por la omisión en la aplicación de la normatividad y los lineamientos vigentes</t>
  </si>
  <si>
    <t>METROLOGIA, MONITOREO Y MODELACIÓN (2019)</t>
  </si>
  <si>
    <t>Que se generen productos que no cumplan con las características técnicas de calidad requeridas.</t>
  </si>
  <si>
    <t>Debido a la utilización de metodologías no apropiadas o con cálculos que no permitan observar la trazabilidad de los resultados.</t>
  </si>
  <si>
    <t>Posibilidad de afectación reputacional por la generación de productos que no cumplan con las características técnicas de calidad requeridas debido a la utilización de metodologías no apropiadas o con cálculos que no permitan observar la trazabilidad de los resultados.</t>
  </si>
  <si>
    <t>Daños a activos fijos/eventos externos</t>
  </si>
  <si>
    <t>Incumplimiento de los criterios de aseguramiento de calidad, gestión documental y gestión metrológica, que no garantice la validez de los resultados del muestreo, la medición y/o monitoreo en el Laboratorio Ambiental de la SDA</t>
  </si>
  <si>
    <t>Debido a la no aplicación de las especificaciones técnicas en la operación, relacionados con el manejo del equipamiento, procedimientos y condiciones no óptimas de los elementos de Protección Personal y/o de seguridad industrial, que garanticen el cumplimiento de la operatividad necesaria y su óptimo funcionamiento; manipulación inapropiada, incompleta o inexistente del equipamiento o de los activos de información empleados para custodia, manejo y validación de datos; contratar servicios y suministros en el Laboratorio, sin dar cumplimiento a los criterios de la NTC ISO/IEC 17025.</t>
  </si>
  <si>
    <t>Posibilidad de afectación económica y reputacional por Incumplimiento de los criterios de aseguramiento de calidad, gestión documental y gestión metrológica, que no garantice la validez de los resultados del muestreo, la medición y/o monitoreo en el Laboratorio Ambiental de la SDA; debido a la no aplicación de las especificaciones técnicas en la operación, relacionados con los procedimientos y la condiciones no óptimas de los elementos de Protección Personal y/o de seguridad industrial, que garanticen el cumplimiento de la operatividad necesaria y su óptimo funcionamiento; manipulación inapropiada, incompleta o inexistente del equipamiento o de los activos de información empleados para custodia, manejo y validación de datos; contratar servicios en el Laboratorio, sin dar cumplimiento a los criterios de la NTC ISO/IEC 17025.</t>
  </si>
  <si>
    <t>No asegurar la competencia técnica y la seguridad de la información que garanticen la confidencialidad e imparcialidad en el Laboratorio Ambiental de la SDA.</t>
  </si>
  <si>
    <t>Debido a la falta de idoneidad del personal que efectua las operaciones de muestreo, medición y/o monitoreo y al incorrecto almacenamiento de la información.</t>
  </si>
  <si>
    <t>Posibilidad de afectación reputacional debido a no asegurar la competencia técnica y la seguridad de la información que garanticen la confidencialidad e imparcialidad en el Laboratorio Ambiental de la SDA; debido a la falta de idoneidad del personal que efectua las operaciones de muestreo, medición y/o monitoreo y al incorrecto almacenamiento de la información.</t>
  </si>
  <si>
    <t>Incumplimiento de los criterios de aseguramiento de calidad, gestión documental y gestión metrológica, que no garantice la validez de los resultados del muestreo, la medición y/o monitoreo en la SDA</t>
  </si>
  <si>
    <t>Debido a la no aplicación de las especificaciones técnicas en la operación, relacionados con el manejo del equipamiento, procedimientos y condiciones no óptimas de los elementos de Protección Personal y/o de seguridad industrial, que garanticen el cumplimiento de la operatividad necesaria y su óptimo funcionamiento; manipulación inapropiada, incompleta o inexistente del equipamiento o de los activos de información empleados para custodia, manejo y validación de datos; contratar servicios y suministros en la SDA</t>
  </si>
  <si>
    <t>Posibilidad de afectación económica y reputacional por Incumplimiento de los criterios de aseguramiento de calidad, gestión documental y gestión metrológica, que no garantice la validez de los resultados del muestreo, la medición y/o monitoreo en la SDA, debido a la no aplicación de las especificaciones técnicas en la operación, relacionados con los procedimientos y la condiciones no óptimas de los elementos de Protección Personal y/o de seguridad industrial, que garanticen el cumplimiento de la operatividad necesaria y su óptimo funcionamiento; manipulación inapropiada, incompleta o inexistente del equipamiento o de los activos de información empleados para custodia, manejo y validación de datos; contratar servicios en la SDA.</t>
  </si>
  <si>
    <t>Devolución de saldos a favor de personas naturales o jurídicas relacionadas con LA/FT</t>
  </si>
  <si>
    <t>Posibilidad de Afectación reputacional por realizar la devolución de saldos a favor de personas naturales o jurídicas relacionadas con LA/FT, una vez realizada la verificación de las listas vinculantes y restrictivas de la OFAC y de la ONU.</t>
  </si>
  <si>
    <t>El Profesional de Financiera en cada proceso de devolución de saldos a favor, realiza la verificación en las listas vinculantes y restrictivas de laspersonas naturales o juridicas, con el fin de validar que estas personas no esten relacionadas LA/FT.
Evidencia: Pantallazo verificación de listas.</t>
  </si>
  <si>
    <t>Posibilidad de afectación reputacional  por el Inadecuado manejo documental, debido a la falta de conocimiento de los procedimientos y normatividad archivística vigente para la organización documental</t>
  </si>
  <si>
    <t>El líder de cada equipo ejecuta o asigna a quien realice la jornada de inducción al personal que ingresa a la entidad para iniciar la ejecución de actividades asociadas al proceso de metrologia, monitoreo y modelación  sobre los procedimientos internos y manejo de activos de información dejando registro de la inducción en el Formato Acta de reunión y relación de asistencia PE03-PR05-F3. 
En el caso en que se identifique que todos los contratistas recibieron inducción y no hay personal nuevo en el área, se dejará constancia de la reinducción para cada contratista al iniciar la ejecucíon de actividades dejando registro en el Formato Acta de reunión y relación de asistencia PE03-PR05-F3.</t>
  </si>
  <si>
    <t xml:space="preserve">El líder del grupo técnico correspondiente realizará la revisión de los informes semestrales asegurando que la información no contenga datos alterados y si es el caso se generará un trabajo no conforme </t>
  </si>
  <si>
    <t>continuo</t>
  </si>
  <si>
    <t>Los Líderes de las áreas técnicas del proceso y/o quien ellos designen, realizan el alistamiento y las actividades pertinentes de verificación, calibración y mantenimiento, asegurando el correcto funcionamiento del equipamiento y las condiciones de operación para la ejecución de los métodos o normas de referencia según corresponda, para cada procedimiento a desarrollar, dejando registro de lo sucedido cuatrimestralmente en el Inventario de especificaciones técnicas del equipamiento, insumos/consumibles y cronograma de mantenimiento, calibración y verificación  y en la Hoja de vida e historial de servicios  y/o en las bases de datos que se generan de las Actividades realizadas en el software de la RMCAB. En caso de incumplimiento se reporta al Líder técnico a traves de correo electrónico y en los casos que sea requerido al enlace técnico de cada subdirección para la toma de decisiones.</t>
  </si>
  <si>
    <t xml:space="preserve"> Los Líderes técnicos y/o quien ellos designen en cada área, cada vez que se gestione un proceso contractual para el Laboratorio debe establecer en el  estudio previo y el anexo técnico, los requisitos relacionados con la gestión metrológica y el aseguramiento de la calidad, en cumplimiento a garantizar los criterios solicitados por el Laboratorio Ambiental de la SDA dejando registro adicionalmente de la verificación de la evaluación técnica del proceso de contratación, la cual será publicada en la plataforma SECOP II. En los casos que no se dé cumplimiento a lo requerido, se cancelará la contratación y se iniciará nuevamente el proceso con otro proveedor.    </t>
  </si>
  <si>
    <t xml:space="preserve">El profesional apoyo de calidad de cada Subdirección, coordina la mesa de trabajo técnica de calidad del Laboratorio Ambiental de la SDA de cada Subdirección, con una fecuencia cuatrimestral, con el fin de realizar el control y seguimiento para asegurar el mantenimiento del Sistema de gestión del laboratorio (en cumplimiento de la NTC-ISO/IEC 17025), asi como de la Acreditación y Autorización; dejando registro en Acta de Reunión y Relación de Asistencia (PE03-PR05-F3). En el caso que se presente algún incumplimiento, el profesional apoyo de calidad de cada Subdirección, pondrá en conocimiento del tema a traves de correo electronico, al enlace técnico del laboratorio de su Subdirección para la toma de las decisiones correctivas correspondientes. </t>
  </si>
  <si>
    <t>Se cuenta con una matriz de Idoneidad del personal de Laboratorio Ambiental SDA en donde se relacionan los criterios de competencia de cada perfil que hace parte de las áreas técnicas, la cual se tiene como insumo por el Líder técnico o profesional técnico responsable y/o quien el designe para realizar la evaluación de formación, conocimientos y/o habilidades, según aplique, cada vez que ingresa un persona nueva al Laboratorio de la entidad o cuando así sean personas que ya pertenecen a las áreas técnicas cambien de perfil, dejando registro de lo anterior mediante el PA10-PR19-M2 "Evaluación de la competencia técnica del personal del Laboratorio Ambiental de la SDA". En el caso que se de incumplimiento a los criterios de idoneidad del personal, se cancelará el proceso de contratación.</t>
  </si>
  <si>
    <t xml:space="preserve">En la inducción al personal del Laboratorio Ambiental de la SDA, el profesional apoyo de calidad de cada Subdirección y/o los líderes de las áreas técnicas y/o quien ellos designen, realizan la capacitación que aplique de acuerdo con las necesidades de entrenamiento establecidas en el procedimiento "Funcionamiento y operación de las actividades en el Laboratorio Ambiental de la SDA" (PA10-PR19); dejando registro en Acta de Reunión y Relación de Asistencia (PE03-PR05-F3). En el caso que se presente algún incumplimiento frente a los lineamientos establecidos, el Líder técnico pondrá en conocimiento del tema a traves de correo electronico, al enlace técnico del laboratorio de su Subdirección para la toma de las decisiones correctivas correspondientes. </t>
  </si>
  <si>
    <t>El personal que ejecuta actividades en el Laboratorio Ambiental de la SDA y partes interesadas, que tengan acceso a la información del Laboratorio Ambiental de la SDA firman para cada contrato con la entidad, el convenio de confidencialidad mediante el Formato PA10-PR08-M1 "Convenio de confidencialidad Laboratorio Ambiental de la SDA"; en el caso que se presente algún conflicto de interés o presión indebida se deberá diligenciar el formato "Declaración de impedimento y/o presiones indebidas en el Laboratorio Ambiental de la SDA" e informar al enlace técnico del laboratorio de su Subdirección para su manejo. En caso de incumplimiento, el profesional apoyo de calidad de cada Subdirección y/o el Líder técnico pondrá en conocimiento del tema a traves de correo electrónico, al enlace técnico del laboratorio de su Subdirección para la toma de las decisiones correctivas correspondientes de acuerdo con el procedimiento PA10-PR08 "Confidencialidad e Impacialidad en el Laboratorio Ambiental de la SDA".</t>
  </si>
  <si>
    <t>Los Líderes de las áreas técnicas del proceso y/o quien ellos designen, realizan el alistamiento y las actividades pertinentes de verificación, calibración y mantenimiento, asegurando el correcto funcionamiento del equipamiento y las condiciones de operación para la ejecución de los métodos o normas de referencia según corresponda, para cada procedimiento a desarrollar, dejando registro de lo sucedido cuatrimestralmente en el Inventario de especificaciones técnicas del equipamiento, insumos/consumibles y cronograma de mantenimiento, calibración y verificación  y en la Hoja de vida e historial de servicios  y/o en las bases de datos que se generan si es el caso. En caso de incumplimiento se reporta al Líder técnico a traves de correo electrónico y en los casos que sea requerido al enlace técnico de cada subdirección para la toma de decisiones.</t>
  </si>
  <si>
    <t>Limitación en la creación de ejercicios de modelamiento ambiental generando sesgos en los modelos y que puedan llegar a ser poco confiables.</t>
  </si>
  <si>
    <t xml:space="preserve">Debido a depender de áreas internas como  terceros, falta de datos disponibles históricos o representativos que dificulten la creación de modelos ambientales o limitar los mismos  </t>
  </si>
  <si>
    <t xml:space="preserve">Posibilidad de afectación reputacional por limitación a la creación de ejercicios de modelamiento ambiental generando sesgos en los  modelos y que puedan llegar a ser poco confiables debido a depender de áreas internas como terceros, falta de datos disponibles históricos o representativos que dificulten la creación de modelos ambientales limitar los mismos  </t>
  </si>
  <si>
    <t>Usuarios, productos y practicas organizacionales</t>
  </si>
  <si>
    <t>El líder técnico del CIMAB realiza mensualmente mesas de trabajo y reuniones para hacer seguimiento a cada uno de los proyectos y/o ejercicios de modelamiento ambiental para prestar asistencia técnica y velar porque los proyectos que se están desarrollando cumplan con las expectativas de las áreas interesadas, dichas reuniones son soportadas mediante actas de reunión y listados de asistencia en cualquier modalidad (virtual / presencial).</t>
  </si>
  <si>
    <t>Realizar el seguimiento a cada uno de los compromisos que permitan velar el cumplimiento de los requerimientos técnicos documentados en actas de reunión y documento de proyecto.</t>
  </si>
  <si>
    <t>Profesionales y lideres del Centro de Información y modelamiento ambiental de Bogotá</t>
  </si>
  <si>
    <t>(N° de proyectos que cumplan con los requerimientos / N° de proyectos por vigencia)*100</t>
  </si>
  <si>
    <t>Analizar las causas
Ajustar los controles establecidos inicialmente.
Analizar del impacto que tuvo la materialización y actuar de acuerdo con el procedimiento.
Informar a la segunda y tercera línea de defensa sobre el hecho encontrado</t>
  </si>
  <si>
    <t>El líder SIG (Sistema de Información Geográfica) y del componente tecnológico administrarán los servidores para el almacenamiento de la información, garantizando la disponibilidad de esta para el uso en los distintos proyectos, la administración se basa en las credenciales entregadas y tickets de administración de servidores, esta actividad se realiza de manera trimestral y garantizar la confiabilidad de la información.</t>
  </si>
  <si>
    <t>Gestión de la información por medio de la limpieza de datos que permita identificar y corregir errores, inconsistencias, duplicados y datos incompletos o incorrectos, evidenciados en bases de datos numéricos y/o geográficos debidamente almacenados en los servidores de la entidad.</t>
  </si>
  <si>
    <t>(N° BD gestionadas / N° BD total por proyecto) *100
BD: Bases de datos</t>
  </si>
  <si>
    <t xml:space="preserve">1. El Subdirector de la Subdirección de Proyectos y Cooperación Internacional presenta trimestralmente al Comité Institucional de Gestión y Desempeño la Gestión sobre El desarrollo de los proyectos de inversión.
</t>
  </si>
  <si>
    <t>1.Subdirector de Proyectos y Cooperación Internacional</t>
  </si>
  <si>
    <t>2. El proceso de Direccionamiento Estratégico realiza un seguimiento semestral al cumplimiento de los objetivos de la plataforma estratégica a través de indicadores.</t>
  </si>
  <si>
    <t>2.Subsecretario General</t>
  </si>
  <si>
    <t>Realizar una mesa de trabajo con los gerentes de proyecto.</t>
  </si>
  <si>
    <t>Subdirector de Proyectos y Cooperación Internacional</t>
  </si>
  <si>
    <t>Acta de reunión y relación de asistencia y/o presentación.
Reporte de seguimiento</t>
  </si>
  <si>
    <t xml:space="preserve">1. Analizar las causas.
2. Ajustar los controles establecidos inicialmente.
3. Analizar del impacto que tuvo la materialización.
4. Informar a la segunda y tercera línea de defensa sobre el hecho encontrado.
</t>
  </si>
  <si>
    <t>Subdirección de Proyectos y Cooperación Internacional</t>
  </si>
  <si>
    <t>Acta de reunión y relación de asistencia</t>
  </si>
  <si>
    <t xml:space="preserve">Socializar los requerimientos exigidos por la OAC para la solicitud y  elaboración de los productos comunicacionales internos o externos a las áreas de la entidad  solicitantes. </t>
  </si>
  <si>
    <t>Oficina Asesora de Comunicaciones</t>
  </si>
  <si>
    <t>Productos finales publicados en comunicación interna o externa</t>
  </si>
  <si>
    <t>*Informar a la segunda y tercera línea de defensa 
*Analizar las causas 
*Identificar la necesidad de adoptar nuevos controles 
*Realizar seguimiento 
*Fe de erratas, corregir los datos por los mismos canales que se divulgó la información, si la información errada fue ampliamente divulgada, se explica el error y se solicita la corrección por cada medio para ser divulgada nuevamente.</t>
  </si>
  <si>
    <t>Jefe Oficina Asesora de Comunicaciones</t>
  </si>
  <si>
    <t>Verificar el cumplimiento e implementación de los lineamientos e instrumentos, con el fin de evidenciar su completa aplicación a través del informe de segunda línea de defensa y aprobación de actualización documental por proceso.</t>
  </si>
  <si>
    <t>Subsecretario General</t>
  </si>
  <si>
    <t>Informes de segunda línea de defensa. 
Memorandos de aprobación documental.</t>
  </si>
  <si>
    <t>Analizar las causas
Ajustar los controles establecidos inicialmente.
Analizar del impacto que tuvo la materialización.
 Informar a la segunda y tercera línea de defensa sobre el hecho
encontrado.</t>
  </si>
  <si>
    <t>Realizar el análisis de los resultados de las encuestas de conocimientos aplicadas en las actividades de educación ambiental y generar acciones que permita fortalecer los temas en donde el porcentaje de aumento fue menor. Este análisis se realizará de manera semestral</t>
  </si>
  <si>
    <t>Profesional enlace del Sistema Integrado de gestión del proceso de Participación y Educación Ambiental
Líderes del equipo de educación ambiental</t>
  </si>
  <si>
    <t>Informe de resultados de las encuestas de conocimiento.</t>
  </si>
  <si>
    <t>1. Ajustar la metodología aplicada en las acciones de educación ambiental, en el marco de las estrategias y espacios disponibles por el equipo de la Oficina de Participación, Educación y Localidades.
2. Analizar las causas.
3. Ajustar los controles establecidos inicialmente.
4. Analizar del impacto que tuvo la materialización.
5. Informar a la segunda y tercera línea de defensa sobre el hecho encontrado.</t>
  </si>
  <si>
    <t>Líder del equipo de educación ambiental</t>
  </si>
  <si>
    <t>Realizar seguimiento a las actividades ejecutadas en torno a los procesos participativos ambientales locales a través de la matriz de seguimiento de la instancia de participación y de la matriz de territorialización de participación. Este seguimiento se adelantará de forma mensual.</t>
  </si>
  <si>
    <t>Líder y profesional de apoyo del equipo de participación</t>
  </si>
  <si>
    <t>Matriz de seguimiento de la instancia de participación.
Matriz de territorialización de participación.</t>
  </si>
  <si>
    <t>Líder del equipo de participación</t>
  </si>
  <si>
    <t>En caso de que la información no cumpla con los requisitos establecidos, en los procesos de Formulación, actualización, seguimiento y evaluación, se enviará una comunicación oficial donde se solicitará la verificación y ajustes de la información reportada.</t>
  </si>
  <si>
    <t>Subdirector(a) de Politicas y Planes Ambientales</t>
  </si>
  <si>
    <t>31/12/2024,</t>
  </si>
  <si>
    <t>Matrices en Excel, Guías técnicas, documentos, comunicación oficial a través de los diferentes mecanismos con los que cuenta la Entidad.</t>
  </si>
  <si>
    <t>1.Informar de manera inmediata a las partes interesadas y a la alta gererencia cuando el Instrumento de Planeación Ambiental no se adecua a las necesidades ambientales del Distrito e iniciar las actuaciones necesarias para corregir o actualizar el instrumento.
2. Analizar las causas.
3. Ajustar los controles establecidos inicialmente.
4. Analizar el impacto que tuvo la materialización.
5. Informar a la segunda y tercera línea de defensa sobre el hecho encontrado.</t>
  </si>
  <si>
    <t>Aplicar un formato para la declaración de conocimiento y aceptación de responsabilidad de la calidad de información de los indicadores del OAB por parte de los delegados.</t>
  </si>
  <si>
    <t>Coordinador  y equipo de trabajo OAB</t>
  </si>
  <si>
    <t>Formato para la declaración de conocimiento y aceptación de responsabilidad de la calidad</t>
  </si>
  <si>
    <t>1.Informar de manera inmediata a las partes interesadas y a la alta gererencia cuando el Instrumento de Planeación Ambiental no se adecua a las necesidades ambientales del Distrito e iniciar las actuaciones necesarias para corregir o actualizar el instrumento.
2. Analizar las causas.
3. Ajustar los controles establecidos inicialmente.
4. Analizar del impacto que tuvo la materialización.
5. Informar a la segunda y tercera línea de defensa sobre el hecho encontrado.</t>
  </si>
  <si>
    <t>Director(a) de Planeación y Sistemas de Información Ambiental</t>
  </si>
  <si>
    <t>Revisión periódica de los compromisos establecidos en las reuniones con las áreas involucradas en el proceso de adquisición  predial.</t>
  </si>
  <si>
    <t>Director de Gestión Ambiental / profesionales de Gestión Predial de la DGA.</t>
  </si>
  <si>
    <t>Actas de Reuniòn</t>
  </si>
  <si>
    <t>. Analizar causas
. Analizar el impacto en caso de materialización.
. Informar a la segunda y tercera línea de defensa sobre el hecho encontrado.
. Ajustar controles establecidos inicialmente.</t>
  </si>
  <si>
    <t>Se realizara la gestión correspondiente a los tensionantes identificados de control operacional de la SDA, con el fin de verificar la gestión ante la entidad u otras entidades competentes.</t>
  </si>
  <si>
    <t>Subdirección de Ecosistemas y Ruralidad /grupo de PEDM-RDH</t>
  </si>
  <si>
    <t>Matriz de tensionantes diligenciada, link anexos de gestión (actas de reunión, comunicaciones oficiales y registros fotograficos entre otros). Plan de Trabajo.</t>
  </si>
  <si>
    <t>Subdirector de Ecosistemas y Ruralidad /grupo de PEDM-RDH</t>
  </si>
  <si>
    <t>Revisión periódica de los compromisos establecidos en los Comités de Obra y se requiere,  se solicitará agenda al Comité Institucional de Gestión y Desempeño.</t>
  </si>
  <si>
    <t>Director de Gestión Ambiental/Subdirector (a) de Ecosistemas y Ruralidad</t>
  </si>
  <si>
    <t>Actas de reunión y/o presentación.</t>
  </si>
  <si>
    <t>Implementar una herramienta de control y seguimiento a los planes de trabajo del personal relacionado con los trámites del proceso.</t>
  </si>
  <si>
    <t>Líder de cada grupo de la Dirección de Control Ambiental y sus Subdirecciones (SSFFS, SCASP, SRHS, SCAAV) en relación con los trámites misionales</t>
  </si>
  <si>
    <t>1. Actualización mensual de la herramienta de seguimiento 
2. Alertas o requerimientos realizados en el marco del seguimiento, cuando se requieran</t>
  </si>
  <si>
    <t>Director(a) de Control Ambiental</t>
  </si>
  <si>
    <t>* Analizar las causas
* Ajustar los controles establecidos inicialmente.
* Analizar del impacto que tuvo la materialización.
* Informar a la segunda y tercera línea de defensa sobre el hecho encontrado.
* La profesional de bienestar y capacitacion reportara la situacion a las instancias competentes con el fin de determinara la responsabilidad fiscal y disciplinaria.</t>
  </si>
  <si>
    <t>Director(a) de Gestuón Corporativa</t>
  </si>
  <si>
    <t>En caso de identificarse por parte de funcionarios inscrito inasistencia o no aprobación de la capacitación sin justa causa, se enviará un comunicado al funcionario realizando el cobro, si este no es reintegrado se comunicará a Gestión Disciplinaria para los tramites que haya lugar.</t>
  </si>
  <si>
    <t>Director(a) de Gestión Corporativa</t>
  </si>
  <si>
    <t>Comunicado a funcioario y/o Gestión Disciplinaria</t>
  </si>
  <si>
    <t xml:space="preserve">En el momento de identificar que el formato no fue diligenciado, el profesional de talento humano realizara el requerimiento formal solicitando el diligenciamiento y entrega. </t>
  </si>
  <si>
    <t>Requerimiento solicitando el diligenciamiento del formato</t>
  </si>
  <si>
    <t>* Analizar las causas
* Ajustar los controles establecidos inicialmente.
* Analizar del impacto que tuvo la materialización.
* Informar a la segunda y tercera línea de defensa sobre el hecho encontrado. 
* Se requiere al servidor el reintegro de los dineros generados de mas.</t>
  </si>
  <si>
    <t xml:space="preserve">* Analizar las causas
* Ajustar los controles establecidos inicialmente.
* Analizar del impacto que tuvo la materialización.
* Informar a la segunda y tercera línea de defensa sobre el hecho encontrado. 
</t>
  </si>
  <si>
    <t>En caso de identificar un postulado en las listas restrictivas, se debe informar mediante memorando a la Directora de Gestión Corporativa, al Oficial de Cumplimiento de la entidad y oficio al CNSC en los casos que se requieran.</t>
  </si>
  <si>
    <t xml:space="preserve">Memorando u oficio </t>
  </si>
  <si>
    <t>En caso de identificar una persona natural o juridica en las listas vinculantes y restrictivas, se debe informar mediante memorando, a la dependencia que solicita ladevolución y al Oficial de Cumplimiento de la entidad.</t>
  </si>
  <si>
    <t>Subdirectora Financiera</t>
  </si>
  <si>
    <t xml:space="preserve">Memorando </t>
  </si>
  <si>
    <t>* Analizar las causas
* Ajustar los controles establecidos inicialmente.
* Analizar del impacto que tuvo la materialización.
* Informar a la segunda y tercera línea de defensa sobre el hecho encontrado</t>
  </si>
  <si>
    <t>Realizar reinducciones con el/los enlaces de cada dependencia sobre los docuementos requeridos para el tramite de pagos</t>
  </si>
  <si>
    <t>Actas de asistencia</t>
  </si>
  <si>
    <t xml:space="preserve"> Analizar las causas
* Ajustar los controles establecidos inicialmente.
* Analizar del impacto que tuvo la materialización.
* Informar a la segunda y tercera línea de defensa sobre el hecho encontrado.</t>
  </si>
  <si>
    <t>* Analizar las causas
* Ajustar los controles establecidos inicialmente.
* Analizar el impacto que tuvo la materialización.
* Informar a la segunda y tercera línea de defensa sobre el hecho encontrado.</t>
  </si>
  <si>
    <t>Socializar con el/los enlaces de cada dependencia de las que presentan un mayor número de devoluciones, recordando los requisitos que se deben tener en cuenta para el trámite de pago e informando los errores más comunes.</t>
  </si>
  <si>
    <t>Base de reporte con las validaciones</t>
  </si>
  <si>
    <t>Realizar seguimiento al plan de mantenimiento de la infraestructura física y tecnológica de la entidad, en los aspectos tecnológicos.</t>
  </si>
  <si>
    <t xml:space="preserve">Informe de Seguimiento al plan de mantenimiento de infraestructura física y tecnológica
Comunicaciones oficiales sobre el estado del mantenimiento </t>
  </si>
  <si>
    <t>1. Informar de manera inmediata a las partes interesadas y a la alta gerencia cuando se presente indisponibilidad de los servicios de TI e iniciar las actuaciones necesarias para reestablecer los servicios  y poner en operación y normal funcionamiento de los servicios de TI.
2. Analizar las causas.
3. Ajustar los controles establecidos inicialmente.
4. Analizar del impacto que tuvo la materialización.
5. Informar a la segunda y tercera línea de defensa sobre el hecho encontrado.</t>
  </si>
  <si>
    <t>Implementar lineamientos de gobierno y estrategia de TI en la entidad.</t>
  </si>
  <si>
    <t>Lineamientos de dominio de estrategia de TI implementados (Documentos).</t>
  </si>
  <si>
    <t>Identificar las necesidades de uso y apropiación de los Sistemas de Información de la entidad, basados en las evaluaciones de capacitación de componentes de TI aplicadas en la entidad.</t>
  </si>
  <si>
    <t>Informe de seguimiento a la estrategia de uso y apropiación
Evaluaciones de capacitación de componentes de TI aplicadas.</t>
  </si>
  <si>
    <t xml:space="preserve">El enlace del Sistema Integrado de Gestión verifica el 20 % de los conceptos emitidos por parte de la DLA para definir si los mismos se encuentran acordes a la normatividad legal vigente (Trimestral). 
</t>
  </si>
  <si>
    <t>Director Legal Ambiental</t>
  </si>
  <si>
    <t xml:space="preserve">Conceptos Jurídicos o de Viabilidad Jurídica revisados </t>
  </si>
  <si>
    <t>Analizar las causas, ajustar los controles establecidos inicialmente, analizar del impacto que tuvo la materialización, informar a la segunda y tercera línea de defensa sobre el hecho encontrado y
eliminar o dar alcance al concepto jurídico o de viabilidad jurídica emitido con normas desactualizadas o no aplicables</t>
  </si>
  <si>
    <t xml:space="preserve">El líder del Grupo de Defensa Jurídica y el enlace del Sistema Integrado de Gestión,  cuatrimestralmente verifican el cumplimiento de los términos establecidos a los requerimientos judiciales, corroborando la información descrita en la base de datos. En caso de encontrar inconsistencia, el líder  solicitará a profesional jurídico realizar los ajustes. </t>
  </si>
  <si>
    <t xml:space="preserve">Hoja de Control de Procesos Judiciales de la SDA </t>
  </si>
  <si>
    <t>Analizar las causas, ajustar los controles establecidos inicialmente, analizar del impacto que tuvo la materialización, informar a la segunda y tercera línea de defensa sobre el hecho encontrado y para el caso en que el fallo sea desaforarle para la Entidad y se compruebe que fue por falta de oportunidad del apoderado judicial se Inicia las actuaciones disciplinarias y sanciones a que haya lugar</t>
  </si>
  <si>
    <t>Un funcionario del grupo cuatrimestralmente genera reporte del SIPEJ y verifica que las gestiones realizadas cada mes se encuentren registradas.</t>
  </si>
  <si>
    <t>Base de gestión</t>
  </si>
  <si>
    <t>Analizar las causas, ajustar los controles establecidos inicialmente, analizar del impacto que tuvo la materialización, informar a la segunda y tercera línea de defensa sobre el hecho encontrado y revisar la ejecución de reportes en sistema Forest para consolidar la base de datos del procedimiento y poderla actualizar en el aplicativo SIPEJ</t>
  </si>
  <si>
    <t>Semestralmente el profesional especializado realiza seguimiento al cumplimiento de las socializaciones planeadas en el cronograma, realizando las observaciones pertinentes en el mismo.</t>
  </si>
  <si>
    <t xml:space="preserve">Director(a) de Gestión Corporativa </t>
  </si>
  <si>
    <t>Seguimiento al cronograma de actividades</t>
  </si>
  <si>
    <t>Analizar las causas.
Ajustar los controles establecidos inicialmente.
Analizar el impacto que tuvo la materialización.
Informar a la segunda y tercera línea de defensa sobre el hecho encontrado.</t>
  </si>
  <si>
    <t>* Analizar las causas
* Ajustar los controles establecidos inicialmente.
* Analizar del impacto que tuvo la materialización.
* Informar a la segunda y tercera línea de defensa sobre el hecho encontrado.</t>
  </si>
  <si>
    <t>Director (a) de Gestiòn Corporativa</t>
  </si>
  <si>
    <t>Acta de Comitè</t>
  </si>
  <si>
    <t>En caso de que se haya identificadoel cambio de algùn bien, componente, parte, serial, etc, se llevarà al Comitè de Inventarios, para la toma de decisiones administrativas a las que haya lugar.</t>
  </si>
  <si>
    <t>El profesional de la Subdirección Contractual proyecta el acto administrativo por el cual se realiza la imposición de multas sanciones y declaratoria de incumplimiento, se presenta en audiencia y es aceptada por el ordenador del gasto u objeto de recurso por parte del contratista o aseguradora.
Como evidencia se deja el acta de la audiencia.</t>
  </si>
  <si>
    <t>En caso de que se presente recurso por parte del contratista o aseguradora, el profesional revisará, analizará, y consolidará los argumentos del(los) recurso(s), para la proyección del acto administrativo en firme.</t>
  </si>
  <si>
    <t>Subdirector(a) contractual
Ordenador del Gasto</t>
  </si>
  <si>
    <t>Acto administrativo en firme</t>
  </si>
  <si>
    <t xml:space="preserve">* Analizar las causas
* Ajustar los controles establecidos inicialmente.
* Analizar del impacto que tuvo la materialización.
* Informar a la segunda y tercera línea de defensa sobre el hecho encontrado. </t>
  </si>
  <si>
    <t>El Profesional de la Subdirección Contractual, en los procesos de vinculación de contratos, realizará la verificación de 10 procesos en las listas restrictivas, con el fin de validar que estas personas no estén relacionadas LA/FT.
Evidencia: Soporte Verificación Listas Restrictivas.</t>
  </si>
  <si>
    <t xml:space="preserve">En caso de identificar un posible contratista en las listas restrictivas, se debe informar mediante comunicación oficial a la Subdirectora Contractual y al Oficial de Cumplimiento de la entidad </t>
  </si>
  <si>
    <t>Subdirector(a) Contractual</t>
  </si>
  <si>
    <t>Comunicación Oficial</t>
  </si>
  <si>
    <t>Cada vez que se requiere adelantar un proceso de contratación en las diferentes modalidades (licitación pública, selección abreviada, concurso de méritos, mínima cuantía, o contratación directa), el abogado de la Subdirección Contractual asignado para el correspondiente trámite, verifica la documentación presentada por las dependencias que generan la necesidad, con el objeto de dar viabilidad jurídica y dar continuidad al trámite, si se detecta alguna inconsistencia, el trámite debe ser devuelto por correo (procesos de funcionamiento) o a través de la herramienta SIPSE (para los procesos que van por proyecto de inversión) a la dependencia para los ajustes.
Verificada la viabilidad el proceso continuo con la revisión por parte del subdirector(a) Contractual, quien verificará nuevamente la conformidad de la documentación.
Como evidencia se tienen los correos electrónicos y/o SIPSE de devolución enviados por los abogados asignados para el respectivo trámite</t>
  </si>
  <si>
    <t>Mesas de trabajo con los abogados, para verificar o aclarar procesos contractuales que requieran unificar criterios.</t>
  </si>
  <si>
    <t>Subdirector(a) contractual</t>
  </si>
  <si>
    <t>Actas de reunión</t>
  </si>
  <si>
    <t>Los agentes de servicio del grupo de Servicio a la Ciudadanía radican de manera inmediata en el sistema Forest las PQR´s recibidas, estas son asignadas a las áreas competentes para trámite correspondiente y se realiza seguimiento, a través de correos electrónicos y alarmas semanales recordando las solicitudes pendientes de tramitar.</t>
  </si>
  <si>
    <t>Realizar divulgaciones por medio de las ferias de servicio, donde se den a conocer a los ciudadanos los diferentes canales habilitados y puntos de atención para acceder a los tramites y servicios que ofrece la entidad.</t>
  </si>
  <si>
    <t>Subsecretaría General-Servicio a la Ciudadanía</t>
  </si>
  <si>
    <t>Actas y listados de asistencia de ferias de servicio</t>
  </si>
  <si>
    <t>1. Analizar las causas.
2. Ajustar los controles establecidos inicialmente.
3. Analizar del impacto que tuvo la materialización.
4. Informar a la segunda y tercera línea de defensa sobre el hecho encontrado.</t>
  </si>
  <si>
    <t>Realizar capacitaciones a los agentes de servicio del grupo de Servicio a la Ciudadanía en los diferentes temas misionales de la entidad, con el fin de cualificar a los colaboradores para que la radicación y asignación de las PQRS se realice manera confiable y oportuna.</t>
  </si>
  <si>
    <t>Actas y listados de asistencia capacitaciones</t>
  </si>
  <si>
    <t>Legalizar y socializar el formato aclaratorio en operativos de fuentes móviles con el fin de registrar las pruebas que tuvieron que ser repetidas o corregidas por inconsistencias en la digitación de los datos, o en la selección de normativa que establece los límites a evaluar.
Legalizar y socializar los documentos de estimación cuantitativa (calculo y análisis de datos) para las pruebas metrológicas.</t>
  </si>
  <si>
    <t>Subdirector de Calidad del Aire auditiva y Visual</t>
  </si>
  <si>
    <t>(Numero de documentos legalizados y socializados / número de documentos proyectados para cambio)*100</t>
  </si>
  <si>
    <t xml:space="preserve">Analizar las causas
Ajustar los controles establecidos inicialmente.
Analizar del impacto que tuvo la materialización.
Informar a la segunda y tercera línea de defensa sobre el hecho encontrado
</t>
  </si>
  <si>
    <t>Director de Control Ambiental y Subdirectores Técnicos (Subdirección de Calidad del Aire Auditiva y Visual, Subdirección del Recurso Hídrico).</t>
  </si>
  <si>
    <t>Analizar las causas
Ajustar los controles establecidos inicialmente.
Analizar del impacto que tuvo la materialización.
Informar a la segunda y tercera línea de defensa sobre el hecho encontrado</t>
  </si>
  <si>
    <t>Director de Control Ambiental y Subdirectores Técnicos (Subdirección de Calidad del Aire Auditiva y Visual, Subdirección de Silvicultura Flora y Fauna, Subdirección del Recurso Hídrico y del Suelo y Centro de Información y Modelación Ambiental de Bogotá CIMAB).</t>
  </si>
  <si>
    <t>Legalizar en el Sistema Integrado de Gestión del  Laboratorio Ambiental de la SDA, la Matriz de conflicto de interes.</t>
  </si>
  <si>
    <t>(Número de documentos legalizados y socializados / número de documentos proyectados para cambio)*100</t>
  </si>
  <si>
    <t>Realizar el seguimiento a los registros de las actividades que se realizan cuatrimestralmente de acuerdo a la operación donde se vea involucrado el uso del equipamiento de la SDA</t>
  </si>
  <si>
    <t>(Número Total de actividades revisadas  / Número Total de actividades realizadas en el cuatrimestre)*100</t>
  </si>
  <si>
    <t>Revisar o listar las etapas procesales que continúan para generar un mayor control dentro de los expedientes para asegurar las actuaciones.</t>
  </si>
  <si>
    <t>Jefe Oficina de Control Interno Disciplinario</t>
  </si>
  <si>
    <t xml:space="preserve">o Analizar las causas
o Ajustar los controles establecidos inicialmente.
o Analizar el impacto que tuvo la materialización.
o Informar a la segunda y tercera línea de defensa sobre el hecho encontrado.
</t>
  </si>
  <si>
    <t>La constancia de visita deberá estar firmada tanto por el sujeto procesal como el jefe de la Oficina de control disciplinario interno la cual reposara en el expediente.</t>
  </si>
  <si>
    <t>Constancia de visita firmada por el sujeto procesal como por el jefe de la Oficina de control disciplinario interno</t>
  </si>
  <si>
    <t>Escalar al Comité Institucional de Coordinación de Control Interno - CICCI las situaciones presentadas para las instrucciones del caso</t>
  </si>
  <si>
    <t>Jefe OCI</t>
  </si>
  <si>
    <t>Acta de Comité Institucional de Coordinación de Control Interno - CICCI.
Memorandos de inicio de los trabajos de auditoría. 
Carta de Representación firmadas por los responmsables del proceso auditado (aplicable solo a auditorias internas basadas en riesgos) 
Informes de Auditoría emitidos por el Jefe de la Oficina de Control Interno.</t>
  </si>
  <si>
    <t>* Análisis documentado de las causas que dieron origen a la materialización del riesgo.
* Identificar la necesidad de adoptar nuevos controles o fortalecer los actuales.
* Analizar el impacto que tuvo la materialización.
* Informar a la segunda y tercera línea de defensa sobre el hecho encontrado.
* Revelar el incumplimiento ante el Comité Institucional de Coordinación de Control Interno - CICCI.
* Analizar la posibilidad de modificar el Plan Anual de Auditoría, según lo determinado por el CICCI.</t>
  </si>
  <si>
    <t>Comunicar al auditor asignado las recomendaciones de ajuste al informe de auditoría</t>
  </si>
  <si>
    <t>Informe definitivo de Auditoría con el flujo de elaboración, revisión y aprobación.</t>
  </si>
  <si>
    <t>Se realizan modificación y ajustes en la Matriz de Administración de Riesgos, se incluye en la hoja denominada Instructivo R. Gestión, la fila "Descripción del Control", la instrucción de diligenciar la hoja denominada, Exposición al Riesgo SARLAF, a fin de determinar los controles para esta clase de riesgos, igual se incluyen las hojas con los formatos para realzar la identifiación de los riesgos Fiscal y riesgos SARLAF, de manera independiente a los riegos de gestión.</t>
  </si>
  <si>
    <t>Acta Comité Institucional de Coordinación de Control Interno - Secretaria Distrital de Ambiente del 11 de enero de 2024</t>
  </si>
  <si>
    <t xml:space="preserve">Nombre: Equipo y Enlaces de SIG - MIPG </t>
  </si>
  <si>
    <t xml:space="preserve">Nombre: Comité Institucional de Cordinación de Control Interno CICCI - SDA </t>
  </si>
  <si>
    <t xml:space="preserve">Nombre: Julio Cesar Pulido Puerto </t>
  </si>
  <si>
    <t>Cargo: Profesionales SIG - MIPG</t>
  </si>
  <si>
    <t>Cargo: Miembros CICCI - SDA</t>
  </si>
  <si>
    <t xml:space="preserve">Cargo: Subsecretario General
</t>
  </si>
  <si>
    <t>Fecha: Diciembre 2023</t>
  </si>
  <si>
    <t>Fecha: 11 de enero de 2024</t>
  </si>
  <si>
    <t>Fecha: 11--01-2024</t>
  </si>
  <si>
    <t>#</t>
  </si>
  <si>
    <t>Intereses propios o presiones externas y conflicto de interes en los procesos de toma de decisiones para alterar resultados de la ejecución institucional</t>
  </si>
  <si>
    <t>Posibilidad de que se favorezcan intereses particulares o se oculte o manipule la información, en la orientación y seguimiento a la gestión de los proyectos de inversión, con el fin de obtener algún beneficio a nombre propio o de terceros.</t>
  </si>
  <si>
    <t>Perdida de imagen, reputación, credibilidad y confianza institucional.</t>
  </si>
  <si>
    <t>El Subdirector de Proyectos y Cooperación Internacional, gestiona el fortalecimiento, actualización y puesta en operación del componente de proyectos de la herramienta SIPSE como fuente única en la gestión de información de los proyectos en la SDA para que las gerencias de proyecto carguen mensualmente la información al sistema quedando como evidencia, los reportes generados por la herramienta sobre el registro de información.  En caso de encontrar alguna inconsistencia se solicitará los ajustes correspondientes a través de comunicación oficial.</t>
  </si>
  <si>
    <t>Se presenta en el Comité Institucional de Gestión y Desempeño, sobre las posibles desviaciones en el cumplimiento de los proyectos de inversión.</t>
  </si>
  <si>
    <t>Acta de Reunión y relación de asistencia</t>
  </si>
  <si>
    <t>1. Informar de manera inmediata a las partes interesadas, a la alta gerencia, así como a los entes de control o autoridades competentes sobre la situación presentada.
2. Informar a la segunda y tercera línea de defensa sobre el hecho encontrado.
3. Análisis documentado de las causas que dieron origen a la materialización del riesgo.
4. Identificar la necesidad de adoptar nuevos controles o fortalecer los actuales.</t>
  </si>
  <si>
    <t>Información manipulada, generada y enviada por las dependencias que no se ajuste a la realidad de la gestión institucional.</t>
  </si>
  <si>
    <t>Utilización de soportes o evidencias no correspondientes a la gestión institucional</t>
  </si>
  <si>
    <t>Investigaciones administrativas, disciplinarias, penales o fiscales.</t>
  </si>
  <si>
    <t>Discrecionalidad para la toma de decisiones en grupos restringidos de servidores.</t>
  </si>
  <si>
    <t>Recepción de dádivas o posibles sobornos.</t>
  </si>
  <si>
    <t>Sanciones disciplinarias, penales o fiscales por los actos de corrupción que cometan las personas vinculadas a la entidad.</t>
  </si>
  <si>
    <t xml:space="preserve">Vulnerabilidad en las herramientas sistematizadas para la planeación de la inversión y planeación estratégica. </t>
  </si>
  <si>
    <t>Conflictos de interés al modificar, sustraer o adicionar información para publicar en los medios de comunicación de la SDA.</t>
  </si>
  <si>
    <t>Posibilidad de manipular y ocultar información asociada a la publicación en los canales de comunicación dispuestos por la entidad,  que no corresponda a la realidad institucional a los grupos de interés en beneficio propio o de un particular.</t>
  </si>
  <si>
    <t>El Jefe de la Oficina de Comunicaciones,  cada vez que se va a publicar información en los diferentes canales internos y/o externos de la entidad, verifica el contenido de la misma, conforme los lineamientos establecidos en la OAC, contenidos en el instructivo de comunicación interna, código: PE02-PR02-INS1  e instructivo de comunicación externa, código: PE02-PR01-INS1; de igual manera antes de cada publicación del producto comunicacional, este da su aprobación final por medio del Whatsapp del equipo de comunicaciones, informando en que medio se realizará la publicación. En caso de encontrar errores y/o inconsistencias en la información, se notificará al periodista por el mismo medio, con el fin de realizar los ajustes pertinentes, y así dar continuación a la divulgación. Como evidencia queda las capturas de pantalla del chat de WhatsApp de la Oficina de Comunicaciones donde se da aprobación final para la publicación de la información en los canales institucionales.</t>
  </si>
  <si>
    <t>El supervisor de los contratos de la OAC, verifica en el IAAP mensual junto con la previa aprobación de los coordinadores de cada equipo de producción comunicacional, que los colaboradores de la OAC quienes son los encargados de la información a tratar, reporten por escrito que no se presentó ningún conflicto de interés, quedando como soporte en caso de algún acto de corrupción.</t>
  </si>
  <si>
    <t>Cuentas de cobro(IAAP)</t>
  </si>
  <si>
    <t>*Informar a las autoridades la ocurrencia del hecho
*Revisar el mapa de riesgos de corrupción 
*Verificar si se tomaron las acciones y se actualizó el mapa de riesgos
*Llevar a cabo un monitoreo permanente
*Iniciar los procesos disciplinarios pertinentes 
*Corregir y/o publicar la información por los mismos canales que se divulgó la información. Si la información errada fue ampliamente divulgada, se explica el error y se solicita la corrección por cada medio para ser divulgada nuevamente
* Informar a la segunda y tercera línea de defensa sobre el hecho encontrado.</t>
  </si>
  <si>
    <t>Influencia o presiones de terceros.</t>
  </si>
  <si>
    <t>Desinformación a los grupos de interés.</t>
  </si>
  <si>
    <t>No atender los  lineamientos previamente establecidos conforme al protocolo de la Oficina Asesora de Comunicaciones.</t>
  </si>
  <si>
    <t>Proselitismo político en actividades de participación y educación ambiental</t>
  </si>
  <si>
    <t>Posibilidad de utilizar los espacios de participación ciudadana y educación ambiental con fines políticos para favorecimiento de intereses particulares.</t>
  </si>
  <si>
    <t>Desnaturalización de los espacios de participación ciudadana y educación ambiental</t>
  </si>
  <si>
    <t>El responsable del proceso y los líderes de los equipos informan semestralmente a sus equipos de trabajo, que en el marco de las acciones de educación ambiental y de participación lideradas por la Secretaría Distrita de Ambiente, está prohibido el desarrollo de actividades relacionadas con campañas electorales, proselitismo político o favorecimiento de intereses particulares, no se puede recibir ningún tipo de regalo, beneficio u hospitalidad con el fin de permitir este tipo de intervenciones. Como registro del control queda diligenciada la memoria de reunión.</t>
  </si>
  <si>
    <t>Mensualmente, en las reuniones de autoevaluación del proceso, los líderes de cada equipo informarán si se evidenció que en alguna de las acciones de participación o educación ambiental liderada por la Secretaria Distrital de Ambiente se desarrollaron actividades relacionadas con campañas electorales o proselitismo político. En caso de presentanrse se informará a la Oficina de Control Disciplinario y la Oficina de Control Interno</t>
  </si>
  <si>
    <t>Jefe de oficina y Coordinadores de equipo</t>
  </si>
  <si>
    <t>1. Comunicar al área competente sobre la situación presentada con el fin de tomar las acciones a que haya a lugar frente al servidor público, en relación con el proselitismo político y el
aprovechamiento de los espacios de participación y educación ambiental para
favorecimiento de terceros
2. Informar a la segunda y tercera línea de defensa sobre el hecho encontrado.</t>
  </si>
  <si>
    <t>Jefe de Oficina de Participación, Educación y Localidades</t>
  </si>
  <si>
    <t>Intereses particulares para fines políticos.</t>
  </si>
  <si>
    <t xml:space="preserve">Afectación de la imagen institucional </t>
  </si>
  <si>
    <t>Antes de dar inicio a una actividad de educación ambiental o de participación, el profesional informará a los participantes que no esta permitido intervenir en las charlas para hablar de temas con fines políticos o favorecimiento de intereses particulares. Como contancia se registra la observación en el listado de asistencia o acta de reunión. En caso de presentarse, se solicitará respetuosamente al ciudadano retirarse del lugar y si persiste la conducta se dará por terminada la actividad. Se diligencia memoria de reunión donde firmará algun participante de la ciudadanía como testigo y se informa al responsable del proceso.</t>
  </si>
  <si>
    <t>Poca articulación entre las Entidades, localidades y los sectores que participan en las diferentes etapas.</t>
  </si>
  <si>
    <t>Posibilidad que en la formulación, actualización, seguimiento y/o evaluación a los instrumentos de planeación ambiental, se favorezcan intereses particulares o se  oculte o manipule la información en cualquier etapa,  con el fin de obtener alguna dádiva o beneficio a nombre propio o de terceros.</t>
  </si>
  <si>
    <t>Investigaciones o procesos disciplinarios o sancionatorios por parte de organismos de control.</t>
  </si>
  <si>
    <t>Los profesionales de la Subdirección de Políticas y Planes Ambientales, cada vez que se requiera realizan el seguimiento a los Instrumentos de Planeación Ambiental, en donde verifican y validan la información reportada por los diferentes actores, de acuerdo con la aplicación de los procedimientos con los que cuenta la SPPA. En caso de encontrar información inconsistente  se solicita  el ajuste de la misma mediante comunicación oficial. Para el caso de encontrar situaciones que conlleven a intereses particulares o políticos, se debe reportar al jefe inmediato y/o a la alta gerencia.</t>
  </si>
  <si>
    <t>Revisar y validar el contenido de la información resultante de los seguimientos a los instrumentos de planeación ambiental.
LLevar a cabo las sesiones de la CIPSSA donde se presentan seguimientos o decisiones frente a los instrumentos de planeación y politicas públicas, realizando sus actas de sesión e informes de gestión.</t>
  </si>
  <si>
    <t>Subdirector (a) de Políticas y Planes Ambientales
Director(a) Planeación y Sistemas de Información Ambiental</t>
  </si>
  <si>
    <t>Actas de reunión
Informes de instancias</t>
  </si>
  <si>
    <t>1. Informar de manera inmediata a las partes interesadas y a la alta gerencia, así como a los entes de control o autoridades competentes sobre la conducta, presión o desviación presentada.
2. Informar a la segunda y tercera línea de defensa sobre el hecho encontrado.</t>
  </si>
  <si>
    <t xml:space="preserve">Favorecimiento de una decisión política respecto a la formulación, ajuste, actualización, seguimiento y/o evauación de una política pública o instrumento de planeación ambiental. </t>
  </si>
  <si>
    <t>Asignación incorrecta de recursos
Afectación negativa de la imagen institucional, insatisfacción de la ciudadania  y pérdida de credibilidad en la institución.</t>
  </si>
  <si>
    <t>Los delegados de las entidades de la administración distrital, entes de control y otros actores estratégicos, que conforman las instancias distritales de coordinación, realiza la articulación y orientación de las decisiones que conlleven a la implementación de la políticas públicas e instrumentos de planeación ambiental; dichas decisiones son documentadas por el profesional de instancias de la DPSIA, en informes de gestión y actas de sesión publicadas en la página web de la entidad para su consulta, de acuerdo con la periodicidad establecida en la Resolución No. 753 de 2020 (trimestral, anual). En caso de no encontrar documentado el seguimiento a las decisiones se realiza mediante comunicación oficial solicitando su publicación.</t>
  </si>
  <si>
    <t>Recepción de dádivas o posibles sobornos.
conflicto de intereses</t>
  </si>
  <si>
    <t xml:space="preserve">Por Influencia o presiones de terceros o funcionarios con poder de decisión en la elaboración y aprobación de documentos, así como ajustes o modificaciones a los resultados en las diferentes etapas en las Políticas públicas o instrumentos de planeación Ambiental. </t>
  </si>
  <si>
    <t xml:space="preserve">Que se oculte o manipule la información reportada por la entidades frente al seguimiento de las políticas públicas ambientales e instrumentos de planeación ambiental. </t>
  </si>
  <si>
    <t xml:space="preserve"> Recepción de dádivas y conflicto de interés.</t>
  </si>
  <si>
    <t>Posibilidad de recibir o solicitar cualquier dádiva o beneficio a nombre propio o de un tercero, con el fin de agilizar, gestionar o impulsar  trámites en el proceso de Gestión Ambiental y Desarrollo Rural.</t>
  </si>
  <si>
    <t>Investigaciones  disciplinarias, administrativas, fiscales y penales.</t>
  </si>
  <si>
    <t>El profesional asignado o quien haga sus veces por parte del proceso de Gestión Ambiental y Desarrollo Rural, gestionará mediante comunicación oficial un taller semestral con el líder de racionalización de trámites de Servicio a la Ciudadanía de la SDA, enfocado al fortalecimiento del lenguaje claro, el cual será dirigido al personal encargado de los trámites del proceso de Gestión Ambiental y Desarrollo Rural,  a cargo de la dependencias (SER y SEGAE), el cual será aplicado en la revisión de los trámites a fin prevenir la intervención terceros en la gestión de los mismos. En caso, de presentarse desviación en el lenguaje empleado en los trámites, se realizarán reuniones de revisión y ajustes en la redacción de los mismos con el apoyo del área de Servicio a la Ciudadanía, las evidencias quedarán documentadas en comunicación oficial y/o actas de reunión y relación de asistencia.</t>
  </si>
  <si>
    <t>Establecer y realizar seguimiento al plan de trabajo conforme con los resultados de taller de lenguaje claro para los trámites que requieran racionalización.</t>
  </si>
  <si>
    <t>Profesionales encargados del trámite.</t>
  </si>
  <si>
    <t>Plan de Trabajo.</t>
  </si>
  <si>
    <t xml:space="preserve"> Analizar causas
. Analizar el impacto en caso de la materialización.
. Informar a la segunda y tercera línea de defensa sobre el hecho encontrado.
. Ajustar controles establecidos inicialmente.</t>
  </si>
  <si>
    <t>Director Gestión Ambiental 
Subdirector Ecosistemas y Ruralidad
Subdirector de Ecourbanismo y Gestión Ambiental Empresarial.</t>
  </si>
  <si>
    <t>Pérdida de imagen, reputación,  credibilidad y confianza institucional.</t>
  </si>
  <si>
    <t xml:space="preserve">El profesional asignado o quien haga sus veces por parte del proceso de Gestión Ambiental y Desarrollo Rural, gestionará mediante comunicación oficial a la Dirección de Gestión Corporativa, una capacitación semestral para el personal encargado de los trámites por parte del proceso en temas tales como: Política antisoborno, conflicto de interés, código integridad, entre otros. En caso de presentarse desviación asociada al no desarrollo de la capacitación o en su defecto, asociado a una baja participación de los convocados a esta, se reiterará la solicitud de reprogramación para su posterior ejecución. Las evidencias quedarán documentadas, comunicación oficial, acta de reunión y relación de asistencia y presentaciones.
 </t>
  </si>
  <si>
    <t>Aplicar una herramienta que permita evaluar la aprehensión del conocimiento adquirido en las jornadas de capacitación  relacionadas con la política antisoborno, conflicto de interés, código integridad, entre otros</t>
  </si>
  <si>
    <t>Profesionales SIG</t>
  </si>
  <si>
    <t>Herramienta de aprehensión del conocimiento.</t>
  </si>
  <si>
    <t>Ausencia del lenguaje claro en los requisitos y descripción de los trámites.</t>
  </si>
  <si>
    <t>Afectación al índice transparencia.</t>
  </si>
  <si>
    <t>El profesional asignado o quien haga sus veces por parte del proceso de Gestión Ambiental y Desarrollo Rural, solicitará mediante comunicación oficial a la DPSIA la revisión de los trámites del proceso Gestión Ambiental y Desarrollo Rural operando en la ventanilla virtual, con el fin de verificar los controles del sistema para el cargue de los requisitos aplicables para cada trámite. En caso de presentarse desviación se revisarán los trámites que requieran establecer los controles en el aplicativo correspondiente. Las evidencias del control son las siguientes: comunicación oficial, actas de reunión y relación de asistencia.</t>
  </si>
  <si>
    <t>Comunicar a los responsables de los  trámites al interior del proceso de Gestión Ambiental y Desarrollo Rural, el resultado de la revisión desarrollada con DPSIA frente a los controles establecidos para cada trámite.</t>
  </si>
  <si>
    <t>Comunicación Oficial.</t>
  </si>
  <si>
    <t>Profesionales que reciban dádivas o se encuentren inmersos en conflicto de interés</t>
  </si>
  <si>
    <t>Posibilidad de afectación reputacional al encontrar profesionales que favorecen a un tercero en el otorgamiento de permisos y trámites ambientales sin el cumplimiento de los requisitos legales.</t>
  </si>
  <si>
    <t>Favorecer a un tercero en el otorgamiento de permisos y trámites ambientales sin el cumplimiento de los requisitos legales.</t>
  </si>
  <si>
    <t>El profesional asignado para la revisión del trámite deberá confrontar la información reportada contra los requisitos de norma</t>
  </si>
  <si>
    <t xml:space="preserve">Realizar socializaciones a todo el personal que integra el proceso respecto al código de ética y normas que rigen la función publica y sus implicaciones legales por no cumplimiento. </t>
  </si>
  <si>
    <t>Enlace SIG de la Dirección de Control Ambiental y sus subdirecciones (SSFFS,SCASP,SRHS, SCAAV)</t>
  </si>
  <si>
    <t>Evidencia de la socialización</t>
  </si>
  <si>
    <t xml:space="preserve"> Dirección de Control Ambiental y sus subdirecciones (SSFFS,SCASP,SRHS, SCAAV)</t>
  </si>
  <si>
    <t>Discrecionalidad para la gestión de trámites y servicios (sin protocolos o procedimientos de atención)</t>
  </si>
  <si>
    <t>Sanciones de tipo disciplinario</t>
  </si>
  <si>
    <t>Realizar socializaciones de los procedimientos y sus actualizaciones en relación con los trámites y servicios de la SDA, pertenecientes al proceso.</t>
  </si>
  <si>
    <t>Desconocimiento de los procedimientos y protocolos de atención para la gestión de los trámites y servicios por parte de los servidores públicos.</t>
  </si>
  <si>
    <t>Afectación a los derechos de los otros usuarios</t>
  </si>
  <si>
    <t>Deterioro de la imagen institucional.</t>
  </si>
  <si>
    <t>Posibilidad de afectación reputacional por manipulación indebida de la información favoreciendo a terceros durante la visita técnica, en actividades de Control y Evaluación para el trámite de Registro de Publicidad Exterior Visual --PEV.</t>
  </si>
  <si>
    <t>Favorecer a un tercero en el otorgamiento de permisos y trámites ambientales sin el cumplimiento</t>
  </si>
  <si>
    <t>El profesional asignado realiza el reparto mensualmente de las solicitudes y trámites a través del aplicativo Forest de forma aleatoria.</t>
  </si>
  <si>
    <t>Actualizar los procedimientos que requieran de ajustes en los roles y responsabilidades de los profesionales que intervienen en los trámites y permisos ambientales, estableciendo una línea de asignación, proyección, revisión y firma.</t>
  </si>
  <si>
    <t>Líder de cada procedimiento - Enlace SIG de la Subdirección de Calidad del Aire, Auditiva y Visual - SCAAV</t>
  </si>
  <si>
    <t>Memorando de actualización de los procedimientos ó actas de reunión en las que se evidencie la revisión de los procedimientos</t>
  </si>
  <si>
    <t>Posibilidad de afectación reputacional por manipulación indebida de la información favoreciendo a terceros durante la visita técnica, en actividades de Control y Evaluación para el trámite de Permiso de vertimientos</t>
  </si>
  <si>
    <t>Líder de cada procedimiento - Enlace SIG de la Subdirección del Recurso Hídrico y del Suelo -SRHS</t>
  </si>
  <si>
    <t>Posibilidad de afectación reputacional por manipulación indebida de la información favoreciendo a terceros durante la visita técnica, en actividades de Control y Evaluación para el trámite de Licenciamiento ambiental</t>
  </si>
  <si>
    <t>Líder de cada procedimiento - Enlace SIG de la Dirección de Control Ambiental</t>
  </si>
  <si>
    <t>Posibilidad de afectación reputacional por manipulación indebida de la información favoreciendo a terceros durante la visita técnica, en actividades de Control y Evaluación para el trámite de Concesión de aguas subterráneas.</t>
  </si>
  <si>
    <t>Posibilidad de afectación reputacional por manipulación indebida de la información favoreciendo a terceros durante la visita técnica, en actividades de Control y Evaluación para el trámite de Permiso o autorización para aprovechamiento forestal de árboles aislados.</t>
  </si>
  <si>
    <t>Líder de cada procedimiento - Enlace SIG de la Subdirección de Silvicultura, Flora y Fauna Silvestre</t>
  </si>
  <si>
    <t>Posibilidad de afectación reputacional por manipulación indebida de la información favoreciendo a terceros durante la visita técnica, en actividades de Control y Evaluación para el trámite de Auto Declaración por Impacto y Concepto Previo Ambiental para Trámite de Licenciamiento Urbanístico y Actos de Reconocimiento de Usos Industriales.</t>
  </si>
  <si>
    <t>Líder de cada procedimiento - Enlace SIG de la Subdirección de Control Ambiental al Sector Público</t>
  </si>
  <si>
    <t>Ausencia o debilidad de medidas y/o políticas para la identificación y manejo de conflictos de interés</t>
  </si>
  <si>
    <t>Posibilidad de vinculación al servicio público de personas sin el cumplimiento de los requisitos legales o incursión en el régimen de impedimentos e inhabilidades, violando políticas de transparencia, antisoborno y conflicto de interés</t>
  </si>
  <si>
    <t>Responsabilidad disciplinaria y penal para el nominador.</t>
  </si>
  <si>
    <t>El profesional de talento humano de la Dirección de Gestión Corporativa - DGC verifica la acreditación del cumplimiento de los requisitos, de acuerdo con los documentos establecidos en el formato PA01-PR16-F1 Lista de Chequeo de Requisitos para Nombramiento, del procedimiento PA01-PR16 Selección y Nombramiento Ordinario, Periodo de Prueba y Provisional.
Como evidencia se deja la Lista de Chequeo de Requisitos para Nombramiento, validada con la información, en la historia laboral.</t>
  </si>
  <si>
    <t>Cuando falte u omita el diligenciamiento del lleno de total de los documentos requeridos para la vinculación laboral, se solicitará al postulado la documentación faltante</t>
  </si>
  <si>
    <t>Dirección de Gestión Corporativa</t>
  </si>
  <si>
    <t>Comuinicación oficial o correo electronico</t>
  </si>
  <si>
    <t>Servidores con conflictos de interés en los temas sobre los cuales pueden incidir con su toma de decisiones</t>
  </si>
  <si>
    <t>Responsabilidad disciplinaria y penal por parte de los responsables del proceso.</t>
  </si>
  <si>
    <t>Factores externos de presión en temas regulados que pueden incidir en las decisiones institucionales.</t>
  </si>
  <si>
    <t>Revocatoria directa del nombramiento</t>
  </si>
  <si>
    <t>Presentación de documentos de contenido inexacto.</t>
  </si>
  <si>
    <t>Comportamientos no éticos o ilegales del profesional que verifica los documentos.</t>
  </si>
  <si>
    <t>Falta de ética y valores en el personal que revisa, aprueba y autoriza los tramites de pago y efectúa las evaluaciones económicas y financieras de los procesos contractuales</t>
  </si>
  <si>
    <t>Posibilidad de recibir o solicitar dádivas o beneficio a nombre propio o de terceros para realizar pagos sin el lleno de los requisitos financieros ni el cumplimiento de los términos estipulados en el procedimiento de trámite de pagos o durante el proceso de evaluación económica y financiera de los procesos contractuales.</t>
  </si>
  <si>
    <t>Inicio de procesos disciplinarios y/o sancionatorios</t>
  </si>
  <si>
    <t>Los profesionales que reciben las solicitudes de pagos mensuales, las revisan en orden de llegada de tal forma que se tramita el pago de acuerdo con el orden de radicación y el cumplimiento de los requisitos descritos en el procedimiento, en caso de observaciones se devuelve el proceso en el aplicativo FOREST para subsanar dichas inconsistencias. 
Se pueden presentar excepciones al orden en que se pagan las cuentas sólo en los casos de pagos priorizados, tales como nómina, aportes patronales, pagos de servicios públicos, sentencias judiciales, entre otros, en los cuales tienen fechas perentorias establecidas para su trámite</t>
  </si>
  <si>
    <t xml:space="preserve">Realizar al menos 2 reuniones, durante la vigencia, para autoevaluar el proceso de Gestión Financiera y orientar a los servidores en la participación de capacitaciones enfocadas a prevenir la corrupción fomentando medidas y conceptos relacionados con la ética, los valores, la transparencia, la integridad y/o seguridad de la información. </t>
  </si>
  <si>
    <t>Acta de asistencia</t>
  </si>
  <si>
    <t>* Informar a la segunda y tercera línea de defensa sobre el hecho encontrado.</t>
  </si>
  <si>
    <t>Peculado por apropiacion, causando detrimento patrimonial</t>
  </si>
  <si>
    <t>Detrimento de la imagen institucional</t>
  </si>
  <si>
    <t>Uso indebido de los privilegios propios de los roles, permisos y accesos a los sistemas de información de la SDA.</t>
  </si>
  <si>
    <t>Posibilidad de alteración malintencionada o uso injustificado de la información gestionada en los sistemas de información, para un beneficio propio o privado</t>
  </si>
  <si>
    <t xml:space="preserve">Pérdida o modificación de información que se gestiona en la entidad. </t>
  </si>
  <si>
    <t>Los profesionales del grupo de infraestructura de TI mantiene permanentemente actualizado el directorio activo de la entidad para verificar que los roles, permisos y accesos a los diferentes sistemas de información de la entidad están de acuerdo con las necesidades de servicio. para verificar que el inventario esta actualizado, se cuenta con el paz y salvo de Tecnologias de la  información, el cual se diligencia al finalizar el vinculo con la entidad. 
De presentarse desviación en la actualización de los roles, se desactiva el usuario, se revisa el rol y se corrige la asignación adecuada del rol.</t>
  </si>
  <si>
    <t>Realizar la verificación del estado de los usuarios directorio activo y verificación de los roles y permisos en los diferentes sistemas de información</t>
  </si>
  <si>
    <t>Coordinador de Infraestructura de TI / del Sistema de información.</t>
  </si>
  <si>
    <t>Informe de verificación de roles y estado del directorio activo</t>
  </si>
  <si>
    <t>Investigaciones disciplinarias. fiscales y penales.</t>
  </si>
  <si>
    <t>El coordinador del sistema de información verifica que el aplicativo o software cuente con historial de log o registro del sistema de información, con el cual permita verificar los eventos de trazabilidad de las actividades ejecutadas  y demás acciones realizadas por el usuario, cada vez que se adquiera o se gestione una licencia. De presentarse una desviación en el historial del log, se reporta al proveedor o administrador del sistema de información para verificar la trazabilidad o corregir la funcionalidad del historial log en las actividades ejecutadas.</t>
  </si>
  <si>
    <t>Conflicto de Intereses</t>
  </si>
  <si>
    <t>Procesos Judiciales  representados por un apoderado de la SDA que se encuentre incurso en un conflicto de interés</t>
  </si>
  <si>
    <t>Posibilidad de afectación económica debido que algún proceso judicial sea representado por un apoderado de la SDA que se encuentre incurso en un conflicto de interés para favorecer a un tercero.</t>
  </si>
  <si>
    <t xml:space="preserve">El líder del Grupo de Defensa Jurídica solicitará al enlace de contractual - DLA, incluir una cláusula en los contratos de prestación de servicios de los abogados de representación judicial, en el sentido de manifestar cualquier conflicto de intereses en el que se encuentren incursos en relación con todos los procesos judiciales y extrajudiciales asignados. </t>
  </si>
  <si>
    <t>FUERTE
igual a 101</t>
  </si>
  <si>
    <t xml:space="preserve">El líder del grupo de Defensa Jurídica verifica en los informes mensuales de actividades tramitados para las cuentas de cobro, que los abogados de representación judicial reporten por escrito el cumplimiento de la obligación sobre manifestación de cualquier conflicto de intereses quedando como evidencia en caso de faltar a la verdad, como soporte para impulsar actuaciones disciplinarias y sanciones por incumplimiento del contrato.
</t>
  </si>
  <si>
    <t xml:space="preserve">Cuentas de cobro </t>
  </si>
  <si>
    <t xml:space="preserve"> Informar a la segunda y tercera línea de defensa sobre el hecho encontrado.</t>
  </si>
  <si>
    <t>Falta de ética y valores en el personal que manipulan la documentación.</t>
  </si>
  <si>
    <t xml:space="preserve">Posibilidad de recibir o solicitar dádivas o beneficio a nombre propio o de terceros por la pérdida o alteración de la información de un expediente en el archivo de la SDA.   </t>
  </si>
  <si>
    <t>Inicio de procesos disciplinarios y/o sancionatorios.</t>
  </si>
  <si>
    <t>El profesional especializado del grupo Gestión documental verifica anualmente el inventario documental del archivo de la SDA, con el fin de garantizar la custodia de la documentación, tomando como referencia el inventario del año anterior a través del PA06-PR18-F1 FUID (Formulario único de Inventario Documental), el formato de control de consulta y préstamo de documentos  (PA06-PR03-F1) y el acta de transferencia documental (PA06-PR05-M1). Dicha información se socializa a jefes de dependencia a través de un reporte.</t>
  </si>
  <si>
    <t>Semestralmente el profesional especializado del grupo Gestión documental verifica que los expedientes del archivo central y archivo de gestión cumplan con los lineamientos del procedimiento de organización documental, en caso de presentarse alguna anomalía se genera una alerta a quien corresponda mediante  comunicación oficial o se diligencia un acta de transferencia con las observaciones pertinentes.</t>
  </si>
  <si>
    <t>Profesional especializado del grupo Gestión documental.</t>
  </si>
  <si>
    <t>Comunicaciones oficiales con anomalías encontradas y/o actas de transferencia.</t>
  </si>
  <si>
    <t xml:space="preserve"> Director(a) de Gestión Corporativa</t>
  </si>
  <si>
    <t>Ausencia de controles en el proceso de Gestión documental.</t>
  </si>
  <si>
    <t>Desgaste administrativo y pérdida de recursos para la reconstrucción de expedientes.</t>
  </si>
  <si>
    <t>Complicidad en actuaciones para perdida de la información en los expedientes que induzca a algún tipo de soborno por conflicto de interés.</t>
  </si>
  <si>
    <t>Pérdida de memoria documental institucional.</t>
  </si>
  <si>
    <t>Pérdida de la trazabilidad de la información.</t>
  </si>
  <si>
    <t>Recepción de dádivas o posibles sobornos</t>
  </si>
  <si>
    <t>Posibilidad de pérdida o hurto de elementos por parte de algún funcionario o contratista de la entidad para beneficio propio o de terceros, aprovechando el acceso a los mismos y afectando la ejecución de los procesos.</t>
  </si>
  <si>
    <t>Detrimento patrimonial</t>
  </si>
  <si>
    <t>El(la) Director(a) de Gestión Corporativa anualmente ordena el gasto para la contratación de las pólizas que aseguran la totalidad de los bienes de la entidad. En caso de siniestro se debe informar al profesional responsable de la Dirección de Gestión Corporativa aportando las evidencias que correspondan para gestionar ante la Aseguradora la reposición del bien.</t>
  </si>
  <si>
    <t>1. Reportar a la Oficina de Control Interno Disciplinario la perdida de bienes para las actuaciones administrativas a las que haya lugar.</t>
  </si>
  <si>
    <t>Director (a) de Gestión Corporativa</t>
  </si>
  <si>
    <t>Comunicación oficial
Acto administrativo</t>
  </si>
  <si>
    <t>1. Informar de manera inmediata a las partes interesadas, a la alta gerencia o autoridades competentes sobre la situación presentada.
2. Informar a la segunda y tercera línea de defensa sobre el hecho encontrado.
3. Análisis documentado de las causas que dieron origen a la materialización del riesgo.
4. Identificar la necesidad de adoptar nuevos controles o fortalecer los actuales.</t>
  </si>
  <si>
    <t xml:space="preserve">Conflicto de interés </t>
  </si>
  <si>
    <t>Investigaciones administrativas y disciplinarias</t>
  </si>
  <si>
    <t>Los profesionales del área del almacén anualmente realizan la toma física de inventario con el fin de verificar el estado de los bienes y faltantes. En caso de encontrar bienes en mal estado, se le solicita al área responsable que tramite la baja y en caso de que haya un faltante se le solicita los documentos que soporten la pérdida o hurto.</t>
  </si>
  <si>
    <t>2. Se lleva al Comité de Inventarios los bienes que son susceptibles de baja y los faltantes, el comité verifica los conceptos técnicos de los mismos y si no se tiene alguna observación, se aprueba la baja.</t>
  </si>
  <si>
    <t>Acta del Comité</t>
  </si>
  <si>
    <t>Falta de control en el manejo del inventario de la entidad</t>
  </si>
  <si>
    <t>Falta de ética y valores en el personal que revisa y aprueba la documentación en los tramites contractuales.</t>
  </si>
  <si>
    <t>Posibilidad de recibir o solicitar dádivas o beneficio a nombre propio o de terceros para direccionar la contratación a favor de un tercero, violando las normas comerciales de libre competencia y de conflictos de interés</t>
  </si>
  <si>
    <t>Previo a la publicación del proceso de selección contractual en aquellos procesos que superan la mínima cuantía, excepto CPS, el comité de contratación realizara la verificación de los requisitos habilitantes y ponderable, emitiendo recomendaciones para que estos permitan la libre concurrencia de los oferentes y el cumplimiento de selección objetiva. En caso de que se requieran ajustes estos deben realizarse previa a la publicación. Como evidencia se anexan las actas del comité de contratación.</t>
  </si>
  <si>
    <t>Incluir en el acto administrativo de apertura o el que ordena la contratación directa la fecha de sesión del comité de contratación que lo aprobó</t>
  </si>
  <si>
    <t>Subdirector (a) contractual</t>
  </si>
  <si>
    <t>Acto administrativo</t>
  </si>
  <si>
    <t>Factores externos de presión en temas regulados que pueden incidir en las decisiones institucionales</t>
  </si>
  <si>
    <t>Pérdida de credibilidad en la Entidad.</t>
  </si>
  <si>
    <t>Enriquecimiento ilícito de servidores públicos.</t>
  </si>
  <si>
    <t>Contacto de los proveedores al evaluar, que propicie el direccionamiento de los procesos</t>
  </si>
  <si>
    <t>Favorecimiento a terceros y/o servidores públicos.</t>
  </si>
  <si>
    <t>Información sensible en poder de colaboradores no autorizados.</t>
  </si>
  <si>
    <t>Posibilidad de divulgación o suministro de información privilegiada asociada a la prestación de servicios por parte de los agentes de servicio del grupo de Servicio a la Ciudadanía y otros colaboradores de la entidad que participan en la atención de los trámites y servicios, para beneficio propio y/o de un tercero.</t>
  </si>
  <si>
    <t>Cada vez que un ciudadano requiere asesoría en los diferentes canales de atención para acceder a los trámites y/o servicios de la Entidad, los agentes de servicio del grupo de Servicio a la Ciudadanía registran los datos en el formato de control de atención. En caso de que el ciudadano solicite referencias de personas naturales y/o jurídicas para realizar un trámite o servicio ante la Secretaria Distrital de Ambiente, el agente de servicio del grupo de Servicio a la Ciudadanía registra la novedad en el campo de observaciones del formato citado y se tratan los casos en la reunión de autoevaluación de la primera línea de defensa, las cuales quedan documentadas en actas. Adicionalmente si se detecta que el ciudadano conoce información que no ha sido notificada y/o entregada oficialmente se registra en el formato la novedad y se informa a la Coordinación del Grupo de Servicio a la Ciudadanía quien hará un análisis previo y en caso de ser pertinente remitirá un correo electrónico al jefe del área.</t>
  </si>
  <si>
    <t xml:space="preserve">Realizar sensibilizaciones a todos los servidores del grupo de Servicio a la Ciudadanía en el marco de  las autoevaluaciones del proceso como primera línea de defensa, sobre los riesgos del proceso y las implicaciones que pueda tener la posible materialización del riesgo de corrupción. </t>
  </si>
  <si>
    <t>Subsecretaria General-Servicio a la Ciudadanía</t>
  </si>
  <si>
    <t>Actas y listados de asistencia de las autoevaluaciones</t>
  </si>
  <si>
    <t>1. la Coordinación de Servicio a la Ciudadanía tendrá una retroalimentación con el y/o los servidores implicados con el fin de sensibilizar y socializar las consecuencias que tiene la materialización de un riesgo de corrupción. Así mismo tendrá que escalar el caso al área competente para determinar las consecuencias de los actos de corrupción.
2. Informar a la segunda y tercera línea de defensa sobre el hecho encontrado.</t>
  </si>
  <si>
    <t>Subsecretaria General -Servicio a la Ciudadanía</t>
  </si>
  <si>
    <t>Conflicto de interés.</t>
  </si>
  <si>
    <t>Percepción y satisfacción negativa en el servicio prestado.</t>
  </si>
  <si>
    <t>Sanciones económicas, inhabilitación temporal y/o suspensión de actividades contractuales.</t>
  </si>
  <si>
    <t>Complicidad en actuaciones.</t>
  </si>
  <si>
    <t>Tratamiento inapropiado de los datos generados por solicitud, recepción de dádivas o conflicto de interés.</t>
  </si>
  <si>
    <t>Posibilidad de pérdida de confidencialidad e imparcialidad en la información reportada para ser utilizada a beneficio propio o de un tercero.</t>
  </si>
  <si>
    <t xml:space="preserve">Toma de decisiones erróneas a favor propio o de un tercero                                  </t>
  </si>
  <si>
    <t>El lider de la dependencia cada vez que se realice contratación del personal, solicita incluir dentro del estudio previo, la obligación de manifestar la incompatibilidad o inhabilidad y establecer la confidencialidad de sus acciones.</t>
  </si>
  <si>
    <t>El profesional asignado de cada procedimiento realizará la revisión de la inclusión dentro de las obligaciones específicas la incompatibilidad o inhabilidad y confidencialidad de sus acciones ante la SDA, dentro del contrato firmado por cada uno de los servidores que tengan relación con el proceso.</t>
  </si>
  <si>
    <t>Profesionales SIG de la Dirección y las Subdirecciones Técnicas  SCAAV, SRHS, SSFFS Y CIMAB.</t>
  </si>
  <si>
    <t>Convenio de  confidencialidad laboratorio ambiental de la SDA firmado por los servidores.</t>
  </si>
  <si>
    <t>Informar a la segunda y tercera línea de defensa sobre el hecho encontrado.
Realizar la gestión para inciar el proceso disciplinario interno a que haya lugar.</t>
  </si>
  <si>
    <t>Director  de Control Ambiental y Subdirectores Técnicos (Subdirección de Calidad del Aire Auditiva y Visual, Subdirección del Recurso Hídrico y del Suelo, Subdirección de Silvicultura, Flora y
Fauna Silvestre y Centro de Información y Modelación Ambiental de Bogotá CIMAB).</t>
  </si>
  <si>
    <t>Recepción de dádivas</t>
  </si>
  <si>
    <t xml:space="preserve">Procesos disciplinarios y sanciones </t>
  </si>
  <si>
    <t>Pérdida de credibilidad de la Entidad</t>
  </si>
  <si>
    <t xml:space="preserve">Uso inadecuado de recursos    </t>
  </si>
  <si>
    <t>Falta de ética o valores del personal, (abogados), que tienen a cargo los expedientes.</t>
  </si>
  <si>
    <t xml:space="preserve">Posibilidad de recibir o solicitar dádivas o beneficios a nombre propio o de terceros, para favorecer u obtener, una decisión favorable o la pérdida o sustracción de documentos que hacen parte del expediente. </t>
  </si>
  <si>
    <t>Perdida de credibilidad y confianza interna y externa.</t>
  </si>
  <si>
    <t>El jefe de la oficina de control disciplinario interno permanentemente recuerda a todo el equipo que conforma la oficina, no recibir o solicitar dádivas, regalos o beneficio a nombre propio o de terceros con el fin de evitar la materialización del riesgo de corrupción lo cual iría en detrimento de la oficina y de la confianza depositada en la misma por parte de la ciudadanía, usuarios e investigados, igualmente recalca la importancia de declararse impedido en el evento de estar incurso en conflicto de intereses, con el fin de mantener la gestión de integridad y transparencia de la dependencia. Esto se realiza mediante socializaciones mensuales en la política antisoborno para el distrito capital en sus diferentes numerales; si se llegare a detectar alguna mala práctica frente al riesgo, los involucrados se verán sometidos a las sanciones penales y disciplinarias a que haya lugar conforme a lo establecido en la ley, De todo lo anterior las evidencias son las actas de reunión y listas de asistencia que se levantan y reposan al interior de la oficina.</t>
  </si>
  <si>
    <t>Con el fin de fortalecer el control, el jefe de la Oficina de Control Disciplinario Interno – OCDI, refuerza la socialización mediante correo electrónico a los integrantes del equipo donde relaciona lo expuesto frente a la política antisoborno del distrito capital</t>
  </si>
  <si>
    <t>Jefe Oficina Control disciplinario Interno OCDI</t>
  </si>
  <si>
    <t xml:space="preserve">Correo electrónico enviado a los integrantes del equipo </t>
  </si>
  <si>
    <t>Informar a la segunda y tercera línea de defensa sobre el hecho encontrado.</t>
  </si>
  <si>
    <t>Presión, complicidad o abuso de poder.</t>
  </si>
  <si>
    <t xml:space="preserve">Compulsión de copias a fiscalía y demás entes de control, a fin de que determinen e investiguen dichos comportamientos. </t>
  </si>
  <si>
    <t>Contactar a los sujetos procesales con el fin solicitar dadivas o beneficios.</t>
  </si>
  <si>
    <t>Favorecimiento a terceros o servidores públicos.</t>
  </si>
  <si>
    <t>Estar incurso en conflicto de intereses.</t>
  </si>
  <si>
    <t>Falta de transparencia y honestidad frente al proceso.</t>
  </si>
  <si>
    <t>Conflictos de interés desconocidos.</t>
  </si>
  <si>
    <t>Posibilidad de que el recurso humano adscrito a la Oficina de Control Interno oculte, distorsione o tergiverse situaciones o evidencias observadas en el desarrollo de los diferentes trabajos del plan anual de auditoria para favorecer a un tercero o en beneficio propio.</t>
  </si>
  <si>
    <t>No reflejar la realidad de la evaluación practicada a un proceso y/o actividad.</t>
  </si>
  <si>
    <t>Anualmente o cada vez que se requiera el auditor asignado a un trabajo de aseguramiento previo a su inicio diligencia el formato de "Declaración de conflicto de intereses, confidencialidad y compromisos del auditor" para corroborar que se encuentra en condiciones para ejecutarlo. En caso de existir alguna inhabilidad, el jefe de la OCI reasigna el trabajo a otro miembro del equipo, dejando como evidencia el formato de "Declaración de conflicto de intereses, confidencialidad y compromisos del auditor" firmado por los auditores y el correo electrónico de reasignación del trabajo de auditoría.</t>
  </si>
  <si>
    <t>Diligenciar matriz de seguimiento al plan anual de auditoría</t>
  </si>
  <si>
    <t>Jefe de Oficina de Control Interno</t>
  </si>
  <si>
    <t>Matriz de ejecución del Plan Anual de Auditoría</t>
  </si>
  <si>
    <t>Informar de manera inmediata a las partes interesadas, a la alta gerencia, así como a los entes de control o autoridades competentes sobre la situación presentada.
* Informar a la segunda y tercera línea de defensa sobre el hecho encontrado.
* Análisis documentado de las causas que dieron origen a la materialización del riesgo.
* Identificar la necesidad de adoptar nuevos controles o fortalecer los actuales.
* Revelar el incumplimiento ante el Comité Institucional de Coordinación de Control Interno - CICCI.</t>
  </si>
  <si>
    <t>Presiones sociales o económicas.</t>
  </si>
  <si>
    <t>Sanciones administrativas, disciplinarias, penales y de otro tipo.</t>
  </si>
  <si>
    <t>Diligenciamiento del formato Declaración de Conflicto de Intereses, Confidencialidad y Compromisos del Auditor.</t>
  </si>
  <si>
    <t>Todos los integrantes del proceso Control y Mejora</t>
  </si>
  <si>
    <t>Formatos diligenciados Declaración de Conflicto de Intereses, Confidencialidad y Compromisos del Auditor.</t>
  </si>
  <si>
    <t>Intención o racionalización del personal o colaboradores del proceso</t>
  </si>
  <si>
    <t>Perdida de credibilidad y reputación institucional</t>
  </si>
  <si>
    <t>El equipo auditor cada vez que ejecuta una auditoria de aseguramiento basada en riesgos efectúa una reunión preliminar y otra de cierre donde comunica a los auditados los resultados obtenidos del trabajo para corroborar la pertinencia de las observaciones. En caso de que sean aceptadas se incluyen en el informe final de auditoría, en caso contrario, se analizan los argumentos y se obtiene evidencia adicional para ratificarlos o descartarlos y se deja como evidencia los informes preliminares y finales de la auditoria.</t>
  </si>
  <si>
    <t xml:space="preserve">recibir dadivas o incentivos </t>
  </si>
  <si>
    <t>Afectación en la toma de decisiones de la entidad</t>
  </si>
  <si>
    <r>
      <t xml:space="preserve">PLAN DE CONTINGENCIA
</t>
    </r>
    <r>
      <rPr>
        <sz val="11"/>
        <color rgb="FF000000"/>
        <rFont val="Arial"/>
        <family val="2"/>
      </rPr>
      <t>(en caso que se materialice)</t>
    </r>
  </si>
  <si>
    <t>El control es solo uno y es el siguiente: El profesional de la Subdireccion Financiera responsable elabora conciliaciones de la información contable ya sea mensual o trimestral, para hacer el seguimiento a la información y revisión de saldos contables. En el evento de detectar una diferencia en la información, se realiza una nueva validación de los soportes y en caso de ser necesario se hace el requerimiento de información al área responsable. Como evidencia quedan las comunicaciones internas</t>
  </si>
  <si>
    <t xml:space="preserve"> El profesional de la Subdirección Financiera valida cada una de las cuentas, revisando que se hayan anexado todos los documentos requeridos, en caso de detectar un error se devuelve la cuenta informando el motivo de la devolución y se alimenta un archivo en Excel como control de las cuentas devueltas y de las aprobadas.</t>
  </si>
  <si>
    <t>El profesional de la Subdirección Financiera valida cada una de las primeras cuentas, que tengan los documentos soportes necesarios para establecer la actividad comercial, obligaciones tributarias y/o la declaración juramentada para determinar las tasas aplicables y/o excepciones que tenga derecho.
En caso de detectar que no se cuenten con los soportes, debe devolver la cuenta solicitando que anexen la documentación corrrespondiente.
Como evidencia queda la base en excel donde se registran las novedades de la revision de los documentos</t>
  </si>
  <si>
    <t>El profesional que valida la orden de pago, revisa que se apliquen  los descuentos y retenciones correctamente.
En caso de detectar algún error, devuelve por correo al profesional que elaboró la orden, para realizar los ajustes correspondientes</t>
  </si>
  <si>
    <r>
      <t xml:space="preserve">PLAN DE CONTINGENCIA
</t>
    </r>
    <r>
      <rPr>
        <sz val="11"/>
        <rFont val="Arial"/>
        <family val="2"/>
      </rPr>
      <t>(en caso que se materialice)</t>
    </r>
  </si>
  <si>
    <t xml:space="preserve">Los Coordinadores de alturas de la SCAAV, realizan una inspección de seguridad industrial para las actividades de trabajo en alturas, cada vez que se va a realizar una actividad en campo que implique trabajo en alturas, para garantizar que se cumplan con las condiciones óptimas de seguridad, dejando los registros Permiso de Trabajo en Alturas (PA01-PRG05-F01), Lista de Chequeo Trabajo en Alturas (PA01-PRG05-F02) e Inspección de Trabajo Especial en Alturas(PA01-PRG05-F4); adicionalmente, diligencian el formato de verificación de Elementos de Protección Personal (EPP) aleatoriamente una vez por semana. En los casos en que los elementos no cumplan con las condiciones, no se realiza el ascenso, se informará al líder técnico del grupo a través de correo electrónico sobre la situación para que se tomen las correcciones necesarias y en los casos que amerite se informa al enlace técnico del laboratorio de cada subdirección para la toma de decisiones.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</si>
</sst>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m/yyyy"/>
  </numFmts>
  <fonts count="103"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9"/>
      <color theme="9" tint="-0.249977111117893"/>
      <name val="Arial Narrow"/>
      <family val="2"/>
    </font>
    <font>
      <b/>
      <sz val="10"/>
      <color theme="9" tint="-0.249977111117893"/>
      <name val="Arial Narrow"/>
      <family val="2"/>
    </font>
    <font>
      <sz val="9"/>
      <color indexed="81"/>
      <name val="Tahoma"/>
      <family val="2"/>
    </font>
    <font>
      <b/>
      <sz val="10"/>
      <color theme="1"/>
      <name val="Arial Narrow"/>
      <family val="2"/>
    </font>
    <font>
      <b/>
      <sz val="9"/>
      <color indexed="81"/>
      <name val="Tahoma"/>
      <family val="2"/>
    </font>
    <font>
      <b/>
      <sz val="10"/>
      <color rgb="FF000000"/>
      <name val="Arial Narrow"/>
      <family val="2"/>
    </font>
    <font>
      <sz val="9"/>
      <color indexed="81"/>
      <name val="Arial Narrow"/>
      <family val="2"/>
    </font>
    <font>
      <b/>
      <sz val="8"/>
      <color rgb="FF000000"/>
      <name val="Arial"/>
      <family val="2"/>
    </font>
    <font>
      <sz val="8"/>
      <color rgb="FF000000"/>
      <name val="Arial"/>
      <family val="2"/>
    </font>
    <font>
      <sz val="9"/>
      <color rgb="FF000000"/>
      <name val="Tahoma"/>
      <family val="2"/>
    </font>
    <font>
      <sz val="10"/>
      <color theme="0"/>
      <name val="Arial"/>
      <family val="2"/>
    </font>
    <font>
      <b/>
      <sz val="11"/>
      <color theme="1"/>
      <name val="Arial"/>
      <family val="2"/>
    </font>
    <font>
      <b/>
      <sz val="11"/>
      <name val="Arial"/>
      <family val="2"/>
    </font>
    <font>
      <sz val="11"/>
      <name val="Arial"/>
      <family val="2"/>
    </font>
    <font>
      <b/>
      <sz val="12"/>
      <name val="Arial"/>
      <family val="2"/>
    </font>
    <font>
      <b/>
      <sz val="10"/>
      <name val="Arial"/>
      <family val="2"/>
    </font>
    <font>
      <sz val="11"/>
      <color theme="1"/>
      <name val="Arial"/>
      <family val="2"/>
    </font>
    <font>
      <sz val="11"/>
      <color theme="0"/>
      <name val="Arial"/>
      <family val="2"/>
    </font>
    <font>
      <b/>
      <u/>
      <sz val="11"/>
      <name val="Arial"/>
      <family val="2"/>
    </font>
    <font>
      <b/>
      <sz val="11"/>
      <color theme="1"/>
      <name val="Calibri"/>
      <family val="2"/>
      <scheme val="minor"/>
    </font>
    <font>
      <b/>
      <sz val="16"/>
      <color theme="1"/>
      <name val="Calibri"/>
      <family val="2"/>
      <scheme val="minor"/>
    </font>
    <font>
      <b/>
      <sz val="18"/>
      <color theme="1"/>
      <name val="Calibri"/>
      <family val="2"/>
      <scheme val="minor"/>
    </font>
    <font>
      <b/>
      <sz val="8"/>
      <color theme="1"/>
      <name val="Arial"/>
      <family val="2"/>
    </font>
    <font>
      <sz val="8"/>
      <color theme="1"/>
      <name val="Arial"/>
      <family val="2"/>
    </font>
    <font>
      <sz val="11"/>
      <color indexed="8"/>
      <name val="Calibri"/>
      <family val="2"/>
    </font>
    <font>
      <sz val="11"/>
      <color indexed="8"/>
      <name val="Calibri"/>
      <family val="2"/>
      <scheme val="minor"/>
    </font>
    <font>
      <b/>
      <sz val="10"/>
      <name val="Calibri"/>
      <family val="2"/>
      <scheme val="minor"/>
    </font>
    <font>
      <sz val="9"/>
      <color theme="1"/>
      <name val="Calibri"/>
      <family val="2"/>
      <scheme val="minor"/>
    </font>
    <font>
      <sz val="10"/>
      <color rgb="FF000000"/>
      <name val="Calibri"/>
      <family val="2"/>
      <scheme val="minor"/>
    </font>
    <font>
      <b/>
      <sz val="11"/>
      <color theme="9" tint="-0.249977111117893"/>
      <name val="Arial"/>
      <family val="2"/>
    </font>
    <font>
      <sz val="11"/>
      <color theme="9" tint="-0.249977111117893"/>
      <name val="Arial"/>
      <family val="2"/>
    </font>
    <font>
      <b/>
      <sz val="11"/>
      <color theme="0"/>
      <name val="Arial"/>
      <family val="2"/>
    </font>
    <font>
      <b/>
      <sz val="11"/>
      <color indexed="8"/>
      <name val="Arial"/>
      <family val="2"/>
    </font>
    <font>
      <b/>
      <sz val="11"/>
      <color rgb="FF000000"/>
      <name val="Arial"/>
      <family val="2"/>
    </font>
    <font>
      <i/>
      <sz val="11"/>
      <color theme="1"/>
      <name val="Arial"/>
      <family val="2"/>
    </font>
    <font>
      <b/>
      <sz val="10"/>
      <color rgb="FF000000"/>
      <name val="Arial"/>
      <family val="2"/>
    </font>
    <font>
      <sz val="10"/>
      <color rgb="FF000000"/>
      <name val="Arial"/>
      <family val="2"/>
    </font>
    <font>
      <sz val="11"/>
      <color rgb="FF000000"/>
      <name val="Arial"/>
      <family val="2"/>
    </font>
    <font>
      <sz val="11"/>
      <color rgb="FFFF0000"/>
      <name val="Arial"/>
      <family val="2"/>
    </font>
    <font>
      <sz val="10"/>
      <name val="Calibri"/>
      <family val="2"/>
      <scheme val="minor"/>
    </font>
    <font>
      <sz val="11"/>
      <name val="Calibri"/>
      <family val="2"/>
    </font>
    <font>
      <sz val="8"/>
      <color theme="1"/>
      <name val="Arial Narrow"/>
      <family val="2"/>
    </font>
    <font>
      <sz val="11"/>
      <color theme="1"/>
      <name val="Calibri"/>
      <family val="2"/>
    </font>
    <font>
      <b/>
      <sz val="11"/>
      <color rgb="FFFFFFFF"/>
      <name val="Arial"/>
      <family val="2"/>
    </font>
    <font>
      <sz val="8"/>
      <color rgb="FF000000"/>
      <name val="Arial Narrow"/>
      <family val="2"/>
    </font>
    <font>
      <sz val="8"/>
      <name val="Arial Narrow"/>
      <family val="2"/>
    </font>
    <font>
      <sz val="8"/>
      <name val="Arial"/>
      <family val="2"/>
    </font>
    <font>
      <b/>
      <sz val="8"/>
      <name val="Arial"/>
      <family val="2"/>
    </font>
  </fonts>
  <fills count="5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FFD"/>
        <bgColor indexed="64"/>
      </patternFill>
    </fill>
    <fill>
      <patternFill patternType="solid">
        <fgColor rgb="FF4472C4"/>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lightUp">
        <fgColor theme="0" tint="-0.14996795556505021"/>
        <bgColor theme="4" tint="0.59996337778862885"/>
      </patternFill>
    </fill>
    <fill>
      <patternFill patternType="solid">
        <fgColor rgb="FFA6A6A6"/>
        <bgColor indexed="64"/>
      </patternFill>
    </fill>
    <fill>
      <patternFill patternType="solid">
        <fgColor theme="5" tint="0.59999389629810485"/>
        <bgColor indexed="64"/>
      </patternFill>
    </fill>
    <fill>
      <patternFill patternType="lightUp">
        <fgColor theme="0" tint="-0.14996795556505021"/>
        <bgColor theme="0" tint="-0.249977111117893"/>
      </patternFill>
    </fill>
    <fill>
      <patternFill patternType="lightUp">
        <fgColor theme="0" tint="-0.14996795556505021"/>
        <bgColor rgb="FFFFCC00"/>
      </patternFill>
    </fill>
    <fill>
      <patternFill patternType="lightUp">
        <fgColor theme="0" tint="-0.14996795556505021"/>
        <bgColor theme="7" tint="0.59996337778862885"/>
      </patternFill>
    </fill>
    <fill>
      <patternFill patternType="lightUp">
        <fgColor theme="0" tint="-0.14996795556505021"/>
        <bgColor rgb="FF92D050"/>
      </patternFill>
    </fill>
    <fill>
      <patternFill patternType="solid">
        <fgColor rgb="FFEE8036"/>
        <bgColor indexed="64"/>
      </patternFill>
    </fill>
    <fill>
      <patternFill patternType="solid">
        <fgColor theme="2" tint="-0.249977111117893"/>
        <bgColor indexed="64"/>
      </patternFill>
    </fill>
    <fill>
      <patternFill patternType="lightUp">
        <fgColor theme="0" tint="-0.14996795556505021"/>
        <bgColor rgb="FFFFC000"/>
      </patternFill>
    </fill>
    <fill>
      <patternFill patternType="solid">
        <fgColor rgb="FFFFFFFF"/>
        <bgColor rgb="FFFFFFFF"/>
      </patternFill>
    </fill>
    <fill>
      <patternFill patternType="solid">
        <fgColor rgb="FFFFFFFF"/>
        <bgColor rgb="FF000000"/>
      </patternFill>
    </fill>
    <fill>
      <patternFill patternType="solid">
        <fgColor rgb="FF808080"/>
        <bgColor rgb="FF000000"/>
      </patternFill>
    </fill>
    <fill>
      <patternFill patternType="solid">
        <fgColor rgb="FF92D050"/>
        <bgColor rgb="FF000000"/>
      </patternFill>
    </fill>
    <fill>
      <patternFill patternType="solid">
        <fgColor rgb="FF4472C4"/>
        <bgColor rgb="FF000000"/>
      </patternFill>
    </fill>
    <fill>
      <patternFill patternType="solid">
        <fgColor rgb="FF963634"/>
        <bgColor rgb="FF000000"/>
      </patternFill>
    </fill>
    <fill>
      <patternFill patternType="solid">
        <fgColor rgb="FFE26B0A"/>
        <bgColor rgb="FF000000"/>
      </patternFill>
    </fill>
    <fill>
      <patternFill patternType="solid">
        <fgColor rgb="FFF2F2F2"/>
        <bgColor rgb="FF000000"/>
      </patternFill>
    </fill>
    <fill>
      <patternFill patternType="solid">
        <fgColor rgb="FFD8E4BC"/>
        <bgColor rgb="FF000000"/>
      </patternFill>
    </fill>
    <fill>
      <patternFill patternType="solid">
        <fgColor rgb="FFE6EFFD"/>
        <bgColor rgb="FF000000"/>
      </patternFill>
    </fill>
    <fill>
      <patternFill patternType="solid">
        <fgColor rgb="FFF2DCDB"/>
        <bgColor rgb="FF000000"/>
      </patternFill>
    </fill>
    <fill>
      <patternFill patternType="solid">
        <fgColor rgb="FFFCD5B4"/>
        <bgColor rgb="FF000000"/>
      </patternFill>
    </fill>
    <fill>
      <patternFill patternType="solid">
        <fgColor rgb="FFD9D9D9"/>
        <bgColor rgb="FF000000"/>
      </patternFill>
    </fill>
    <fill>
      <patternFill patternType="solid">
        <fgColor rgb="FFFF0000"/>
        <bgColor rgb="FF000000"/>
      </patternFill>
    </fill>
    <fill>
      <patternFill patternType="solid">
        <fgColor theme="9" tint="-0.249977111117893"/>
        <bgColor rgb="FF000000"/>
      </patternFill>
    </fill>
    <fill>
      <patternFill patternType="solid">
        <fgColor rgb="FFFFFF00"/>
        <bgColor rgb="FF000000"/>
      </patternFill>
    </fill>
  </fills>
  <borders count="188">
    <border>
      <left/>
      <right/>
      <top/>
      <bottom/>
      <diagonal/>
    </border>
    <border>
      <left style="dotted">
        <color rgb="FFF79646"/>
      </left>
      <right style="dotted">
        <color rgb="FFF79646"/>
      </right>
      <top style="dotted">
        <color rgb="FFF79646"/>
      </top>
      <bottom style="dotted">
        <color rgb="FFF79646"/>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style="thin">
        <color indexed="64"/>
      </right>
      <top/>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thin">
        <color auto="1"/>
      </left>
      <right style="medium">
        <color auto="1"/>
      </right>
      <top style="medium">
        <color auto="1"/>
      </top>
      <bottom style="thin">
        <color auto="1"/>
      </bottom>
      <diagonal/>
    </border>
    <border>
      <left style="dashed">
        <color theme="9" tint="-0.24994659260841701"/>
      </left>
      <right/>
      <top style="dashed">
        <color theme="9" tint="-0.24994659260841701"/>
      </top>
      <bottom/>
      <diagonal/>
    </border>
    <border>
      <left style="medium">
        <color indexed="64"/>
      </left>
      <right style="medium">
        <color indexed="64"/>
      </right>
      <top style="dashed">
        <color theme="9" tint="-0.24994659260841701"/>
      </top>
      <bottom/>
      <diagonal/>
    </border>
    <border>
      <left/>
      <right style="dashed">
        <color theme="9" tint="-0.24994659260841701"/>
      </right>
      <top/>
      <bottom/>
      <diagonal/>
    </border>
    <border>
      <left style="dashed">
        <color theme="9" tint="-0.24994659260841701"/>
      </left>
      <right style="dashed">
        <color theme="9" tint="-0.24994659260841701"/>
      </right>
      <top/>
      <bottom/>
      <diagonal/>
    </border>
    <border>
      <left style="medium">
        <color indexed="64"/>
      </left>
      <right style="medium">
        <color indexed="64"/>
      </right>
      <top style="medium">
        <color indexed="64"/>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medium">
        <color indexed="64"/>
      </top>
      <bottom/>
      <diagonal/>
    </border>
    <border>
      <left style="medium">
        <color auto="1"/>
      </left>
      <right style="medium">
        <color auto="1"/>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style="thin">
        <color auto="1"/>
      </top>
      <bottom style="thin">
        <color auto="1"/>
      </bottom>
      <diagonal/>
    </border>
    <border>
      <left style="thin">
        <color auto="1"/>
      </left>
      <right/>
      <top/>
      <bottom style="medium">
        <color auto="1"/>
      </bottom>
      <diagonal/>
    </border>
    <border>
      <left style="thin">
        <color auto="1"/>
      </left>
      <right style="thin">
        <color auto="1"/>
      </right>
      <top style="thin">
        <color auto="1"/>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thin">
        <color auto="1"/>
      </left>
      <right/>
      <top style="thin">
        <color indexed="64"/>
      </top>
      <bottom style="medium">
        <color indexed="64"/>
      </bottom>
      <diagonal/>
    </border>
    <border>
      <left style="double">
        <color indexed="64"/>
      </left>
      <right/>
      <top style="double">
        <color indexed="64"/>
      </top>
      <bottom style="thin">
        <color indexed="64"/>
      </bottom>
      <diagonal/>
    </border>
    <border>
      <left/>
      <right style="thin">
        <color theme="0"/>
      </right>
      <top style="double">
        <color indexed="64"/>
      </top>
      <bottom style="thin">
        <color indexed="64"/>
      </bottom>
      <diagonal/>
    </border>
    <border>
      <left style="double">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auto="1"/>
      </left>
      <right/>
      <top style="medium">
        <color auto="1"/>
      </top>
      <bottom style="thin">
        <color auto="1"/>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medium">
        <color theme="1"/>
      </left>
      <right style="thin">
        <color theme="0" tint="-0.34998626667073579"/>
      </right>
      <top style="medium">
        <color theme="1"/>
      </top>
      <bottom style="thin">
        <color theme="0" tint="-0.34998626667073579"/>
      </bottom>
      <diagonal/>
    </border>
    <border>
      <left style="thin">
        <color theme="0" tint="-0.34998626667073579"/>
      </left>
      <right style="thin">
        <color theme="0" tint="-0.34998626667073579"/>
      </right>
      <top style="medium">
        <color theme="1"/>
      </top>
      <bottom style="thin">
        <color theme="0" tint="-0.34998626667073579"/>
      </bottom>
      <diagonal/>
    </border>
    <border>
      <left style="thin">
        <color theme="0" tint="-0.34998626667073579"/>
      </left>
      <right style="medium">
        <color theme="1"/>
      </right>
      <top style="medium">
        <color theme="1"/>
      </top>
      <bottom style="thin">
        <color theme="0" tint="-0.34998626667073579"/>
      </bottom>
      <diagonal/>
    </border>
    <border>
      <left style="medium">
        <color theme="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1"/>
      </right>
      <top style="thin">
        <color theme="0" tint="-0.34998626667073579"/>
      </top>
      <bottom style="thin">
        <color theme="0" tint="-0.34998626667073579"/>
      </bottom>
      <diagonal/>
    </border>
    <border>
      <left style="medium">
        <color theme="1"/>
      </left>
      <right style="thin">
        <color theme="0" tint="-0.34998626667073579"/>
      </right>
      <top style="thin">
        <color theme="0" tint="-0.34998626667073579"/>
      </top>
      <bottom style="medium">
        <color theme="1"/>
      </bottom>
      <diagonal/>
    </border>
    <border>
      <left style="thin">
        <color theme="0" tint="-0.34998626667073579"/>
      </left>
      <right style="thin">
        <color theme="0" tint="-0.34998626667073579"/>
      </right>
      <top style="thin">
        <color theme="0" tint="-0.34998626667073579"/>
      </top>
      <bottom style="medium">
        <color theme="1"/>
      </bottom>
      <diagonal/>
    </border>
    <border>
      <left style="thin">
        <color theme="0" tint="-0.34998626667073579"/>
      </left>
      <right style="medium">
        <color theme="1"/>
      </right>
      <top style="thin">
        <color theme="0" tint="-0.34998626667073579"/>
      </top>
      <bottom style="medium">
        <color theme="1"/>
      </bottom>
      <diagonal/>
    </border>
    <border>
      <left style="medium">
        <color theme="1"/>
      </left>
      <right/>
      <top style="medium">
        <color theme="1"/>
      </top>
      <bottom/>
      <diagonal/>
    </border>
    <border>
      <left/>
      <right style="medium">
        <color indexed="64"/>
      </right>
      <top style="medium">
        <color theme="1"/>
      </top>
      <bottom style="medium">
        <color theme="1"/>
      </bottom>
      <diagonal/>
    </border>
    <border>
      <left style="medium">
        <color indexed="64"/>
      </left>
      <right style="medium">
        <color indexed="64"/>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style="medium">
        <color theme="1"/>
      </top>
      <bottom style="thin">
        <color theme="1"/>
      </bottom>
      <diagonal/>
    </border>
    <border>
      <left/>
      <right style="thin">
        <color theme="0" tint="-0.34998626667073579"/>
      </right>
      <top style="medium">
        <color theme="1"/>
      </top>
      <bottom style="thin">
        <color theme="0" tint="-0.34998626667073579"/>
      </bottom>
      <diagonal/>
    </border>
    <border>
      <left style="medium">
        <color theme="1"/>
      </left>
      <right style="medium">
        <color theme="1"/>
      </right>
      <top style="thin">
        <color theme="1"/>
      </top>
      <bottom style="thin">
        <color theme="1"/>
      </bottom>
      <diagonal/>
    </border>
    <border>
      <left/>
      <right style="thin">
        <color theme="0" tint="-0.34998626667073579"/>
      </right>
      <top style="thin">
        <color theme="0" tint="-0.34998626667073579"/>
      </top>
      <bottom style="thin">
        <color theme="0" tint="-0.34998626667073579"/>
      </bottom>
      <diagonal/>
    </border>
    <border>
      <left style="medium">
        <color theme="1"/>
      </left>
      <right style="medium">
        <color theme="1"/>
      </right>
      <top style="thin">
        <color theme="1"/>
      </top>
      <bottom style="medium">
        <color theme="1"/>
      </bottom>
      <diagonal/>
    </border>
    <border>
      <left/>
      <right style="thin">
        <color theme="0" tint="-0.34998626667073579"/>
      </right>
      <top style="thin">
        <color theme="0" tint="-0.34998626667073579"/>
      </top>
      <bottom style="medium">
        <color theme="1"/>
      </bottom>
      <diagonal/>
    </border>
    <border>
      <left/>
      <right/>
      <top style="medium">
        <color theme="1"/>
      </top>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style="thin">
        <color indexed="64"/>
      </top>
      <bottom style="medium">
        <color theme="1"/>
      </bottom>
      <diagonal/>
    </border>
    <border>
      <left style="medium">
        <color theme="1"/>
      </left>
      <right style="medium">
        <color theme="1"/>
      </right>
      <top/>
      <bottom style="thin">
        <color indexed="64"/>
      </bottom>
      <diagonal/>
    </border>
    <border>
      <left style="medium">
        <color theme="0" tint="-0.24994659260841701"/>
      </left>
      <right style="medium">
        <color theme="0" tint="-0.24994659260841701"/>
      </right>
      <top/>
      <bottom style="thin">
        <color theme="0" tint="-0.24994659260841701"/>
      </bottom>
      <diagonal/>
    </border>
    <border>
      <left style="medium">
        <color theme="0" tint="-0.24994659260841701"/>
      </left>
      <right style="medium">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thin">
        <color theme="0" tint="-0.24994659260841701"/>
      </top>
      <bottom style="medium">
        <color theme="0" tint="-0.24994659260841701"/>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style="dashed">
        <color indexed="64"/>
      </bottom>
      <diagonal/>
    </border>
    <border>
      <left style="medium">
        <color indexed="64"/>
      </left>
      <right style="dashed">
        <color indexed="64"/>
      </right>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auto="1"/>
      </right>
      <top style="double">
        <color indexed="64"/>
      </top>
      <bottom/>
      <diagonal/>
    </border>
    <border>
      <left style="thin">
        <color auto="1"/>
      </left>
      <right/>
      <top style="double">
        <color indexed="64"/>
      </top>
      <bottom style="thin">
        <color auto="1"/>
      </bottom>
      <diagonal/>
    </border>
    <border>
      <left/>
      <right/>
      <top style="double">
        <color indexed="64"/>
      </top>
      <bottom style="thin">
        <color indexed="64"/>
      </bottom>
      <diagonal/>
    </border>
    <border>
      <left style="double">
        <color indexed="64"/>
      </left>
      <right style="thin">
        <color indexed="64"/>
      </right>
      <top/>
      <bottom/>
      <diagonal/>
    </border>
    <border>
      <left/>
      <right style="double">
        <color indexed="64"/>
      </right>
      <top style="thin">
        <color indexed="64"/>
      </top>
      <bottom style="thin">
        <color indexed="64"/>
      </bottom>
      <diagonal/>
    </border>
    <border>
      <left style="double">
        <color indexed="64"/>
      </left>
      <right style="thin">
        <color indexed="64"/>
      </right>
      <top/>
      <bottom style="double">
        <color indexed="64"/>
      </bottom>
      <diagonal/>
    </border>
    <border>
      <left style="thin">
        <color auto="1"/>
      </left>
      <right/>
      <top style="thin">
        <color auto="1"/>
      </top>
      <bottom style="double">
        <color indexed="64"/>
      </bottom>
      <diagonal/>
    </border>
    <border>
      <left/>
      <right style="thin">
        <color indexed="64"/>
      </right>
      <top style="thin">
        <color indexed="64"/>
      </top>
      <bottom style="double">
        <color indexed="64"/>
      </bottom>
      <diagonal/>
    </border>
    <border>
      <left/>
      <right style="double">
        <color indexed="64"/>
      </right>
      <top/>
      <bottom style="double">
        <color indexed="64"/>
      </bottom>
      <diagonal/>
    </border>
    <border>
      <left/>
      <right style="thin">
        <color auto="1"/>
      </right>
      <top style="medium">
        <color auto="1"/>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diagonal/>
    </border>
    <border>
      <left style="double">
        <color indexed="64"/>
      </left>
      <right/>
      <top style="hair">
        <color indexed="64"/>
      </top>
      <bottom/>
      <diagonal/>
    </border>
    <border>
      <left/>
      <right style="hair">
        <color indexed="64"/>
      </right>
      <top style="hair">
        <color indexed="64"/>
      </top>
      <bottom/>
      <diagonal/>
    </border>
    <border>
      <left style="double">
        <color indexed="64"/>
      </left>
      <right/>
      <top/>
      <bottom style="hair">
        <color indexed="64"/>
      </bottom>
      <diagonal/>
    </border>
    <border>
      <left/>
      <right style="hair">
        <color indexed="64"/>
      </right>
      <top/>
      <bottom style="hair">
        <color indexed="64"/>
      </bottom>
      <diagonal/>
    </border>
    <border>
      <left style="medium">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indexed="64"/>
      </right>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indexed="64"/>
      </top>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right style="thin">
        <color rgb="FF000000"/>
      </right>
      <top/>
      <bottom/>
      <diagonal/>
    </border>
    <border>
      <left style="medium">
        <color auto="1"/>
      </left>
      <right style="medium">
        <color auto="1"/>
      </right>
      <top style="double">
        <color indexed="64"/>
      </top>
      <bottom/>
      <diagonal/>
    </border>
    <border>
      <left style="thin">
        <color rgb="FF000000"/>
      </left>
      <right style="thin">
        <color rgb="FF000000"/>
      </right>
      <top/>
      <bottom style="medium">
        <color rgb="FF000000"/>
      </bottom>
      <diagonal/>
    </border>
  </borders>
  <cellStyleXfs count="8">
    <xf numFmtId="0" fontId="0" fillId="0" borderId="0"/>
    <xf numFmtId="9" fontId="14" fillId="0" borderId="0" applyFont="0" applyFill="0" applyBorder="0" applyAlignment="0" applyProtection="0"/>
    <xf numFmtId="0" fontId="46" fillId="0" borderId="0"/>
    <xf numFmtId="0" fontId="47" fillId="0" borderId="0"/>
    <xf numFmtId="0" fontId="5" fillId="0" borderId="0"/>
    <xf numFmtId="0" fontId="35" fillId="0" borderId="0"/>
    <xf numFmtId="0" fontId="46" fillId="0" borderId="0"/>
    <xf numFmtId="0" fontId="79" fillId="0" borderId="0"/>
  </cellStyleXfs>
  <cellXfs count="1522">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horizontal="center"/>
    </xf>
    <xf numFmtId="0" fontId="1" fillId="3" borderId="0" xfId="0" applyFont="1" applyFill="1"/>
    <xf numFmtId="0" fontId="8" fillId="0" borderId="0" xfId="0" applyFont="1" applyAlignment="1">
      <alignment horizontal="center" vertical="center" wrapText="1"/>
    </xf>
    <xf numFmtId="0" fontId="9" fillId="6" borderId="0" xfId="0" applyFont="1" applyFill="1" applyAlignment="1">
      <alignment horizontal="center" vertical="center" wrapText="1" readingOrder="1"/>
    </xf>
    <xf numFmtId="0" fontId="10" fillId="5" borderId="2" xfId="0" applyFont="1" applyFill="1" applyBorder="1" applyAlignment="1">
      <alignment horizontal="center" vertical="center" wrapText="1" readingOrder="1"/>
    </xf>
    <xf numFmtId="0" fontId="10" fillId="0" borderId="2" xfId="0" applyFont="1" applyBorder="1" applyAlignment="1">
      <alignment horizontal="justify" vertical="center" wrapText="1" readingOrder="1"/>
    </xf>
    <xf numFmtId="9" fontId="10" fillId="0" borderId="2" xfId="0" applyNumberFormat="1" applyFont="1" applyBorder="1" applyAlignment="1">
      <alignment horizontal="center" vertical="center" wrapText="1" readingOrder="1"/>
    </xf>
    <xf numFmtId="0" fontId="10" fillId="7" borderId="1" xfId="0" applyFont="1" applyFill="1" applyBorder="1" applyAlignment="1">
      <alignment horizontal="center" vertical="center" wrapText="1" readingOrder="1"/>
    </xf>
    <xf numFmtId="0" fontId="10" fillId="0" borderId="1" xfId="0" applyFont="1" applyBorder="1" applyAlignment="1">
      <alignment horizontal="justify" vertical="center" wrapText="1" readingOrder="1"/>
    </xf>
    <xf numFmtId="9" fontId="10" fillId="0" borderId="1" xfId="0" applyNumberFormat="1" applyFont="1" applyBorder="1" applyAlignment="1">
      <alignment horizontal="center" vertical="center" wrapText="1" readingOrder="1"/>
    </xf>
    <xf numFmtId="0" fontId="10" fillId="4" borderId="1"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1" fillId="9" borderId="1" xfId="0" applyFont="1" applyFill="1" applyBorder="1" applyAlignment="1">
      <alignment horizontal="center" vertical="center" wrapText="1" readingOrder="1"/>
    </xf>
    <xf numFmtId="0" fontId="15" fillId="0" borderId="0" xfId="0" applyFont="1"/>
    <xf numFmtId="0" fontId="13" fillId="0" borderId="0" xfId="0" applyFont="1"/>
    <xf numFmtId="0" fontId="4" fillId="3" borderId="0" xfId="0" applyFont="1" applyFill="1" applyAlignment="1">
      <alignment horizontal="center" vertical="center"/>
    </xf>
    <xf numFmtId="0" fontId="27" fillId="0" borderId="0" xfId="0" applyFont="1" applyAlignment="1">
      <alignment vertical="center"/>
    </xf>
    <xf numFmtId="0" fontId="28" fillId="0" borderId="0" xfId="0" applyFont="1"/>
    <xf numFmtId="0" fontId="26" fillId="0" borderId="0" xfId="0" applyFont="1"/>
    <xf numFmtId="0" fontId="0" fillId="0" borderId="0" xfId="0" pivotButton="1"/>
    <xf numFmtId="0" fontId="12" fillId="0" borderId="0" xfId="0" applyFont="1" applyAlignment="1">
      <alignment horizontal="justify" vertical="center" wrapText="1" readingOrder="1"/>
    </xf>
    <xf numFmtId="0" fontId="29" fillId="0" borderId="0" xfId="0" applyFont="1"/>
    <xf numFmtId="0" fontId="31" fillId="6" borderId="0" xfId="0" applyFont="1" applyFill="1" applyAlignment="1">
      <alignment horizontal="center" vertical="center" wrapText="1" readingOrder="1"/>
    </xf>
    <xf numFmtId="0" fontId="32" fillId="0" borderId="2" xfId="0" applyFont="1" applyBorder="1" applyAlignment="1">
      <alignment horizontal="justify" vertical="center" wrapText="1" readingOrder="1"/>
    </xf>
    <xf numFmtId="0" fontId="32" fillId="0" borderId="1" xfId="0" applyFont="1" applyBorder="1" applyAlignment="1">
      <alignment horizontal="justify" vertical="center" wrapText="1" readingOrder="1"/>
    </xf>
    <xf numFmtId="0" fontId="32" fillId="5" borderId="2" xfId="0" applyFont="1" applyFill="1" applyBorder="1" applyAlignment="1">
      <alignment horizontal="center" vertical="center" wrapText="1" readingOrder="1"/>
    </xf>
    <xf numFmtId="0" fontId="32" fillId="7" borderId="1" xfId="0" applyFont="1" applyFill="1" applyBorder="1" applyAlignment="1">
      <alignment horizontal="center" vertical="center" wrapText="1" readingOrder="1"/>
    </xf>
    <xf numFmtId="0" fontId="32" fillId="4" borderId="1" xfId="0" applyFont="1" applyFill="1" applyBorder="1" applyAlignment="1">
      <alignment horizontal="center" vertical="center" wrapText="1" readingOrder="1"/>
    </xf>
    <xf numFmtId="0" fontId="32" fillId="8" borderId="1" xfId="0" applyFont="1" applyFill="1" applyBorder="1" applyAlignment="1">
      <alignment horizontal="center" vertical="center" wrapText="1" readingOrder="1"/>
    </xf>
    <xf numFmtId="0" fontId="33" fillId="9" borderId="1" xfId="0" applyFont="1" applyFill="1" applyBorder="1" applyAlignment="1">
      <alignment horizontal="center" vertical="center" wrapText="1" readingOrder="1"/>
    </xf>
    <xf numFmtId="0" fontId="32" fillId="0" borderId="2" xfId="0" applyFont="1" applyBorder="1" applyAlignment="1">
      <alignment horizontal="center" vertical="center" wrapText="1" readingOrder="1"/>
    </xf>
    <xf numFmtId="0" fontId="32" fillId="0" borderId="1" xfId="0" applyFont="1" applyBorder="1" applyAlignment="1">
      <alignment horizontal="center" vertical="center" wrapText="1" readingOrder="1"/>
    </xf>
    <xf numFmtId="0" fontId="19" fillId="11" borderId="3" xfId="0" applyFont="1" applyFill="1" applyBorder="1" applyAlignment="1" applyProtection="1">
      <alignment horizontal="center" vertical="center" wrapText="1" readingOrder="1"/>
      <protection hidden="1"/>
    </xf>
    <xf numFmtId="0" fontId="19" fillId="11" borderId="10" xfId="0" applyFont="1" applyFill="1" applyBorder="1" applyAlignment="1" applyProtection="1">
      <alignment horizontal="center" vertical="center" wrapText="1" readingOrder="1"/>
      <protection hidden="1"/>
    </xf>
    <xf numFmtId="0" fontId="19" fillId="11" borderId="4" xfId="0" applyFont="1" applyFill="1" applyBorder="1" applyAlignment="1" applyProtection="1">
      <alignment horizontal="center" vertical="center" wrapText="1" readingOrder="1"/>
      <protection hidden="1"/>
    </xf>
    <xf numFmtId="0" fontId="19" fillId="12" borderId="3" xfId="0" applyFont="1" applyFill="1" applyBorder="1" applyAlignment="1" applyProtection="1">
      <alignment horizontal="center" wrapText="1" readingOrder="1"/>
      <protection hidden="1"/>
    </xf>
    <xf numFmtId="0" fontId="19" fillId="12" borderId="10" xfId="0" applyFont="1" applyFill="1" applyBorder="1" applyAlignment="1" applyProtection="1">
      <alignment horizontal="center" wrapText="1" readingOrder="1"/>
      <protection hidden="1"/>
    </xf>
    <xf numFmtId="0" fontId="19" fillId="12" borderId="4" xfId="0" applyFont="1" applyFill="1" applyBorder="1" applyAlignment="1" applyProtection="1">
      <alignment horizontal="center" wrapText="1" readingOrder="1"/>
      <protection hidden="1"/>
    </xf>
    <xf numFmtId="0" fontId="19" fillId="11" borderId="5" xfId="0" applyFont="1" applyFill="1" applyBorder="1" applyAlignment="1" applyProtection="1">
      <alignment horizontal="center" vertical="center" wrapText="1" readingOrder="1"/>
      <protection hidden="1"/>
    </xf>
    <xf numFmtId="0" fontId="19" fillId="11" borderId="0" xfId="0" applyFont="1" applyFill="1" applyAlignment="1" applyProtection="1">
      <alignment horizontal="center" vertical="center" wrapText="1" readingOrder="1"/>
      <protection hidden="1"/>
    </xf>
    <xf numFmtId="0" fontId="19" fillId="11" borderId="6" xfId="0" applyFont="1" applyFill="1" applyBorder="1" applyAlignment="1" applyProtection="1">
      <alignment horizontal="center" vertical="center" wrapText="1" readingOrder="1"/>
      <protection hidden="1"/>
    </xf>
    <xf numFmtId="0" fontId="19" fillId="12" borderId="5" xfId="0" applyFont="1" applyFill="1" applyBorder="1" applyAlignment="1" applyProtection="1">
      <alignment horizontal="center" wrapText="1" readingOrder="1"/>
      <protection hidden="1"/>
    </xf>
    <xf numFmtId="0" fontId="19" fillId="12" borderId="0" xfId="0" applyFont="1" applyFill="1" applyAlignment="1" applyProtection="1">
      <alignment horizontal="center" wrapText="1" readingOrder="1"/>
      <protection hidden="1"/>
    </xf>
    <xf numFmtId="0" fontId="19" fillId="12" borderId="6" xfId="0" applyFont="1" applyFill="1" applyBorder="1" applyAlignment="1" applyProtection="1">
      <alignment horizontal="center" wrapText="1" readingOrder="1"/>
      <protection hidden="1"/>
    </xf>
    <xf numFmtId="0" fontId="19" fillId="11" borderId="7" xfId="0" applyFont="1" applyFill="1" applyBorder="1" applyAlignment="1" applyProtection="1">
      <alignment horizontal="center" vertical="center" wrapText="1" readingOrder="1"/>
      <protection hidden="1"/>
    </xf>
    <xf numFmtId="0" fontId="19" fillId="11" borderId="9" xfId="0" applyFont="1" applyFill="1" applyBorder="1" applyAlignment="1" applyProtection="1">
      <alignment horizontal="center" vertical="center" wrapText="1" readingOrder="1"/>
      <protection hidden="1"/>
    </xf>
    <xf numFmtId="0" fontId="19" fillId="11" borderId="8" xfId="0" applyFont="1" applyFill="1" applyBorder="1" applyAlignment="1" applyProtection="1">
      <alignment horizontal="center" vertical="center" wrapText="1" readingOrder="1"/>
      <protection hidden="1"/>
    </xf>
    <xf numFmtId="0" fontId="19" fillId="12" borderId="7" xfId="0" applyFont="1" applyFill="1" applyBorder="1" applyAlignment="1" applyProtection="1">
      <alignment horizontal="center" wrapText="1" readingOrder="1"/>
      <protection hidden="1"/>
    </xf>
    <xf numFmtId="0" fontId="19" fillId="12" borderId="9" xfId="0" applyFont="1" applyFill="1" applyBorder="1" applyAlignment="1" applyProtection="1">
      <alignment horizontal="center" wrapText="1" readingOrder="1"/>
      <protection hidden="1"/>
    </xf>
    <xf numFmtId="0" fontId="19" fillId="12" borderId="8" xfId="0" applyFont="1" applyFill="1" applyBorder="1" applyAlignment="1" applyProtection="1">
      <alignment horizontal="center" wrapText="1" readingOrder="1"/>
      <protection hidden="1"/>
    </xf>
    <xf numFmtId="0" fontId="19" fillId="13" borderId="3" xfId="0" applyFont="1" applyFill="1" applyBorder="1" applyAlignment="1" applyProtection="1">
      <alignment horizontal="center" wrapText="1" readingOrder="1"/>
      <protection hidden="1"/>
    </xf>
    <xf numFmtId="0" fontId="19" fillId="13" borderId="10" xfId="0" applyFont="1" applyFill="1" applyBorder="1" applyAlignment="1" applyProtection="1">
      <alignment horizontal="center" wrapText="1" readingOrder="1"/>
      <protection hidden="1"/>
    </xf>
    <xf numFmtId="0" fontId="19" fillId="13" borderId="4" xfId="0" applyFont="1" applyFill="1" applyBorder="1" applyAlignment="1" applyProtection="1">
      <alignment horizontal="center" wrapText="1" readingOrder="1"/>
      <protection hidden="1"/>
    </xf>
    <xf numFmtId="0" fontId="19" fillId="13" borderId="5" xfId="0" applyFont="1" applyFill="1" applyBorder="1" applyAlignment="1" applyProtection="1">
      <alignment horizontal="center" wrapText="1" readingOrder="1"/>
      <protection hidden="1"/>
    </xf>
    <xf numFmtId="0" fontId="19" fillId="13" borderId="0" xfId="0" applyFont="1" applyFill="1" applyAlignment="1" applyProtection="1">
      <alignment horizontal="center" wrapText="1" readingOrder="1"/>
      <protection hidden="1"/>
    </xf>
    <xf numFmtId="0" fontId="19" fillId="13" borderId="6" xfId="0" applyFont="1" applyFill="1" applyBorder="1" applyAlignment="1" applyProtection="1">
      <alignment horizontal="center" wrapText="1" readingOrder="1"/>
      <protection hidden="1"/>
    </xf>
    <xf numFmtId="0" fontId="19" fillId="13" borderId="7" xfId="0" applyFont="1" applyFill="1" applyBorder="1" applyAlignment="1" applyProtection="1">
      <alignment horizontal="center" wrapText="1" readingOrder="1"/>
      <protection hidden="1"/>
    </xf>
    <xf numFmtId="0" fontId="19" fillId="13" borderId="9" xfId="0" applyFont="1" applyFill="1" applyBorder="1" applyAlignment="1" applyProtection="1">
      <alignment horizontal="center" wrapText="1" readingOrder="1"/>
      <protection hidden="1"/>
    </xf>
    <xf numFmtId="0" fontId="19" fillId="13" borderId="8" xfId="0" applyFont="1" applyFill="1" applyBorder="1" applyAlignment="1" applyProtection="1">
      <alignment horizontal="center" wrapText="1" readingOrder="1"/>
      <protection hidden="1"/>
    </xf>
    <xf numFmtId="0" fontId="19" fillId="5" borderId="3" xfId="0" applyFont="1" applyFill="1" applyBorder="1" applyAlignment="1" applyProtection="1">
      <alignment horizontal="center" wrapText="1" readingOrder="1"/>
      <protection hidden="1"/>
    </xf>
    <xf numFmtId="0" fontId="19" fillId="5" borderId="10" xfId="0" applyFont="1" applyFill="1" applyBorder="1" applyAlignment="1" applyProtection="1">
      <alignment horizontal="center" wrapText="1" readingOrder="1"/>
      <protection hidden="1"/>
    </xf>
    <xf numFmtId="0" fontId="19" fillId="5" borderId="4" xfId="0" applyFont="1" applyFill="1" applyBorder="1" applyAlignment="1" applyProtection="1">
      <alignment horizontal="center" wrapText="1" readingOrder="1"/>
      <protection hidden="1"/>
    </xf>
    <xf numFmtId="0" fontId="19" fillId="5" borderId="5" xfId="0" applyFont="1" applyFill="1" applyBorder="1" applyAlignment="1" applyProtection="1">
      <alignment horizontal="center" wrapText="1" readingOrder="1"/>
      <protection hidden="1"/>
    </xf>
    <xf numFmtId="0" fontId="19" fillId="5" borderId="0" xfId="0" applyFont="1" applyFill="1" applyAlignment="1" applyProtection="1">
      <alignment horizontal="center" wrapText="1" readingOrder="1"/>
      <protection hidden="1"/>
    </xf>
    <xf numFmtId="0" fontId="19" fillId="5" borderId="6" xfId="0" applyFont="1" applyFill="1" applyBorder="1" applyAlignment="1" applyProtection="1">
      <alignment horizontal="center" wrapText="1" readingOrder="1"/>
      <protection hidden="1"/>
    </xf>
    <xf numFmtId="0" fontId="19" fillId="5" borderId="7" xfId="0" applyFont="1" applyFill="1" applyBorder="1" applyAlignment="1" applyProtection="1">
      <alignment horizontal="center" wrapText="1" readingOrder="1"/>
      <protection hidden="1"/>
    </xf>
    <xf numFmtId="0" fontId="19" fillId="5" borderId="9" xfId="0" applyFont="1" applyFill="1" applyBorder="1" applyAlignment="1" applyProtection="1">
      <alignment horizontal="center" wrapText="1" readingOrder="1"/>
      <protection hidden="1"/>
    </xf>
    <xf numFmtId="0" fontId="19" fillId="5" borderId="8" xfId="0" applyFont="1" applyFill="1" applyBorder="1" applyAlignment="1" applyProtection="1">
      <alignment horizontal="center" wrapText="1" readingOrder="1"/>
      <protection hidden="1"/>
    </xf>
    <xf numFmtId="0" fontId="23" fillId="13" borderId="10" xfId="0" applyFont="1" applyFill="1" applyBorder="1" applyAlignment="1" applyProtection="1">
      <alignment horizontal="center" wrapText="1" readingOrder="1"/>
      <protection hidden="1"/>
    </xf>
    <xf numFmtId="0" fontId="0" fillId="3" borderId="0" xfId="0" applyFill="1"/>
    <xf numFmtId="0" fontId="48" fillId="3" borderId="37" xfId="2" applyFont="1" applyFill="1" applyBorder="1"/>
    <xf numFmtId="0" fontId="48" fillId="3" borderId="38" xfId="2" applyFont="1" applyFill="1" applyBorder="1"/>
    <xf numFmtId="0" fontId="48" fillId="3" borderId="39" xfId="2" applyFont="1" applyFill="1" applyBorder="1"/>
    <xf numFmtId="0" fontId="16" fillId="3" borderId="0" xfId="0" applyFont="1" applyFill="1" applyAlignment="1">
      <alignment vertical="center"/>
    </xf>
    <xf numFmtId="0" fontId="5" fillId="3" borderId="0" xfId="0" applyFont="1" applyFill="1"/>
    <xf numFmtId="0" fontId="35" fillId="3" borderId="0" xfId="0" applyFont="1" applyFill="1"/>
    <xf numFmtId="0" fontId="36" fillId="3" borderId="20" xfId="0" applyFont="1" applyFill="1" applyBorder="1" applyAlignment="1">
      <alignment horizontal="center" vertical="center" wrapText="1" readingOrder="1"/>
    </xf>
    <xf numFmtId="0" fontId="37" fillId="3" borderId="20" xfId="0" applyFont="1" applyFill="1" applyBorder="1" applyAlignment="1">
      <alignment horizontal="justify" vertical="center" wrapText="1" readingOrder="1"/>
    </xf>
    <xf numFmtId="9" fontId="36" fillId="3" borderId="29" xfId="0" applyNumberFormat="1" applyFont="1" applyFill="1" applyBorder="1" applyAlignment="1">
      <alignment horizontal="center" vertical="center" wrapText="1" readingOrder="1"/>
    </xf>
    <xf numFmtId="0" fontId="36" fillId="3" borderId="19" xfId="0" applyFont="1" applyFill="1" applyBorder="1" applyAlignment="1">
      <alignment horizontal="center" vertical="center" wrapText="1" readingOrder="1"/>
    </xf>
    <xf numFmtId="0" fontId="37" fillId="3" borderId="19" xfId="0" applyFont="1" applyFill="1" applyBorder="1" applyAlignment="1">
      <alignment horizontal="justify" vertical="center" wrapText="1" readingOrder="1"/>
    </xf>
    <xf numFmtId="9" fontId="36" fillId="3" borderId="24" xfId="0" applyNumberFormat="1" applyFont="1" applyFill="1" applyBorder="1" applyAlignment="1">
      <alignment horizontal="center" vertical="center" wrapText="1" readingOrder="1"/>
    </xf>
    <xf numFmtId="0" fontId="37" fillId="3" borderId="24" xfId="0" applyFont="1" applyFill="1" applyBorder="1" applyAlignment="1">
      <alignment horizontal="center" vertical="center" wrapText="1" readingOrder="1"/>
    </xf>
    <xf numFmtId="0" fontId="36" fillId="3" borderId="26" xfId="0" applyFont="1" applyFill="1" applyBorder="1" applyAlignment="1">
      <alignment horizontal="center" vertical="center" wrapText="1" readingOrder="1"/>
    </xf>
    <xf numFmtId="0" fontId="37" fillId="3" borderId="26" xfId="0" applyFont="1" applyFill="1" applyBorder="1" applyAlignment="1">
      <alignment horizontal="justify" vertical="center" wrapText="1" readingOrder="1"/>
    </xf>
    <xf numFmtId="0" fontId="37" fillId="3" borderId="27" xfId="0" applyFont="1" applyFill="1" applyBorder="1" applyAlignment="1">
      <alignment horizontal="center" vertical="center" wrapText="1" readingOrder="1"/>
    </xf>
    <xf numFmtId="0" fontId="45" fillId="3" borderId="0" xfId="0" applyFont="1" applyFill="1"/>
    <xf numFmtId="0" fontId="36" fillId="15" borderId="31" xfId="0" applyFont="1" applyFill="1" applyBorder="1" applyAlignment="1">
      <alignment horizontal="center" vertical="center" wrapText="1" readingOrder="1"/>
    </xf>
    <xf numFmtId="0" fontId="36" fillId="15" borderId="32" xfId="0" applyFont="1" applyFill="1" applyBorder="1" applyAlignment="1">
      <alignment horizontal="center" vertical="center" wrapText="1" readingOrder="1"/>
    </xf>
    <xf numFmtId="0" fontId="13" fillId="3" borderId="0" xfId="0" applyFont="1" applyFill="1"/>
    <xf numFmtId="0" fontId="30" fillId="3" borderId="0" xfId="0" applyFont="1" applyFill="1" applyAlignment="1">
      <alignment horizontal="center" vertical="center" wrapText="1"/>
    </xf>
    <xf numFmtId="0" fontId="12" fillId="3" borderId="0" xfId="0" applyFont="1" applyFill="1" applyAlignment="1">
      <alignment horizontal="justify" vertical="center" wrapText="1" readingOrder="1"/>
    </xf>
    <xf numFmtId="0" fontId="4" fillId="3" borderId="0" xfId="0" applyFont="1" applyFill="1" applyAlignment="1">
      <alignment vertical="center"/>
    </xf>
    <xf numFmtId="0" fontId="15" fillId="3" borderId="0" xfId="0" applyFont="1" applyFill="1"/>
    <xf numFmtId="0" fontId="4" fillId="3" borderId="0" xfId="0" applyFont="1" applyFill="1" applyAlignment="1">
      <alignment horizontal="left" vertical="center"/>
    </xf>
    <xf numFmtId="0" fontId="48" fillId="3" borderId="5" xfId="2" applyFont="1" applyFill="1" applyBorder="1"/>
    <xf numFmtId="0" fontId="53" fillId="3" borderId="0" xfId="0" applyFont="1" applyFill="1" applyAlignment="1">
      <alignment horizontal="left" vertical="center" wrapText="1"/>
    </xf>
    <xf numFmtId="0" fontId="54" fillId="3" borderId="0" xfId="0" applyFont="1" applyFill="1" applyAlignment="1">
      <alignment horizontal="left" vertical="top" wrapText="1"/>
    </xf>
    <xf numFmtId="0" fontId="48" fillId="3" borderId="0" xfId="2" applyFont="1" applyFill="1"/>
    <xf numFmtId="0" fontId="48" fillId="3" borderId="6" xfId="2" applyFont="1" applyFill="1" applyBorder="1"/>
    <xf numFmtId="0" fontId="48" fillId="3" borderId="7" xfId="2" applyFont="1" applyFill="1" applyBorder="1"/>
    <xf numFmtId="0" fontId="48" fillId="3" borderId="9" xfId="2" applyFont="1" applyFill="1" applyBorder="1"/>
    <xf numFmtId="0" fontId="48" fillId="3" borderId="8" xfId="2" applyFont="1" applyFill="1" applyBorder="1"/>
    <xf numFmtId="0" fontId="52" fillId="3" borderId="0" xfId="2" applyFont="1" applyFill="1" applyAlignment="1">
      <alignment horizontal="left" vertical="center" wrapText="1"/>
    </xf>
    <xf numFmtId="0" fontId="48" fillId="3" borderId="0" xfId="2" applyFont="1" applyFill="1" applyAlignment="1">
      <alignment horizontal="left" vertical="center" wrapText="1"/>
    </xf>
    <xf numFmtId="0" fontId="48" fillId="3" borderId="0" xfId="2" quotePrefix="1" applyFont="1" applyFill="1" applyAlignment="1">
      <alignment horizontal="left" vertical="center" wrapText="1"/>
    </xf>
    <xf numFmtId="0" fontId="50" fillId="3" borderId="5" xfId="2" quotePrefix="1" applyFont="1" applyFill="1" applyBorder="1" applyAlignment="1">
      <alignment horizontal="left" vertical="top" wrapText="1"/>
    </xf>
    <xf numFmtId="0" fontId="51" fillId="3" borderId="0" xfId="2" quotePrefix="1" applyFont="1" applyFill="1" applyAlignment="1">
      <alignment horizontal="left" vertical="top" wrapText="1"/>
    </xf>
    <xf numFmtId="0" fontId="51" fillId="3" borderId="6" xfId="2" quotePrefix="1" applyFont="1" applyFill="1" applyBorder="1" applyAlignment="1">
      <alignment horizontal="left" vertical="top" wrapText="1"/>
    </xf>
    <xf numFmtId="0" fontId="1" fillId="0" borderId="0" xfId="0" applyFont="1" applyAlignment="1">
      <alignment horizontal="center" vertical="center" wrapText="1"/>
    </xf>
    <xf numFmtId="0" fontId="6" fillId="0" borderId="0" xfId="0" applyFont="1"/>
    <xf numFmtId="0" fontId="6" fillId="0" borderId="0" xfId="0" applyFont="1" applyAlignment="1">
      <alignment horizontal="center"/>
    </xf>
    <xf numFmtId="0" fontId="6" fillId="0" borderId="0" xfId="0" applyFont="1" applyAlignment="1">
      <alignment horizontal="center" vertical="center"/>
    </xf>
    <xf numFmtId="0" fontId="0" fillId="0" borderId="0" xfId="0" applyAlignment="1">
      <alignment wrapText="1"/>
    </xf>
    <xf numFmtId="0" fontId="6" fillId="0" borderId="0" xfId="0" applyFont="1" applyAlignment="1">
      <alignment wrapText="1"/>
    </xf>
    <xf numFmtId="0" fontId="48" fillId="0" borderId="19" xfId="0" applyFont="1" applyBorder="1" applyAlignment="1">
      <alignment horizontal="center" vertical="center" wrapText="1"/>
    </xf>
    <xf numFmtId="0" fontId="3" fillId="0" borderId="19" xfId="0" applyFont="1" applyBorder="1" applyAlignment="1">
      <alignment horizontal="center" vertical="center" wrapText="1"/>
    </xf>
    <xf numFmtId="0" fontId="52" fillId="16" borderId="19" xfId="0" applyFont="1" applyFill="1" applyBorder="1" applyAlignment="1">
      <alignment horizontal="center" vertical="center" wrapText="1"/>
    </xf>
    <xf numFmtId="0" fontId="6" fillId="0" borderId="19" xfId="0" applyFont="1" applyBorder="1" applyAlignment="1">
      <alignment horizontal="center" wrapText="1"/>
    </xf>
    <xf numFmtId="0" fontId="6" fillId="0" borderId="19" xfId="0" applyFont="1" applyBorder="1" applyAlignment="1">
      <alignment horizontal="center" vertical="center" wrapText="1"/>
    </xf>
    <xf numFmtId="0" fontId="60" fillId="16" borderId="19" xfId="0" applyFont="1" applyFill="1" applyBorder="1" applyAlignment="1">
      <alignment horizontal="center" vertical="center" wrapText="1"/>
    </xf>
    <xf numFmtId="0" fontId="58" fillId="16" borderId="19" xfId="0" applyFont="1" applyFill="1" applyBorder="1" applyAlignment="1">
      <alignment horizontal="center" vertical="center" wrapText="1"/>
    </xf>
    <xf numFmtId="0" fontId="6" fillId="3" borderId="0" xfId="0" applyFont="1" applyFill="1"/>
    <xf numFmtId="0" fontId="6" fillId="0" borderId="0" xfId="0" applyFont="1" applyAlignment="1">
      <alignment vertical="center"/>
    </xf>
    <xf numFmtId="0" fontId="6" fillId="3" borderId="0" xfId="0" applyFont="1" applyFill="1" applyAlignment="1">
      <alignment vertical="center"/>
    </xf>
    <xf numFmtId="0" fontId="6" fillId="0" borderId="0" xfId="0" applyFont="1" applyAlignment="1">
      <alignment horizontal="center" vertical="center" wrapText="1"/>
    </xf>
    <xf numFmtId="0" fontId="0" fillId="0" borderId="19" xfId="0" applyBorder="1"/>
    <xf numFmtId="0" fontId="63" fillId="0" borderId="19" xfId="0" applyFont="1" applyBorder="1" applyAlignment="1">
      <alignment horizontal="center" vertical="center" wrapText="1"/>
    </xf>
    <xf numFmtId="0" fontId="0" fillId="0" borderId="0" xfId="0" applyAlignment="1">
      <alignment horizontal="center"/>
    </xf>
    <xf numFmtId="0" fontId="63" fillId="0" borderId="0" xfId="0" applyFont="1" applyAlignment="1">
      <alignment horizontal="center" vertical="center" wrapText="1"/>
    </xf>
    <xf numFmtId="0" fontId="46" fillId="3" borderId="0" xfId="2" applyFill="1" applyAlignment="1">
      <alignment horizontal="left" vertical="center" wrapText="1"/>
    </xf>
    <xf numFmtId="0" fontId="46" fillId="3" borderId="0" xfId="2" applyFill="1"/>
    <xf numFmtId="14" fontId="70" fillId="3" borderId="20" xfId="2" applyNumberFormat="1" applyFont="1" applyFill="1" applyBorder="1" applyAlignment="1">
      <alignment horizontal="center"/>
    </xf>
    <xf numFmtId="0" fontId="46" fillId="3" borderId="38" xfId="2" applyFill="1" applyBorder="1"/>
    <xf numFmtId="0" fontId="46" fillId="0" borderId="0" xfId="2"/>
    <xf numFmtId="0" fontId="46" fillId="0" borderId="0" xfId="2" applyAlignment="1">
      <alignment horizontal="center"/>
    </xf>
    <xf numFmtId="0" fontId="68" fillId="0" borderId="19" xfId="2" quotePrefix="1" applyFont="1" applyBorder="1" applyAlignment="1">
      <alignment vertical="center" wrapText="1"/>
    </xf>
    <xf numFmtId="0" fontId="68" fillId="0" borderId="19" xfId="2" applyFont="1" applyBorder="1" applyAlignment="1">
      <alignment horizontal="justify" vertical="center" wrapText="1"/>
    </xf>
    <xf numFmtId="0" fontId="65" fillId="3" borderId="0" xfId="2" applyFont="1" applyFill="1"/>
    <xf numFmtId="0" fontId="66" fillId="3" borderId="0" xfId="2" applyFont="1" applyFill="1" applyAlignment="1">
      <alignment vertical="center"/>
    </xf>
    <xf numFmtId="0" fontId="68" fillId="3" borderId="0" xfId="2" applyFont="1" applyFill="1"/>
    <xf numFmtId="0" fontId="71" fillId="0" borderId="0" xfId="2" applyFont="1" applyAlignment="1">
      <alignment horizontal="center" vertical="center" wrapText="1"/>
    </xf>
    <xf numFmtId="0" fontId="72" fillId="3" borderId="0" xfId="2" applyFont="1" applyFill="1"/>
    <xf numFmtId="0" fontId="1" fillId="0" borderId="0" xfId="0" applyFont="1" applyAlignment="1">
      <alignment horizontal="justify" vertical="center" wrapText="1"/>
    </xf>
    <xf numFmtId="0" fontId="0" fillId="0" borderId="0" xfId="0" applyAlignment="1">
      <alignment horizontal="center" vertical="center"/>
    </xf>
    <xf numFmtId="0" fontId="66" fillId="0" borderId="0" xfId="2" applyFont="1" applyAlignment="1">
      <alignment vertical="center" wrapText="1"/>
    </xf>
    <xf numFmtId="0" fontId="67" fillId="3" borderId="0" xfId="2" applyFont="1" applyFill="1" applyAlignment="1">
      <alignment vertical="center"/>
    </xf>
    <xf numFmtId="0" fontId="16" fillId="0" borderId="0" xfId="0" applyFont="1" applyAlignment="1">
      <alignment vertical="center"/>
    </xf>
    <xf numFmtId="0" fontId="0" fillId="0" borderId="19" xfId="0" applyBorder="1" applyAlignment="1">
      <alignment horizontal="center" vertical="center"/>
    </xf>
    <xf numFmtId="0" fontId="74" fillId="0" borderId="19" xfId="0" applyFont="1" applyBorder="1" applyAlignment="1">
      <alignment horizontal="center" vertical="center"/>
    </xf>
    <xf numFmtId="0" fontId="0" fillId="15" borderId="19" xfId="0" applyFill="1" applyBorder="1" applyAlignment="1">
      <alignment horizontal="center" vertical="center"/>
    </xf>
    <xf numFmtId="0" fontId="0" fillId="0" borderId="19" xfId="0" applyBorder="1" applyAlignment="1">
      <alignment horizontal="center" vertical="center" wrapText="1"/>
    </xf>
    <xf numFmtId="9" fontId="0" fillId="0" borderId="19" xfId="0" applyNumberFormat="1" applyBorder="1" applyAlignment="1">
      <alignment horizontal="center" vertical="center"/>
    </xf>
    <xf numFmtId="9" fontId="0" fillId="0" borderId="19" xfId="0" applyNumberFormat="1" applyBorder="1" applyAlignment="1">
      <alignment horizontal="center" vertical="center" wrapText="1"/>
    </xf>
    <xf numFmtId="0" fontId="13" fillId="9" borderId="19" xfId="0" applyFont="1" applyFill="1" applyBorder="1" applyAlignment="1">
      <alignment horizontal="center" vertical="center" wrapText="1"/>
    </xf>
    <xf numFmtId="0" fontId="13" fillId="0" borderId="19" xfId="0" applyFont="1" applyBorder="1" applyAlignment="1">
      <alignment horizontal="center" vertical="center"/>
    </xf>
    <xf numFmtId="0" fontId="0" fillId="34" borderId="19" xfId="0" applyFill="1" applyBorder="1" applyAlignment="1">
      <alignment horizontal="center" vertical="center"/>
    </xf>
    <xf numFmtId="9" fontId="0" fillId="9" borderId="19" xfId="0" applyNumberFormat="1" applyFill="1" applyBorder="1" applyAlignment="1">
      <alignment horizontal="center" vertical="center"/>
    </xf>
    <xf numFmtId="0" fontId="0" fillId="9" borderId="0" xfId="0" applyFill="1" applyAlignment="1">
      <alignment horizontal="center" vertical="center"/>
    </xf>
    <xf numFmtId="0" fontId="0" fillId="14" borderId="19" xfId="0" applyFill="1" applyBorder="1" applyAlignment="1">
      <alignment horizontal="center" vertical="center"/>
    </xf>
    <xf numFmtId="0" fontId="0" fillId="8" borderId="19" xfId="0" applyFill="1" applyBorder="1" applyAlignment="1">
      <alignment horizontal="center" vertical="center"/>
    </xf>
    <xf numFmtId="9" fontId="0" fillId="4" borderId="19" xfId="0" applyNumberFormat="1" applyFill="1" applyBorder="1" applyAlignment="1">
      <alignment horizontal="center" vertical="center"/>
    </xf>
    <xf numFmtId="0" fontId="0" fillId="34" borderId="0" xfId="0" applyFill="1" applyAlignment="1">
      <alignment horizontal="center" vertical="center"/>
    </xf>
    <xf numFmtId="0" fontId="0" fillId="4" borderId="19" xfId="0" applyFill="1" applyBorder="1" applyAlignment="1">
      <alignment horizontal="center" vertical="center"/>
    </xf>
    <xf numFmtId="0" fontId="0" fillId="4" borderId="0" xfId="0" applyFill="1" applyAlignment="1">
      <alignment horizontal="center" vertical="center"/>
    </xf>
    <xf numFmtId="9" fontId="0" fillId="15" borderId="19" xfId="0" applyNumberFormat="1" applyFill="1" applyBorder="1" applyAlignment="1">
      <alignment horizontal="center" vertical="center"/>
    </xf>
    <xf numFmtId="0" fontId="0" fillId="15" borderId="0" xfId="0" applyFill="1" applyAlignment="1">
      <alignment horizontal="center" vertical="center"/>
    </xf>
    <xf numFmtId="0" fontId="13" fillId="9" borderId="19" xfId="0" applyFont="1" applyFill="1" applyBorder="1" applyAlignment="1">
      <alignment horizontal="center" vertical="center"/>
    </xf>
    <xf numFmtId="0" fontId="0" fillId="15" borderId="19" xfId="0" applyFill="1" applyBorder="1" applyAlignment="1">
      <alignment horizontal="center" vertical="center" wrapText="1"/>
    </xf>
    <xf numFmtId="0" fontId="13" fillId="0" borderId="0" xfId="0" applyFont="1" applyAlignment="1">
      <alignment horizontal="center" vertical="center"/>
    </xf>
    <xf numFmtId="0" fontId="0" fillId="0" borderId="0" xfId="0" applyAlignment="1">
      <alignment horizontal="center" vertical="center" wrapText="1"/>
    </xf>
    <xf numFmtId="9" fontId="0" fillId="0" borderId="0" xfId="0" applyNumberFormat="1" applyAlignment="1">
      <alignment horizontal="center" vertical="center"/>
    </xf>
    <xf numFmtId="9" fontId="0" fillId="0" borderId="0" xfId="0" applyNumberFormat="1" applyAlignment="1">
      <alignment horizontal="center" vertical="center" wrapText="1"/>
    </xf>
    <xf numFmtId="0" fontId="74" fillId="0" borderId="19" xfId="0" applyFont="1" applyBorder="1" applyAlignment="1">
      <alignment horizontal="center"/>
    </xf>
    <xf numFmtId="0" fontId="0" fillId="0" borderId="19" xfId="0" applyBorder="1" applyAlignment="1">
      <alignment horizontal="center"/>
    </xf>
    <xf numFmtId="9" fontId="0" fillId="0" borderId="19" xfId="0" applyNumberFormat="1" applyBorder="1" applyAlignment="1">
      <alignment horizontal="center"/>
    </xf>
    <xf numFmtId="0" fontId="0" fillId="35" borderId="19" xfId="0" applyFill="1" applyBorder="1"/>
    <xf numFmtId="0" fontId="77" fillId="0" borderId="0" xfId="0" applyFont="1" applyAlignment="1">
      <alignment vertical="center"/>
    </xf>
    <xf numFmtId="0" fontId="78" fillId="0" borderId="0" xfId="0" applyFont="1" applyAlignment="1">
      <alignment vertical="center"/>
    </xf>
    <xf numFmtId="0" fontId="0" fillId="0" borderId="19" xfId="0" applyBorder="1" applyAlignment="1">
      <alignment vertical="center" wrapText="1"/>
    </xf>
    <xf numFmtId="0" fontId="80" fillId="0" borderId="0" xfId="7" applyFont="1" applyAlignment="1">
      <alignment horizontal="center" vertical="center" wrapText="1"/>
    </xf>
    <xf numFmtId="0" fontId="81" fillId="36" borderId="70" xfId="0" applyFont="1" applyFill="1" applyBorder="1" applyAlignment="1">
      <alignment vertical="center" wrapText="1"/>
    </xf>
    <xf numFmtId="0" fontId="70" fillId="27" borderId="70" xfId="0" applyFont="1" applyFill="1" applyBorder="1" applyAlignment="1">
      <alignment horizontal="center" vertical="center" wrapText="1"/>
    </xf>
    <xf numFmtId="0" fontId="15" fillId="13" borderId="127" xfId="0" applyFont="1" applyFill="1" applyBorder="1" applyAlignment="1">
      <alignment horizontal="left" vertical="center" wrapText="1"/>
    </xf>
    <xf numFmtId="0" fontId="82" fillId="0" borderId="0" xfId="0" applyFont="1"/>
    <xf numFmtId="0" fontId="0" fillId="13" borderId="0" xfId="0" applyFill="1"/>
    <xf numFmtId="0" fontId="15" fillId="13" borderId="128" xfId="0" applyFont="1" applyFill="1" applyBorder="1" applyAlignment="1">
      <alignment horizontal="left" vertical="center" wrapText="1"/>
    </xf>
    <xf numFmtId="0" fontId="15" fillId="13" borderId="128" xfId="0" applyFont="1" applyFill="1" applyBorder="1"/>
    <xf numFmtId="0" fontId="83" fillId="0" borderId="128" xfId="0" applyFont="1" applyBorder="1" applyAlignment="1">
      <alignment horizontal="left" vertical="center"/>
    </xf>
    <xf numFmtId="0" fontId="83" fillId="0" borderId="129" xfId="0" applyFont="1" applyBorder="1" applyAlignment="1">
      <alignment horizontal="left" vertical="center"/>
    </xf>
    <xf numFmtId="0" fontId="15" fillId="0" borderId="128" xfId="0" applyFont="1" applyBorder="1" applyAlignment="1">
      <alignment horizontal="left" vertical="center" wrapText="1"/>
    </xf>
    <xf numFmtId="0" fontId="74" fillId="0" borderId="0" xfId="0" applyFont="1"/>
    <xf numFmtId="0" fontId="67" fillId="3" borderId="28" xfId="2" applyFont="1" applyFill="1" applyBorder="1" applyAlignment="1">
      <alignment horizontal="center" vertical="center" wrapText="1"/>
    </xf>
    <xf numFmtId="0" fontId="68" fillId="0" borderId="24" xfId="2" quotePrefix="1" applyFont="1" applyBorder="1" applyAlignment="1">
      <alignment vertical="center" wrapText="1"/>
    </xf>
    <xf numFmtId="0" fontId="66" fillId="10" borderId="23" xfId="0" applyFont="1" applyFill="1" applyBorder="1" applyAlignment="1">
      <alignment horizontal="center" vertical="center" wrapText="1"/>
    </xf>
    <xf numFmtId="0" fontId="66" fillId="10" borderId="24" xfId="0" applyFont="1" applyFill="1" applyBorder="1" applyAlignment="1">
      <alignment horizontal="center" vertical="center"/>
    </xf>
    <xf numFmtId="0" fontId="68" fillId="3" borderId="0" xfId="2" applyFont="1" applyFill="1" applyAlignment="1">
      <alignment vertical="center"/>
    </xf>
    <xf numFmtId="0" fontId="46" fillId="3" borderId="154" xfId="2" applyFill="1" applyBorder="1"/>
    <xf numFmtId="0" fontId="46" fillId="3" borderId="157" xfId="2" applyFill="1" applyBorder="1"/>
    <xf numFmtId="0" fontId="46" fillId="3" borderId="159" xfId="2" applyFill="1" applyBorder="1"/>
    <xf numFmtId="0" fontId="68" fillId="3" borderId="161" xfId="2" applyFont="1" applyFill="1" applyBorder="1" applyAlignment="1">
      <alignment vertical="center"/>
    </xf>
    <xf numFmtId="0" fontId="66" fillId="26" borderId="69" xfId="0" applyFont="1" applyFill="1" applyBorder="1" applyAlignment="1">
      <alignment horizontal="center" vertical="center" wrapText="1"/>
    </xf>
    <xf numFmtId="0" fontId="66" fillId="26" borderId="8" xfId="0" applyFont="1" applyFill="1" applyBorder="1" applyAlignment="1">
      <alignment horizontal="center" vertical="center"/>
    </xf>
    <xf numFmtId="0" fontId="71" fillId="0" borderId="69" xfId="0" applyFont="1" applyBorder="1" applyAlignment="1">
      <alignment horizontal="center" vertical="center" wrapText="1"/>
    </xf>
    <xf numFmtId="0" fontId="71" fillId="0" borderId="8" xfId="0" applyFont="1" applyBorder="1" applyAlignment="1">
      <alignment vertical="center"/>
    </xf>
    <xf numFmtId="0" fontId="71" fillId="0" borderId="0" xfId="0" applyFont="1"/>
    <xf numFmtId="0" fontId="66" fillId="26" borderId="19" xfId="0" applyFont="1" applyFill="1" applyBorder="1" applyAlignment="1">
      <alignment horizontal="center" vertical="center"/>
    </xf>
    <xf numFmtId="0" fontId="71" fillId="0" borderId="19" xfId="0" applyFont="1" applyBorder="1" applyAlignment="1">
      <alignment horizontal="center" vertical="center"/>
    </xf>
    <xf numFmtId="0" fontId="71" fillId="0" borderId="19" xfId="0" applyFont="1" applyBorder="1" applyAlignment="1">
      <alignment horizontal="justify" vertical="center" wrapText="1"/>
    </xf>
    <xf numFmtId="0" fontId="71" fillId="0" borderId="26" xfId="0" applyFont="1" applyBorder="1" applyAlignment="1">
      <alignment horizontal="center" vertical="center" wrapText="1"/>
    </xf>
    <xf numFmtId="0" fontId="71" fillId="0" borderId="19" xfId="0" applyFont="1" applyBorder="1" applyAlignment="1">
      <alignment horizontal="center" vertical="center" wrapText="1"/>
    </xf>
    <xf numFmtId="0" fontId="67" fillId="3" borderId="19" xfId="2" applyFont="1" applyFill="1" applyBorder="1" applyAlignment="1">
      <alignment horizontal="center" vertical="center"/>
    </xf>
    <xf numFmtId="0" fontId="14" fillId="3" borderId="0" xfId="0" applyFont="1" applyFill="1"/>
    <xf numFmtId="0" fontId="2" fillId="3" borderId="5" xfId="2" applyFont="1" applyFill="1" applyBorder="1"/>
    <xf numFmtId="0" fontId="2" fillId="3" borderId="0" xfId="2" applyFont="1" applyFill="1"/>
    <xf numFmtId="0" fontId="51" fillId="3" borderId="0" xfId="2" applyFont="1" applyFill="1" applyAlignment="1">
      <alignment horizontal="left" vertical="center" wrapText="1"/>
    </xf>
    <xf numFmtId="0" fontId="2" fillId="3" borderId="0" xfId="2" applyFont="1" applyFill="1" applyAlignment="1">
      <alignment horizontal="left" vertical="center" wrapText="1"/>
    </xf>
    <xf numFmtId="0" fontId="2" fillId="3" borderId="0" xfId="2" quotePrefix="1" applyFont="1" applyFill="1" applyAlignment="1">
      <alignment horizontal="left" vertical="center" wrapText="1"/>
    </xf>
    <xf numFmtId="0" fontId="2" fillId="3" borderId="6" xfId="2" applyFont="1" applyFill="1" applyBorder="1"/>
    <xf numFmtId="0" fontId="51" fillId="3" borderId="0" xfId="0" applyFont="1" applyFill="1" applyAlignment="1">
      <alignment horizontal="left" vertical="center" wrapText="1"/>
    </xf>
    <xf numFmtId="0" fontId="2" fillId="3" borderId="0" xfId="0" applyFont="1" applyFill="1" applyAlignment="1">
      <alignment horizontal="left" vertical="top" wrapText="1"/>
    </xf>
    <xf numFmtId="0" fontId="2" fillId="3" borderId="7" xfId="2" applyFont="1" applyFill="1" applyBorder="1"/>
    <xf numFmtId="0" fontId="2" fillId="3" borderId="9" xfId="2" applyFont="1" applyFill="1" applyBorder="1"/>
    <xf numFmtId="0" fontId="2" fillId="3" borderId="8" xfId="2" applyFont="1" applyFill="1" applyBorder="1"/>
    <xf numFmtId="0" fontId="67" fillId="17" borderId="19" xfId="2" applyFont="1" applyFill="1" applyBorder="1" applyAlignment="1">
      <alignment horizontal="center" vertical="center"/>
    </xf>
    <xf numFmtId="0" fontId="67" fillId="17" borderId="19" xfId="2" applyFont="1" applyFill="1" applyBorder="1" applyAlignment="1">
      <alignment horizontal="center" vertical="center" wrapText="1"/>
    </xf>
    <xf numFmtId="0" fontId="67" fillId="17" borderId="24" xfId="2" applyFont="1" applyFill="1" applyBorder="1" applyAlignment="1">
      <alignment horizontal="center" vertical="center" wrapText="1"/>
    </xf>
    <xf numFmtId="0" fontId="68" fillId="3" borderId="146" xfId="2" applyFont="1" applyFill="1" applyBorder="1" applyAlignment="1">
      <alignment vertical="center"/>
    </xf>
    <xf numFmtId="0" fontId="68" fillId="3" borderId="145" xfId="2" applyFont="1" applyFill="1" applyBorder="1" applyAlignment="1">
      <alignment vertical="center"/>
    </xf>
    <xf numFmtId="0" fontId="71" fillId="0" borderId="150" xfId="0" applyFont="1" applyBorder="1" applyAlignment="1">
      <alignment vertical="center"/>
    </xf>
    <xf numFmtId="14" fontId="68" fillId="0" borderId="67" xfId="0" applyNumberFormat="1" applyFont="1" applyBorder="1" applyAlignment="1" applyProtection="1">
      <alignment horizontal="center" vertical="center" wrapText="1"/>
      <protection locked="0"/>
    </xf>
    <xf numFmtId="0" fontId="68" fillId="0" borderId="67" xfId="0" applyFont="1" applyBorder="1" applyAlignment="1" applyProtection="1">
      <alignment horizontal="left" vertical="center" wrapText="1"/>
      <protection locked="0"/>
    </xf>
    <xf numFmtId="14" fontId="71" fillId="0" borderId="67" xfId="0" applyNumberFormat="1" applyFont="1" applyBorder="1" applyAlignment="1" applyProtection="1">
      <alignment horizontal="center" vertical="center"/>
      <protection locked="0"/>
    </xf>
    <xf numFmtId="0" fontId="71" fillId="0" borderId="19" xfId="0" applyFont="1" applyBorder="1" applyAlignment="1" applyProtection="1">
      <alignment horizontal="justify" vertical="center" wrapText="1"/>
      <protection locked="0"/>
    </xf>
    <xf numFmtId="0" fontId="71" fillId="0" borderId="19" xfId="0" applyFont="1" applyBorder="1" applyAlignment="1" applyProtection="1">
      <alignment horizontal="center" vertical="center"/>
      <protection hidden="1"/>
    </xf>
    <xf numFmtId="0" fontId="71" fillId="0" borderId="19" xfId="0" applyFont="1" applyBorder="1" applyAlignment="1">
      <alignment vertical="center" wrapText="1"/>
    </xf>
    <xf numFmtId="14" fontId="71" fillId="0" borderId="19" xfId="0" applyNumberFormat="1" applyFont="1" applyBorder="1" applyAlignment="1">
      <alignment horizontal="center" vertical="center"/>
    </xf>
    <xf numFmtId="0" fontId="68" fillId="0" borderId="19" xfId="0" applyFont="1" applyBorder="1" applyAlignment="1" applyProtection="1">
      <alignment horizontal="left" vertical="center" wrapText="1"/>
      <protection locked="0"/>
    </xf>
    <xf numFmtId="14" fontId="71" fillId="0" borderId="19" xfId="0" applyNumberFormat="1" applyFont="1" applyBorder="1" applyAlignment="1" applyProtection="1">
      <alignment horizontal="center" vertical="center"/>
      <protection locked="0"/>
    </xf>
    <xf numFmtId="0" fontId="71" fillId="0" borderId="19" xfId="0" applyFont="1" applyBorder="1" applyAlignment="1" applyProtection="1">
      <alignment horizontal="justify" vertical="center"/>
      <protection locked="0"/>
    </xf>
    <xf numFmtId="14" fontId="68" fillId="0" borderId="19" xfId="0" applyNumberFormat="1" applyFont="1" applyBorder="1" applyAlignment="1" applyProtection="1">
      <alignment horizontal="center" vertical="center" wrapText="1"/>
      <protection locked="0"/>
    </xf>
    <xf numFmtId="0" fontId="68" fillId="0" borderId="19" xfId="0" applyFont="1" applyBorder="1" applyAlignment="1" applyProtection="1">
      <alignment horizontal="justify" vertical="center" wrapText="1"/>
      <protection locked="0"/>
    </xf>
    <xf numFmtId="0" fontId="71" fillId="0" borderId="26" xfId="0" applyFont="1" applyBorder="1" applyAlignment="1">
      <alignment horizontal="center" vertical="center"/>
    </xf>
    <xf numFmtId="14" fontId="71" fillId="0" borderId="26" xfId="0" applyNumberFormat="1" applyFont="1" applyBorder="1" applyAlignment="1" applyProtection="1">
      <alignment horizontal="center" vertical="center"/>
      <protection locked="0"/>
    </xf>
    <xf numFmtId="0" fontId="68" fillId="3" borderId="23" xfId="2" applyFont="1" applyFill="1" applyBorder="1"/>
    <xf numFmtId="0" fontId="68" fillId="3" borderId="19" xfId="2" applyFont="1" applyFill="1" applyBorder="1"/>
    <xf numFmtId="0" fontId="68" fillId="3" borderId="24" xfId="2" applyFont="1" applyFill="1" applyBorder="1"/>
    <xf numFmtId="0" fontId="67" fillId="3" borderId="19" xfId="2" applyFont="1" applyFill="1" applyBorder="1" applyAlignment="1">
      <alignment horizontal="center" vertical="center" wrapText="1"/>
    </xf>
    <xf numFmtId="0" fontId="66" fillId="0" borderId="19" xfId="0" applyFont="1" applyBorder="1" applyAlignment="1">
      <alignment horizontal="center" vertical="center" wrapText="1"/>
    </xf>
    <xf numFmtId="0" fontId="68" fillId="3" borderId="19" xfId="2" applyFont="1" applyFill="1" applyBorder="1" applyAlignment="1">
      <alignment horizontal="left" vertical="center" wrapText="1"/>
    </xf>
    <xf numFmtId="0" fontId="68" fillId="3" borderId="5" xfId="2" applyFont="1" applyFill="1" applyBorder="1"/>
    <xf numFmtId="0" fontId="67" fillId="3" borderId="142" xfId="0" applyFont="1" applyFill="1" applyBorder="1" applyAlignment="1">
      <alignment horizontal="left" vertical="center" wrapText="1"/>
    </xf>
    <xf numFmtId="0" fontId="67" fillId="3" borderId="19" xfId="0" applyFont="1" applyFill="1" applyBorder="1" applyAlignment="1">
      <alignment horizontal="left" vertical="center" wrapText="1"/>
    </xf>
    <xf numFmtId="0" fontId="67" fillId="3" borderId="19" xfId="0" applyFont="1" applyFill="1" applyBorder="1" applyAlignment="1">
      <alignment vertical="center" wrapText="1"/>
    </xf>
    <xf numFmtId="0" fontId="71" fillId="0" borderId="67" xfId="0" applyFont="1" applyBorder="1"/>
    <xf numFmtId="0" fontId="71" fillId="0" borderId="19" xfId="0" applyFont="1" applyBorder="1"/>
    <xf numFmtId="0" fontId="68" fillId="0" borderId="67" xfId="0" applyFont="1" applyBorder="1" applyAlignment="1">
      <alignment vertical="center" wrapText="1"/>
    </xf>
    <xf numFmtId="0" fontId="68" fillId="0" borderId="67" xfId="0" applyFont="1" applyBorder="1" applyAlignment="1">
      <alignment horizontal="justify" vertical="center" wrapText="1"/>
    </xf>
    <xf numFmtId="0" fontId="68" fillId="0" borderId="67" xfId="0" applyFont="1" applyBorder="1" applyAlignment="1" applyProtection="1">
      <alignment horizontal="justify" vertical="center" wrapText="1"/>
      <protection locked="0"/>
    </xf>
    <xf numFmtId="0" fontId="71" fillId="0" borderId="19" xfId="0" applyFont="1" applyBorder="1" applyAlignment="1">
      <alignment vertical="center"/>
    </xf>
    <xf numFmtId="0" fontId="68" fillId="0" borderId="19" xfId="0" applyFont="1" applyBorder="1" applyAlignment="1">
      <alignment vertical="center" wrapText="1"/>
    </xf>
    <xf numFmtId="14" fontId="68" fillId="0" borderId="19" xfId="0" applyNumberFormat="1" applyFont="1" applyBorder="1" applyAlignment="1" applyProtection="1">
      <alignment vertical="center" wrapText="1"/>
      <protection locked="0"/>
    </xf>
    <xf numFmtId="0" fontId="68" fillId="0" borderId="26" xfId="0" applyFont="1" applyBorder="1" applyAlignment="1">
      <alignment vertical="center" wrapText="1"/>
    </xf>
    <xf numFmtId="0" fontId="68" fillId="0" borderId="26" xfId="0" applyFont="1" applyBorder="1" applyAlignment="1" applyProtection="1">
      <alignment horizontal="justify" vertical="center" wrapText="1"/>
      <protection locked="0"/>
    </xf>
    <xf numFmtId="0" fontId="68" fillId="0" borderId="20" xfId="0" applyFont="1" applyBorder="1" applyAlignment="1">
      <alignment vertical="center" wrapText="1"/>
    </xf>
    <xf numFmtId="14" fontId="68" fillId="0" borderId="20" xfId="0" applyNumberFormat="1" applyFont="1" applyBorder="1" applyAlignment="1" applyProtection="1">
      <alignment vertical="center" wrapText="1"/>
      <protection locked="0"/>
    </xf>
    <xf numFmtId="0" fontId="68" fillId="0" borderId="61" xfId="0" applyFont="1" applyBorder="1" applyAlignment="1" applyProtection="1">
      <alignment horizontal="justify" vertical="center" wrapText="1"/>
      <protection locked="0"/>
    </xf>
    <xf numFmtId="0" fontId="68" fillId="0" borderId="86" xfId="0" applyFont="1" applyBorder="1" applyAlignment="1">
      <alignment vertical="center" wrapText="1"/>
    </xf>
    <xf numFmtId="14" fontId="68" fillId="0" borderId="67" xfId="0" applyNumberFormat="1" applyFont="1" applyBorder="1" applyAlignment="1" applyProtection="1">
      <alignment vertical="center" wrapText="1"/>
      <protection locked="0"/>
    </xf>
    <xf numFmtId="0" fontId="0" fillId="0" borderId="9" xfId="0" applyBorder="1" applyAlignment="1">
      <alignment horizontal="center"/>
    </xf>
    <xf numFmtId="0" fontId="71" fillId="0" borderId="67" xfId="0" applyFont="1" applyBorder="1" applyAlignment="1">
      <alignment vertical="center"/>
    </xf>
    <xf numFmtId="0" fontId="71" fillId="0" borderId="26" xfId="0" applyFont="1" applyBorder="1" applyAlignment="1">
      <alignment vertical="center"/>
    </xf>
    <xf numFmtId="0" fontId="87" fillId="22" borderId="67" xfId="6" applyFont="1" applyFill="1" applyBorder="1" applyAlignment="1">
      <alignment horizontal="center" vertical="center" wrapText="1"/>
    </xf>
    <xf numFmtId="0" fontId="87" fillId="18" borderId="67" xfId="6" applyFont="1" applyFill="1" applyBorder="1" applyAlignment="1">
      <alignment horizontal="center" vertical="center" wrapText="1"/>
    </xf>
    <xf numFmtId="0" fontId="67" fillId="29" borderId="133" xfId="0" applyFont="1" applyFill="1" applyBorder="1" applyAlignment="1">
      <alignment horizontal="center" vertical="center" wrapText="1"/>
    </xf>
    <xf numFmtId="0" fontId="67" fillId="29" borderId="134" xfId="0" applyFont="1" applyFill="1" applyBorder="1" applyAlignment="1">
      <alignment horizontal="center" vertical="center" wrapText="1"/>
    </xf>
    <xf numFmtId="0" fontId="67" fillId="32" borderId="30" xfId="0" applyFont="1" applyFill="1" applyBorder="1" applyAlignment="1">
      <alignment horizontal="center" vertical="center" wrapText="1"/>
    </xf>
    <xf numFmtId="0" fontId="67" fillId="30" borderId="31" xfId="0" quotePrefix="1" applyFont="1" applyFill="1" applyBorder="1" applyAlignment="1">
      <alignment horizontal="center" vertical="center" wrapText="1"/>
    </xf>
    <xf numFmtId="0" fontId="67" fillId="32" borderId="31" xfId="0" applyFont="1" applyFill="1" applyBorder="1" applyAlignment="1">
      <alignment horizontal="center" vertical="center" wrapText="1"/>
    </xf>
    <xf numFmtId="0" fontId="67" fillId="30" borderId="31" xfId="0" applyFont="1" applyFill="1" applyBorder="1" applyAlignment="1">
      <alignment horizontal="center" vertical="center" wrapText="1"/>
    </xf>
    <xf numFmtId="0" fontId="67" fillId="32" borderId="135" xfId="0" applyFont="1" applyFill="1" applyBorder="1" applyAlignment="1">
      <alignment horizontal="center" vertical="center" wrapText="1"/>
    </xf>
    <xf numFmtId="0" fontId="87" fillId="22" borderId="26" xfId="6" applyFont="1" applyFill="1" applyBorder="1" applyAlignment="1">
      <alignment horizontal="center" vertical="center" wrapText="1"/>
    </xf>
    <xf numFmtId="0" fontId="87" fillId="18" borderId="26" xfId="6" applyFont="1" applyFill="1" applyBorder="1" applyAlignment="1">
      <alignment horizontal="center" vertical="center" wrapText="1"/>
    </xf>
    <xf numFmtId="0" fontId="71" fillId="0" borderId="68" xfId="0" applyFont="1" applyBorder="1" applyAlignment="1">
      <alignment horizontal="center" vertical="center"/>
    </xf>
    <xf numFmtId="0" fontId="71" fillId="0" borderId="67" xfId="0" applyFont="1" applyBorder="1" applyAlignment="1">
      <alignment horizontal="center" vertical="center" wrapText="1"/>
    </xf>
    <xf numFmtId="0" fontId="71" fillId="0" borderId="20" xfId="0" applyFont="1" applyBorder="1" applyAlignment="1">
      <alignment horizontal="center" vertical="center" wrapText="1"/>
    </xf>
    <xf numFmtId="9" fontId="71" fillId="26" borderId="20" xfId="0" applyNumberFormat="1" applyFont="1" applyFill="1" applyBorder="1" applyAlignment="1">
      <alignment horizontal="center" vertical="center" wrapText="1"/>
    </xf>
    <xf numFmtId="9" fontId="71" fillId="15" borderId="20" xfId="0" applyNumberFormat="1" applyFont="1" applyFill="1" applyBorder="1" applyAlignment="1">
      <alignment horizontal="center" vertical="center" wrapText="1"/>
    </xf>
    <xf numFmtId="0" fontId="71" fillId="0" borderId="29" xfId="0" applyFont="1" applyBorder="1" applyAlignment="1">
      <alignment horizontal="center" vertical="center" wrapText="1"/>
    </xf>
    <xf numFmtId="9" fontId="71" fillId="0" borderId="28" xfId="0" applyNumberFormat="1" applyFont="1" applyBorder="1" applyAlignment="1">
      <alignment horizontal="center" vertical="center" wrapText="1"/>
    </xf>
    <xf numFmtId="9" fontId="71" fillId="0" borderId="20" xfId="0" applyNumberFormat="1" applyFont="1" applyBorder="1" applyAlignment="1">
      <alignment horizontal="center" vertical="center" wrapText="1"/>
    </xf>
    <xf numFmtId="0" fontId="71" fillId="0" borderId="23" xfId="0" applyFont="1" applyBorder="1" applyAlignment="1">
      <alignment horizontal="center" vertical="center"/>
    </xf>
    <xf numFmtId="9" fontId="71" fillId="26" borderId="19" xfId="0" applyNumberFormat="1" applyFont="1" applyFill="1" applyBorder="1" applyAlignment="1">
      <alignment horizontal="center" vertical="center" wrapText="1"/>
    </xf>
    <xf numFmtId="9" fontId="71" fillId="0" borderId="19" xfId="0" applyNumberFormat="1" applyFont="1" applyBorder="1" applyAlignment="1">
      <alignment horizontal="center" vertical="center" wrapText="1"/>
    </xf>
    <xf numFmtId="0" fontId="71" fillId="0" borderId="25" xfId="0" applyFont="1" applyBorder="1" applyAlignment="1">
      <alignment horizontal="center" vertical="center"/>
    </xf>
    <xf numFmtId="0" fontId="71" fillId="0" borderId="28" xfId="0" applyFont="1" applyBorder="1" applyAlignment="1">
      <alignment horizontal="center" vertical="center"/>
    </xf>
    <xf numFmtId="9" fontId="71" fillId="15" borderId="19" xfId="0" applyNumberFormat="1" applyFont="1" applyFill="1" applyBorder="1" applyAlignment="1">
      <alignment horizontal="center" vertical="center" wrapText="1"/>
    </xf>
    <xf numFmtId="9" fontId="71" fillId="26" borderId="26" xfId="0" applyNumberFormat="1" applyFont="1" applyFill="1" applyBorder="1" applyAlignment="1">
      <alignment horizontal="center" vertical="center" wrapText="1"/>
    </xf>
    <xf numFmtId="9" fontId="71" fillId="15" borderId="26" xfId="0" applyNumberFormat="1" applyFont="1" applyFill="1" applyBorder="1" applyAlignment="1">
      <alignment horizontal="center" vertical="center" wrapText="1"/>
    </xf>
    <xf numFmtId="0" fontId="68" fillId="3" borderId="0" xfId="2" applyFont="1" applyFill="1" applyAlignment="1">
      <alignment horizontal="left" vertical="center"/>
    </xf>
    <xf numFmtId="0" fontId="88" fillId="28" borderId="112" xfId="0" applyFont="1" applyFill="1" applyBorder="1" applyAlignment="1">
      <alignment horizontal="center" vertical="center"/>
    </xf>
    <xf numFmtId="0" fontId="88" fillId="28" borderId="113" xfId="0" applyFont="1" applyFill="1" applyBorder="1" applyAlignment="1">
      <alignment horizontal="center" vertical="center" wrapText="1"/>
    </xf>
    <xf numFmtId="0" fontId="88" fillId="28" borderId="114" xfId="0" applyFont="1" applyFill="1" applyBorder="1" applyAlignment="1">
      <alignment horizontal="center" vertical="center" wrapText="1"/>
    </xf>
    <xf numFmtId="0" fontId="88" fillId="28" borderId="115" xfId="0" applyFont="1" applyFill="1" applyBorder="1" applyAlignment="1">
      <alignment horizontal="center" vertical="center"/>
    </xf>
    <xf numFmtId="0" fontId="71" fillId="0" borderId="117" xfId="0" applyFont="1" applyBorder="1" applyAlignment="1">
      <alignment horizontal="center" vertical="center" wrapText="1"/>
    </xf>
    <xf numFmtId="0" fontId="71" fillId="0" borderId="104" xfId="0" applyFont="1" applyBorder="1" applyAlignment="1">
      <alignment horizontal="center" vertical="center" wrapText="1"/>
    </xf>
    <xf numFmtId="0" fontId="71" fillId="0" borderId="105" xfId="0" applyFont="1" applyBorder="1" applyAlignment="1">
      <alignment horizontal="center" vertical="center" wrapText="1"/>
    </xf>
    <xf numFmtId="0" fontId="71" fillId="0" borderId="119" xfId="0" applyFont="1" applyBorder="1" applyAlignment="1">
      <alignment horizontal="center" vertical="center" wrapText="1"/>
    </xf>
    <xf numFmtId="0" fontId="71" fillId="0" borderId="107" xfId="0" applyFont="1" applyBorder="1" applyAlignment="1">
      <alignment horizontal="center" vertical="center"/>
    </xf>
    <xf numFmtId="0" fontId="71" fillId="0" borderId="108" xfId="0" applyFont="1" applyBorder="1" applyAlignment="1">
      <alignment horizontal="center" vertical="center" wrapText="1"/>
    </xf>
    <xf numFmtId="0" fontId="71" fillId="0" borderId="107" xfId="0" applyFont="1" applyBorder="1" applyAlignment="1">
      <alignment horizontal="center" vertical="center" wrapText="1"/>
    </xf>
    <xf numFmtId="0" fontId="71" fillId="0" borderId="121" xfId="0" applyFont="1" applyBorder="1" applyAlignment="1">
      <alignment horizontal="center" vertical="center" wrapText="1"/>
    </xf>
    <xf numFmtId="0" fontId="71" fillId="0" borderId="110" xfId="0" applyFont="1" applyBorder="1" applyAlignment="1">
      <alignment horizontal="center" vertical="center" wrapText="1"/>
    </xf>
    <xf numFmtId="0" fontId="71" fillId="0" borderId="111" xfId="0" applyFont="1" applyBorder="1" applyAlignment="1">
      <alignment horizontal="center" vertical="center" wrapText="1"/>
    </xf>
    <xf numFmtId="0" fontId="71" fillId="0" borderId="0" xfId="0" applyFont="1" applyAlignment="1">
      <alignment horizontal="center" vertical="center"/>
    </xf>
    <xf numFmtId="0" fontId="71" fillId="0" borderId="122" xfId="0" applyFont="1" applyBorder="1" applyAlignment="1">
      <alignment horizontal="center" vertical="center" wrapText="1"/>
    </xf>
    <xf numFmtId="0" fontId="71" fillId="0" borderId="122" xfId="0" applyFont="1" applyBorder="1" applyAlignment="1">
      <alignment horizontal="center" vertical="center"/>
    </xf>
    <xf numFmtId="0" fontId="88" fillId="28" borderId="3" xfId="0" applyFont="1" applyFill="1" applyBorder="1" applyAlignment="1">
      <alignment horizontal="center" vertical="center"/>
    </xf>
    <xf numFmtId="0" fontId="88" fillId="28" borderId="4" xfId="0" applyFont="1" applyFill="1" applyBorder="1" applyAlignment="1">
      <alignment horizontal="center" vertical="center" wrapText="1"/>
    </xf>
    <xf numFmtId="0" fontId="88" fillId="28" borderId="72" xfId="0" applyFont="1" applyFill="1" applyBorder="1" applyAlignment="1">
      <alignment horizontal="center" vertical="center" wrapText="1"/>
    </xf>
    <xf numFmtId="0" fontId="88" fillId="28" borderId="4" xfId="0" applyFont="1" applyFill="1" applyBorder="1" applyAlignment="1">
      <alignment horizontal="center" vertical="center"/>
    </xf>
    <xf numFmtId="0" fontId="71" fillId="0" borderId="103" xfId="0" applyFont="1" applyBorder="1" applyAlignment="1">
      <alignment horizontal="center" vertical="center" wrapText="1"/>
    </xf>
    <xf numFmtId="0" fontId="71" fillId="0" borderId="106" xfId="0" applyFont="1" applyBorder="1" applyAlignment="1">
      <alignment horizontal="center" vertical="center" wrapText="1"/>
    </xf>
    <xf numFmtId="0" fontId="71" fillId="0" borderId="106" xfId="0" applyFont="1" applyBorder="1" applyAlignment="1">
      <alignment horizontal="center" vertical="center"/>
    </xf>
    <xf numFmtId="0" fontId="71" fillId="0" borderId="109" xfId="0" applyFont="1" applyBorder="1" applyAlignment="1">
      <alignment horizontal="center" vertical="center"/>
    </xf>
    <xf numFmtId="0" fontId="71" fillId="0" borderId="110" xfId="0" applyFont="1" applyBorder="1" applyAlignment="1">
      <alignment horizontal="center" vertical="center"/>
    </xf>
    <xf numFmtId="0" fontId="88" fillId="28" borderId="100" xfId="0" applyFont="1" applyFill="1" applyBorder="1" applyAlignment="1">
      <alignment horizontal="center" vertical="center"/>
    </xf>
    <xf numFmtId="0" fontId="88" fillId="28" borderId="101" xfId="0" applyFont="1" applyFill="1" applyBorder="1" applyAlignment="1">
      <alignment horizontal="center" vertical="center" wrapText="1"/>
    </xf>
    <xf numFmtId="0" fontId="88" fillId="28" borderId="102" xfId="0" applyFont="1" applyFill="1" applyBorder="1" applyAlignment="1">
      <alignment horizontal="center" vertical="center"/>
    </xf>
    <xf numFmtId="0" fontId="71" fillId="0" borderId="108" xfId="0" applyFont="1" applyBorder="1" applyAlignment="1">
      <alignment horizontal="center" vertical="center"/>
    </xf>
    <xf numFmtId="0" fontId="71" fillId="0" borderId="109" xfId="0" applyFont="1" applyBorder="1" applyAlignment="1">
      <alignment horizontal="center" vertical="center" wrapText="1"/>
    </xf>
    <xf numFmtId="0" fontId="88" fillId="28" borderId="100" xfId="0" applyFont="1" applyFill="1" applyBorder="1" applyAlignment="1">
      <alignment horizontal="center" vertical="center" wrapText="1"/>
    </xf>
    <xf numFmtId="0" fontId="67" fillId="27" borderId="116" xfId="0" applyFont="1" applyFill="1" applyBorder="1" applyAlignment="1">
      <alignment horizontal="center" vertical="center" wrapText="1"/>
    </xf>
    <xf numFmtId="0" fontId="67" fillId="30" borderId="118" xfId="0" applyFont="1" applyFill="1" applyBorder="1" applyAlignment="1">
      <alignment horizontal="center" vertical="center" wrapText="1"/>
    </xf>
    <xf numFmtId="0" fontId="67" fillId="27" borderId="118" xfId="0" applyFont="1" applyFill="1" applyBorder="1" applyAlignment="1">
      <alignment horizontal="center" vertical="center" wrapText="1"/>
    </xf>
    <xf numFmtId="0" fontId="67" fillId="27" borderId="120" xfId="0" applyFont="1" applyFill="1" applyBorder="1" applyAlignment="1">
      <alignment horizontal="center" vertical="center" wrapText="1"/>
    </xf>
    <xf numFmtId="0" fontId="67" fillId="31" borderId="123" xfId="0" applyFont="1" applyFill="1" applyBorder="1" applyAlignment="1">
      <alignment horizontal="center" vertical="center" wrapText="1"/>
    </xf>
    <xf numFmtId="0" fontId="67" fillId="30" borderId="124" xfId="0" applyFont="1" applyFill="1" applyBorder="1" applyAlignment="1">
      <alignment horizontal="center" vertical="center" wrapText="1"/>
    </xf>
    <xf numFmtId="0" fontId="67" fillId="31" borderId="124" xfId="0" applyFont="1" applyFill="1" applyBorder="1" applyAlignment="1">
      <alignment horizontal="center" vertical="center" wrapText="1"/>
    </xf>
    <xf numFmtId="0" fontId="67" fillId="30" borderId="125" xfId="0" applyFont="1" applyFill="1" applyBorder="1" applyAlignment="1">
      <alignment horizontal="center" vertical="center" wrapText="1"/>
    </xf>
    <xf numFmtId="0" fontId="67" fillId="30" borderId="126" xfId="0" applyFont="1" applyFill="1" applyBorder="1" applyAlignment="1">
      <alignment horizontal="center" vertical="center" wrapText="1"/>
    </xf>
    <xf numFmtId="0" fontId="67" fillId="32" borderId="124" xfId="0" applyFont="1" applyFill="1" applyBorder="1" applyAlignment="1">
      <alignment horizontal="center" vertical="center" wrapText="1"/>
    </xf>
    <xf numFmtId="0" fontId="67" fillId="30" borderId="124" xfId="0" quotePrefix="1" applyFont="1" applyFill="1" applyBorder="1" applyAlignment="1">
      <alignment horizontal="center" vertical="center" wrapText="1"/>
    </xf>
    <xf numFmtId="0" fontId="67" fillId="32" borderId="125" xfId="0" applyFont="1" applyFill="1" applyBorder="1" applyAlignment="1">
      <alignment horizontal="center" vertical="center" wrapText="1"/>
    </xf>
    <xf numFmtId="0" fontId="67" fillId="30" borderId="116" xfId="0" applyFont="1" applyFill="1" applyBorder="1" applyAlignment="1">
      <alignment horizontal="center" vertical="center" wrapText="1"/>
    </xf>
    <xf numFmtId="0" fontId="67" fillId="33" borderId="120" xfId="0" applyFont="1" applyFill="1" applyBorder="1" applyAlignment="1">
      <alignment horizontal="center" vertical="center" wrapText="1"/>
    </xf>
    <xf numFmtId="0" fontId="68" fillId="3" borderId="160" xfId="2" applyFont="1" applyFill="1" applyBorder="1" applyAlignment="1">
      <alignment vertical="center"/>
    </xf>
    <xf numFmtId="0" fontId="71" fillId="0" borderId="19" xfId="0" applyFont="1" applyBorder="1" applyAlignment="1">
      <alignment horizontal="center" vertical="center" wrapText="1"/>
    </xf>
    <xf numFmtId="0" fontId="71" fillId="3" borderId="19" xfId="0" applyFont="1" applyFill="1" applyBorder="1" applyAlignment="1">
      <alignment horizontal="center" vertical="center" wrapText="1"/>
    </xf>
    <xf numFmtId="0" fontId="60" fillId="17" borderId="19" xfId="0" applyFont="1" applyFill="1" applyBorder="1" applyAlignment="1">
      <alignment horizontal="center" vertical="center" wrapText="1"/>
    </xf>
    <xf numFmtId="0" fontId="71" fillId="0" borderId="19" xfId="0" applyFont="1" applyBorder="1" applyAlignment="1">
      <alignment horizontal="center" vertical="center" wrapText="1"/>
    </xf>
    <xf numFmtId="0" fontId="71" fillId="0" borderId="19" xfId="0" applyFont="1" applyBorder="1" applyAlignment="1" applyProtection="1">
      <alignment horizontal="center" vertical="center" textRotation="90"/>
      <protection locked="0"/>
    </xf>
    <xf numFmtId="0" fontId="87" fillId="18" borderId="72" xfId="6" applyFont="1" applyFill="1" applyBorder="1" applyAlignment="1">
      <alignment horizontal="center" vertical="center" wrapText="1"/>
    </xf>
    <xf numFmtId="0" fontId="71" fillId="0" borderId="19"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71" fillId="0" borderId="19" xfId="0" applyFont="1" applyBorder="1" applyAlignment="1" applyProtection="1">
      <alignment horizontal="center" vertical="center"/>
      <protection locked="0"/>
    </xf>
    <xf numFmtId="0" fontId="68" fillId="0" borderId="19" xfId="0" applyFont="1" applyBorder="1" applyAlignment="1" applyProtection="1">
      <alignment vertical="center" wrapText="1"/>
      <protection locked="0"/>
    </xf>
    <xf numFmtId="0" fontId="71" fillId="0" borderId="26" xfId="0" applyFont="1" applyBorder="1" applyAlignment="1" applyProtection="1">
      <alignment horizontal="center" vertical="center"/>
      <protection locked="0"/>
    </xf>
    <xf numFmtId="0" fontId="67" fillId="22" borderId="72" xfId="6" applyFont="1" applyFill="1" applyBorder="1" applyAlignment="1">
      <alignment horizontal="center" vertical="center" wrapText="1"/>
    </xf>
    <xf numFmtId="0" fontId="67" fillId="22" borderId="71" xfId="6" applyFont="1" applyFill="1" applyBorder="1" applyAlignment="1">
      <alignment horizontal="center" vertical="center" wrapText="1"/>
    </xf>
    <xf numFmtId="0" fontId="71" fillId="0" borderId="67" xfId="0" applyFont="1" applyBorder="1" applyAlignment="1" applyProtection="1">
      <alignment horizontal="center" vertical="center"/>
      <protection locked="0"/>
    </xf>
    <xf numFmtId="0" fontId="71" fillId="0" borderId="19" xfId="0" applyFont="1" applyBorder="1" applyAlignment="1">
      <alignment horizontal="center" vertical="center"/>
    </xf>
    <xf numFmtId="0" fontId="68" fillId="0" borderId="67" xfId="0"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locked="0"/>
    </xf>
    <xf numFmtId="0" fontId="71" fillId="0" borderId="67" xfId="0" applyFont="1" applyBorder="1" applyAlignment="1">
      <alignment horizontal="center" vertical="center"/>
    </xf>
    <xf numFmtId="0" fontId="71" fillId="0" borderId="26" xfId="0" applyFont="1" applyBorder="1" applyAlignment="1">
      <alignment horizontal="center" vertical="center"/>
    </xf>
    <xf numFmtId="0" fontId="48" fillId="0" borderId="19" xfId="0" applyFont="1" applyBorder="1" applyAlignment="1">
      <alignment horizontal="center" wrapText="1"/>
    </xf>
    <xf numFmtId="9" fontId="1" fillId="0" borderId="19" xfId="0" applyNumberFormat="1" applyFont="1" applyBorder="1" applyAlignment="1" applyProtection="1">
      <alignment horizontal="center" vertical="top"/>
      <protection hidden="1"/>
    </xf>
    <xf numFmtId="164" fontId="1" fillId="0" borderId="19" xfId="1" applyNumberFormat="1" applyFont="1" applyBorder="1" applyAlignment="1">
      <alignment horizontal="center" vertical="top"/>
    </xf>
    <xf numFmtId="0" fontId="4" fillId="0" borderId="19" xfId="0" applyFont="1" applyBorder="1" applyAlignment="1" applyProtection="1">
      <alignment horizontal="center" vertical="top" textRotation="90" wrapText="1"/>
      <protection hidden="1"/>
    </xf>
    <xf numFmtId="0" fontId="4" fillId="0" borderId="19" xfId="0" applyFont="1" applyBorder="1" applyAlignment="1" applyProtection="1">
      <alignment horizontal="center" vertical="top" textRotation="90"/>
      <protection hidden="1"/>
    </xf>
    <xf numFmtId="0" fontId="90" fillId="10" borderId="70" xfId="0" applyFont="1" applyFill="1" applyBorder="1" applyAlignment="1">
      <alignment horizontal="center" vertical="center" wrapText="1"/>
    </xf>
    <xf numFmtId="0" fontId="90" fillId="10" borderId="33" xfId="0" applyFont="1" applyFill="1" applyBorder="1" applyAlignment="1">
      <alignment horizontal="center" vertical="center" wrapText="1"/>
    </xf>
    <xf numFmtId="0" fontId="91" fillId="0" borderId="69" xfId="0" applyFont="1" applyBorder="1" applyAlignment="1">
      <alignment horizontal="justify" vertical="center" wrapText="1"/>
    </xf>
    <xf numFmtId="0" fontId="91" fillId="0" borderId="8" xfId="0" applyFont="1" applyBorder="1" applyAlignment="1">
      <alignment horizontal="justify" vertical="center" wrapText="1"/>
    </xf>
    <xf numFmtId="0" fontId="63" fillId="0" borderId="0" xfId="0" applyFont="1" applyAlignment="1">
      <alignment vertical="center"/>
    </xf>
    <xf numFmtId="0" fontId="91" fillId="0" borderId="71" xfId="0" applyFont="1" applyBorder="1" applyAlignment="1">
      <alignment horizontal="justify" vertical="center" wrapText="1"/>
    </xf>
    <xf numFmtId="0" fontId="91" fillId="0" borderId="19" xfId="0" applyFont="1" applyBorder="1" applyAlignment="1">
      <alignment horizontal="justify" vertical="center" wrapText="1"/>
    </xf>
    <xf numFmtId="0" fontId="72" fillId="0" borderId="0" xfId="0" applyFont="1" applyAlignment="1">
      <alignment horizontal="justify" vertical="center"/>
    </xf>
    <xf numFmtId="0" fontId="66" fillId="26" borderId="19" xfId="0" applyFont="1" applyFill="1" applyBorder="1" applyAlignment="1">
      <alignment vertical="center" wrapText="1"/>
    </xf>
    <xf numFmtId="0" fontId="68" fillId="0" borderId="86" xfId="0" applyFont="1" applyBorder="1" applyAlignment="1" applyProtection="1">
      <alignment vertical="center" wrapText="1"/>
      <protection locked="0"/>
    </xf>
    <xf numFmtId="0" fontId="68" fillId="0" borderId="61" xfId="0" applyFont="1" applyBorder="1" applyAlignment="1" applyProtection="1">
      <alignment vertical="center" wrapText="1"/>
      <protection locked="0"/>
    </xf>
    <xf numFmtId="0" fontId="68" fillId="0" borderId="20" xfId="0" applyFont="1" applyBorder="1" applyAlignment="1" applyProtection="1">
      <alignment vertical="center" wrapText="1"/>
      <protection locked="0"/>
    </xf>
    <xf numFmtId="0" fontId="68" fillId="0" borderId="63" xfId="0" applyFont="1" applyBorder="1" applyAlignment="1" applyProtection="1">
      <alignment vertical="center" wrapText="1"/>
      <protection locked="0"/>
    </xf>
    <xf numFmtId="0" fontId="68" fillId="0" borderId="86" xfId="0" applyFont="1" applyBorder="1" applyAlignment="1" applyProtection="1">
      <alignment horizontal="center" vertical="center" wrapText="1"/>
      <protection hidden="1"/>
    </xf>
    <xf numFmtId="0" fontId="68" fillId="0" borderId="19" xfId="0" applyFont="1" applyBorder="1" applyAlignment="1" applyProtection="1">
      <alignment vertical="center" wrapText="1"/>
      <protection locked="0"/>
    </xf>
    <xf numFmtId="0" fontId="68" fillId="0" borderId="26" xfId="0" applyFont="1" applyBorder="1" applyAlignment="1" applyProtection="1">
      <alignment vertical="center" wrapText="1"/>
      <protection locked="0"/>
    </xf>
    <xf numFmtId="0" fontId="68" fillId="0" borderId="67" xfId="0" applyFont="1" applyBorder="1" applyAlignment="1" applyProtection="1">
      <alignment vertical="center" wrapText="1"/>
      <protection locked="0"/>
    </xf>
    <xf numFmtId="0" fontId="68" fillId="0" borderId="66" xfId="0" applyFont="1" applyBorder="1" applyAlignment="1" applyProtection="1">
      <alignment horizontal="center" vertical="center" wrapText="1"/>
      <protection locked="0"/>
    </xf>
    <xf numFmtId="0" fontId="68" fillId="0" borderId="61" xfId="0" applyFont="1" applyBorder="1" applyAlignment="1" applyProtection="1">
      <alignment horizontal="center" vertical="center" wrapText="1"/>
      <protection locked="0"/>
    </xf>
    <xf numFmtId="0" fontId="68" fillId="0" borderId="63"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hidden="1"/>
    </xf>
    <xf numFmtId="0" fontId="68" fillId="0" borderId="19" xfId="0" applyFont="1" applyBorder="1" applyAlignment="1" applyProtection="1">
      <alignment horizontal="center" vertical="center" wrapText="1"/>
      <protection hidden="1"/>
    </xf>
    <xf numFmtId="0" fontId="68" fillId="0" borderId="26" xfId="0" applyFont="1" applyBorder="1" applyAlignment="1" applyProtection="1">
      <alignment horizontal="center" vertical="center" wrapText="1"/>
      <protection hidden="1"/>
    </xf>
    <xf numFmtId="0" fontId="68" fillId="0" borderId="67" xfId="0" applyFont="1" applyBorder="1" applyAlignment="1" applyProtection="1">
      <alignment horizontal="center" vertical="center" wrapText="1"/>
      <protection hidden="1"/>
    </xf>
    <xf numFmtId="0" fontId="68" fillId="0" borderId="67" xfId="0"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178" xfId="0" applyFont="1" applyBorder="1" applyAlignment="1">
      <alignment horizontal="left" vertical="center" wrapText="1"/>
    </xf>
    <xf numFmtId="0" fontId="68" fillId="0" borderId="173" xfId="0" applyFont="1" applyBorder="1" applyAlignment="1">
      <alignment horizontal="left" vertical="center" wrapText="1"/>
    </xf>
    <xf numFmtId="0" fontId="68" fillId="0" borderId="66" xfId="0" applyFont="1" applyBorder="1" applyAlignment="1" applyProtection="1">
      <alignment vertical="center" wrapText="1"/>
      <protection locked="0"/>
    </xf>
    <xf numFmtId="0" fontId="68" fillId="3" borderId="67" xfId="0" applyFont="1" applyFill="1" applyBorder="1" applyAlignment="1" applyProtection="1">
      <alignment horizontal="center" vertical="center" wrapText="1"/>
      <protection locked="0"/>
    </xf>
    <xf numFmtId="14" fontId="68" fillId="3" borderId="67" xfId="0" applyNumberFormat="1" applyFont="1" applyFill="1" applyBorder="1" applyAlignment="1" applyProtection="1">
      <alignment horizontal="center" vertical="center" wrapText="1"/>
      <protection locked="0"/>
    </xf>
    <xf numFmtId="0" fontId="68" fillId="3" borderId="19" xfId="0" applyFont="1" applyFill="1" applyBorder="1" applyAlignment="1" applyProtection="1">
      <alignment horizontal="center" vertical="center" wrapText="1"/>
      <protection locked="0"/>
    </xf>
    <xf numFmtId="0" fontId="95" fillId="0" borderId="183" xfId="0" applyFont="1" applyBorder="1" applyAlignment="1">
      <alignment horizontal="center" vertical="center"/>
    </xf>
    <xf numFmtId="0" fontId="95" fillId="0" borderId="183" xfId="0" applyFont="1" applyBorder="1" applyAlignment="1">
      <alignment horizontal="center"/>
    </xf>
    <xf numFmtId="0" fontId="67" fillId="22" borderId="86" xfId="0" applyFont="1" applyFill="1" applyBorder="1" applyAlignment="1">
      <alignment horizontal="center" vertical="center" wrapText="1"/>
    </xf>
    <xf numFmtId="0" fontId="67" fillId="22" borderId="86" xfId="6" applyFont="1" applyFill="1" applyBorder="1" applyAlignment="1">
      <alignment horizontal="center" vertical="center" wrapText="1"/>
    </xf>
    <xf numFmtId="0" fontId="95" fillId="0" borderId="185" xfId="0" applyFont="1" applyBorder="1" applyAlignment="1">
      <alignment horizontal="center" vertical="center"/>
    </xf>
    <xf numFmtId="166" fontId="68" fillId="0" borderId="173" xfId="0" applyNumberFormat="1" applyFont="1" applyBorder="1" applyAlignment="1">
      <alignment horizontal="center" vertical="center"/>
    </xf>
    <xf numFmtId="0" fontId="96" fillId="0" borderId="0" xfId="0" applyFont="1" applyAlignment="1">
      <alignment horizontal="center" vertical="center"/>
    </xf>
    <xf numFmtId="0" fontId="96" fillId="0" borderId="0" xfId="0" applyFont="1" applyAlignment="1">
      <alignment horizontal="center" vertical="center" wrapText="1"/>
    </xf>
    <xf numFmtId="0" fontId="96" fillId="0" borderId="0" xfId="0" applyFont="1"/>
    <xf numFmtId="0" fontId="96" fillId="0" borderId="0" xfId="0" applyFont="1" applyAlignment="1">
      <alignment horizontal="center"/>
    </xf>
    <xf numFmtId="0" fontId="78" fillId="0" borderId="166" xfId="2" applyFont="1" applyBorder="1" applyAlignment="1">
      <alignment vertical="center"/>
    </xf>
    <xf numFmtId="0" fontId="78" fillId="0" borderId="39" xfId="2" applyFont="1" applyBorder="1" applyAlignment="1">
      <alignment vertical="center"/>
    </xf>
    <xf numFmtId="0" fontId="78" fillId="0" borderId="68" xfId="2" applyFont="1" applyBorder="1" applyAlignment="1">
      <alignment vertical="center"/>
    </xf>
    <xf numFmtId="0" fontId="78" fillId="0" borderId="67" xfId="2" applyFont="1" applyBorder="1" applyAlignment="1">
      <alignment vertical="center"/>
    </xf>
    <xf numFmtId="0" fontId="96" fillId="0" borderId="73" xfId="0" applyFont="1" applyBorder="1"/>
    <xf numFmtId="0" fontId="68" fillId="0" borderId="66" xfId="0" applyFont="1" applyBorder="1" applyAlignment="1" applyProtection="1">
      <alignment horizontal="justify" vertical="center" wrapText="1"/>
      <protection locked="0"/>
    </xf>
    <xf numFmtId="0" fontId="68" fillId="0" borderId="20" xfId="0" applyFont="1" applyBorder="1" applyAlignment="1" applyProtection="1">
      <alignment horizontal="justify" vertical="center" wrapText="1"/>
      <protection locked="0"/>
    </xf>
    <xf numFmtId="0" fontId="68" fillId="0" borderId="19" xfId="0" applyFont="1" applyBorder="1" applyAlignment="1">
      <alignment horizontal="justify" vertical="center" wrapText="1"/>
    </xf>
    <xf numFmtId="0" fontId="68" fillId="0" borderId="86" xfId="0" applyFont="1" applyBorder="1" applyAlignment="1">
      <alignment horizontal="justify" vertical="center" wrapText="1"/>
    </xf>
    <xf numFmtId="0" fontId="68" fillId="0" borderId="26" xfId="0" applyFont="1" applyBorder="1" applyAlignment="1">
      <alignment horizontal="justify" vertical="center" wrapText="1"/>
    </xf>
    <xf numFmtId="0" fontId="68" fillId="0" borderId="63" xfId="0" applyFont="1" applyBorder="1" applyAlignment="1" applyProtection="1">
      <alignment horizontal="justify" vertical="center" wrapText="1"/>
      <protection locked="0"/>
    </xf>
    <xf numFmtId="0" fontId="68" fillId="0" borderId="20" xfId="0" applyFont="1" applyBorder="1" applyAlignment="1" applyProtection="1">
      <alignment horizontal="left" vertical="center" wrapText="1"/>
      <protection locked="0"/>
    </xf>
    <xf numFmtId="0" fontId="68" fillId="0" borderId="26" xfId="0" applyFont="1" applyBorder="1" applyAlignment="1" applyProtection="1">
      <alignment horizontal="left" vertical="center" wrapText="1"/>
      <protection locked="0"/>
    </xf>
    <xf numFmtId="0" fontId="68" fillId="0" borderId="173" xfId="0" applyFont="1" applyBorder="1" applyAlignment="1">
      <alignment vertical="center" wrapText="1"/>
    </xf>
    <xf numFmtId="0" fontId="68" fillId="0" borderId="174" xfId="0" applyFont="1" applyBorder="1" applyAlignment="1">
      <alignment horizontal="center" vertical="center" wrapText="1"/>
    </xf>
    <xf numFmtId="166" fontId="68" fillId="0" borderId="174" xfId="0" applyNumberFormat="1" applyFont="1" applyBorder="1" applyAlignment="1">
      <alignment horizontal="center" vertical="center" wrapText="1"/>
    </xf>
    <xf numFmtId="0" fontId="68" fillId="0" borderId="174" xfId="0" applyFont="1" applyBorder="1" applyAlignment="1">
      <alignment horizontal="left" vertical="center" wrapText="1"/>
    </xf>
    <xf numFmtId="0" fontId="68" fillId="0" borderId="67" xfId="0" applyFont="1" applyBorder="1" applyAlignment="1" applyProtection="1">
      <alignment vertical="center" wrapText="1"/>
      <protection hidden="1"/>
    </xf>
    <xf numFmtId="0" fontId="68" fillId="0" borderId="19" xfId="0" applyFont="1" applyBorder="1" applyAlignment="1" applyProtection="1">
      <alignment vertical="center" wrapText="1"/>
      <protection hidden="1"/>
    </xf>
    <xf numFmtId="0" fontId="68" fillId="0" borderId="26" xfId="0" applyFont="1" applyBorder="1" applyAlignment="1" applyProtection="1">
      <alignment vertical="center" wrapText="1"/>
      <protection hidden="1"/>
    </xf>
    <xf numFmtId="0" fontId="48" fillId="0" borderId="20" xfId="0" applyFont="1" applyBorder="1" applyAlignment="1">
      <alignment vertical="center" wrapText="1"/>
    </xf>
    <xf numFmtId="0" fontId="48" fillId="0" borderId="63" xfId="0" applyFont="1" applyBorder="1" applyAlignment="1" applyProtection="1">
      <alignment vertical="center" wrapText="1"/>
      <protection locked="0"/>
    </xf>
    <xf numFmtId="0" fontId="48" fillId="0" borderId="19" xfId="0" applyFont="1" applyBorder="1" applyAlignment="1" applyProtection="1">
      <alignment vertical="center" wrapText="1"/>
      <protection locked="0"/>
    </xf>
    <xf numFmtId="0" fontId="48" fillId="0" borderId="19" xfId="0" applyFont="1" applyBorder="1" applyAlignment="1">
      <alignment vertical="center" wrapText="1"/>
    </xf>
    <xf numFmtId="0" fontId="46" fillId="38" borderId="0" xfId="2" applyFill="1"/>
    <xf numFmtId="0" fontId="92" fillId="0" borderId="149" xfId="0" applyFont="1" applyBorder="1" applyAlignment="1">
      <alignment horizontal="center" vertical="center"/>
    </xf>
    <xf numFmtId="0" fontId="92" fillId="0" borderId="150" xfId="0" applyFont="1" applyBorder="1" applyAlignment="1">
      <alignment horizontal="center" vertical="center"/>
    </xf>
    <xf numFmtId="0" fontId="68" fillId="38" borderId="150" xfId="2" applyFont="1" applyFill="1" applyBorder="1" applyAlignment="1">
      <alignment horizontal="left" vertical="center"/>
    </xf>
    <xf numFmtId="0" fontId="67" fillId="38" borderId="150" xfId="2" applyFont="1" applyFill="1" applyBorder="1" applyAlignment="1">
      <alignment horizontal="left" vertical="center"/>
    </xf>
    <xf numFmtId="0" fontId="97" fillId="0" borderId="0" xfId="0" applyFont="1"/>
    <xf numFmtId="0" fontId="88" fillId="44" borderId="21" xfId="6" applyFont="1" applyFill="1" applyBorder="1" applyAlignment="1">
      <alignment horizontal="center" vertical="center" wrapText="1"/>
    </xf>
    <xf numFmtId="0" fontId="88" fillId="44" borderId="70" xfId="6" applyFont="1" applyFill="1" applyBorder="1" applyAlignment="1">
      <alignment horizontal="center" vertical="center" wrapText="1"/>
    </xf>
    <xf numFmtId="0" fontId="88" fillId="44" borderId="72" xfId="6" applyFont="1" applyFill="1" applyBorder="1" applyAlignment="1">
      <alignment horizontal="center" vertical="center" wrapText="1"/>
    </xf>
    <xf numFmtId="0" fontId="88" fillId="44" borderId="81" xfId="6" applyFont="1" applyFill="1" applyBorder="1" applyAlignment="1">
      <alignment horizontal="center" vertical="center" wrapText="1"/>
    </xf>
    <xf numFmtId="0" fontId="88" fillId="44" borderId="5" xfId="6" applyFont="1" applyFill="1" applyBorder="1" applyAlignment="1">
      <alignment horizontal="center" vertical="center" wrapText="1"/>
    </xf>
    <xf numFmtId="0" fontId="88" fillId="44" borderId="71" xfId="6" applyFont="1" applyFill="1" applyBorder="1" applyAlignment="1">
      <alignment horizontal="center" vertical="center" wrapText="1"/>
    </xf>
    <xf numFmtId="0" fontId="88" fillId="46" borderId="72" xfId="6" applyFont="1" applyFill="1" applyBorder="1" applyAlignment="1">
      <alignment horizontal="center" vertical="center" wrapText="1"/>
    </xf>
    <xf numFmtId="0" fontId="97" fillId="49" borderId="19" xfId="0" applyFont="1" applyFill="1" applyBorder="1"/>
    <xf numFmtId="0" fontId="62" fillId="49" borderId="19" xfId="0" applyFont="1" applyFill="1" applyBorder="1" applyAlignment="1">
      <alignment horizontal="center" vertical="center" wrapText="1"/>
    </xf>
    <xf numFmtId="0" fontId="92" fillId="0" borderId="19" xfId="0" applyFont="1" applyBorder="1" applyAlignment="1">
      <alignment horizontal="justify" vertical="center"/>
    </xf>
    <xf numFmtId="0" fontId="97" fillId="0" borderId="84" xfId="0" applyFont="1" applyBorder="1" applyAlignment="1">
      <alignment horizontal="center"/>
    </xf>
    <xf numFmtId="0" fontId="97" fillId="0" borderId="19" xfId="0" applyFont="1" applyBorder="1"/>
    <xf numFmtId="0" fontId="97" fillId="0" borderId="0" xfId="0" applyFont="1" applyAlignment="1">
      <alignment horizontal="center"/>
    </xf>
    <xf numFmtId="0" fontId="92" fillId="0" borderId="26" xfId="0" applyFont="1" applyBorder="1"/>
    <xf numFmtId="0" fontId="92" fillId="0" borderId="19" xfId="0" applyFont="1" applyBorder="1"/>
    <xf numFmtId="0" fontId="68" fillId="44" borderId="20" xfId="0" applyFont="1" applyFill="1" applyBorder="1" applyAlignment="1" applyProtection="1">
      <alignment horizontal="center" vertical="center" wrapText="1"/>
      <protection hidden="1"/>
    </xf>
    <xf numFmtId="0" fontId="68" fillId="44" borderId="19" xfId="0" applyFont="1" applyFill="1" applyBorder="1" applyAlignment="1" applyProtection="1">
      <alignment horizontal="center" vertical="center" wrapText="1"/>
      <protection hidden="1"/>
    </xf>
    <xf numFmtId="0" fontId="92" fillId="0" borderId="86" xfId="0" applyFont="1" applyBorder="1"/>
    <xf numFmtId="0" fontId="68" fillId="44" borderId="86" xfId="0" applyFont="1" applyFill="1" applyBorder="1" applyAlignment="1" applyProtection="1">
      <alignment horizontal="center" vertical="center" wrapText="1"/>
      <protection hidden="1"/>
    </xf>
    <xf numFmtId="0" fontId="68" fillId="44" borderId="67" xfId="0" applyFont="1" applyFill="1" applyBorder="1" applyAlignment="1" applyProtection="1">
      <alignment horizontal="center" vertical="center" wrapText="1"/>
      <protection hidden="1"/>
    </xf>
    <xf numFmtId="0" fontId="92" fillId="0" borderId="19" xfId="0" applyFont="1" applyBorder="1" applyAlignment="1">
      <alignment vertical="center" wrapText="1"/>
    </xf>
    <xf numFmtId="0" fontId="68" fillId="44" borderId="26" xfId="0" applyFont="1" applyFill="1" applyBorder="1" applyAlignment="1" applyProtection="1">
      <alignment horizontal="center" vertical="center" wrapText="1"/>
      <protection hidden="1"/>
    </xf>
    <xf numFmtId="0" fontId="92" fillId="0" borderId="67" xfId="0" applyFont="1" applyBorder="1" applyAlignment="1">
      <alignment horizontal="justify" vertical="center" wrapText="1"/>
    </xf>
    <xf numFmtId="0" fontId="68" fillId="38" borderId="67" xfId="0" applyFont="1" applyFill="1" applyBorder="1" applyAlignment="1" applyProtection="1">
      <alignment horizontal="justify" vertical="center" wrapText="1"/>
      <protection locked="0"/>
    </xf>
    <xf numFmtId="0" fontId="68" fillId="38" borderId="67" xfId="0" applyFont="1" applyFill="1" applyBorder="1" applyAlignment="1" applyProtection="1">
      <alignment horizontal="center" vertical="center" wrapText="1"/>
      <protection locked="0"/>
    </xf>
    <xf numFmtId="14" fontId="68" fillId="38" borderId="67" xfId="0" applyNumberFormat="1" applyFont="1" applyFill="1" applyBorder="1" applyAlignment="1" applyProtection="1">
      <alignment horizontal="center" vertical="center" wrapText="1"/>
      <protection locked="0"/>
    </xf>
    <xf numFmtId="0" fontId="92" fillId="0" borderId="19" xfId="0" applyFont="1" applyBorder="1" applyAlignment="1">
      <alignment vertical="center"/>
    </xf>
    <xf numFmtId="0" fontId="92" fillId="0" borderId="19" xfId="0" applyFont="1" applyBorder="1" applyAlignment="1" applyProtection="1">
      <alignment horizontal="justify" vertical="center" wrapText="1"/>
      <protection locked="0"/>
    </xf>
    <xf numFmtId="0" fontId="68" fillId="38" borderId="19" xfId="0" applyFont="1" applyFill="1" applyBorder="1" applyAlignment="1" applyProtection="1">
      <alignment horizontal="justify" vertical="center" wrapText="1"/>
      <protection locked="0"/>
    </xf>
    <xf numFmtId="0" fontId="68" fillId="38" borderId="19" xfId="0" applyFont="1" applyFill="1" applyBorder="1" applyAlignment="1" applyProtection="1">
      <alignment horizontal="center" vertical="center" wrapText="1"/>
      <protection locked="0"/>
    </xf>
    <xf numFmtId="14" fontId="68" fillId="38" borderId="19" xfId="0" applyNumberFormat="1" applyFont="1" applyFill="1" applyBorder="1" applyAlignment="1" applyProtection="1">
      <alignment horizontal="center" vertical="center" wrapText="1"/>
      <protection locked="0"/>
    </xf>
    <xf numFmtId="0" fontId="68" fillId="38" borderId="19" xfId="0" applyFont="1" applyFill="1" applyBorder="1" applyAlignment="1" applyProtection="1">
      <alignment vertical="center" wrapText="1"/>
      <protection locked="0"/>
    </xf>
    <xf numFmtId="0" fontId="92" fillId="0" borderId="26" xfId="0" applyFont="1" applyBorder="1" applyAlignment="1" applyProtection="1">
      <alignment horizontal="justify" vertical="center" wrapText="1"/>
      <protection locked="0"/>
    </xf>
    <xf numFmtId="0" fontId="68" fillId="38" borderId="26" xfId="0" applyFont="1" applyFill="1" applyBorder="1" applyAlignment="1" applyProtection="1">
      <alignment horizontal="justify" vertical="center" wrapText="1"/>
      <protection locked="0"/>
    </xf>
    <xf numFmtId="0" fontId="68" fillId="38" borderId="26" xfId="0" applyFont="1" applyFill="1" applyBorder="1" applyAlignment="1" applyProtection="1">
      <alignment horizontal="center" vertical="center" wrapText="1"/>
      <protection locked="0"/>
    </xf>
    <xf numFmtId="14" fontId="68" fillId="38" borderId="26" xfId="0" applyNumberFormat="1" applyFont="1" applyFill="1" applyBorder="1" applyAlignment="1" applyProtection="1">
      <alignment horizontal="center" vertical="center" wrapText="1"/>
      <protection locked="0"/>
    </xf>
    <xf numFmtId="0" fontId="68" fillId="38" borderId="26" xfId="0" applyFont="1" applyFill="1" applyBorder="1" applyAlignment="1" applyProtection="1">
      <alignment vertical="center" wrapText="1"/>
      <protection locked="0"/>
    </xf>
    <xf numFmtId="0" fontId="92" fillId="0" borderId="173" xfId="0" applyFont="1" applyBorder="1" applyAlignment="1">
      <alignment vertical="center" wrapText="1"/>
    </xf>
    <xf numFmtId="0" fontId="92" fillId="0" borderId="179" xfId="0" applyFont="1" applyBorder="1" applyAlignment="1">
      <alignment vertical="center" wrapText="1"/>
    </xf>
    <xf numFmtId="0" fontId="92" fillId="0" borderId="176" xfId="0" applyFont="1" applyBorder="1" applyAlignment="1">
      <alignment vertical="center" wrapText="1"/>
    </xf>
    <xf numFmtId="0" fontId="92" fillId="0" borderId="174" xfId="0" applyFont="1" applyBorder="1" applyAlignment="1">
      <alignment vertical="center" wrapText="1"/>
    </xf>
    <xf numFmtId="0" fontId="92" fillId="0" borderId="174" xfId="0" applyFont="1" applyBorder="1" applyAlignment="1">
      <alignment horizontal="left" vertical="center" wrapText="1"/>
    </xf>
    <xf numFmtId="0" fontId="92" fillId="0" borderId="174" xfId="0" applyFont="1" applyBorder="1" applyAlignment="1">
      <alignment horizontal="center" vertical="center" wrapText="1"/>
    </xf>
    <xf numFmtId="166" fontId="92" fillId="0" borderId="174" xfId="0" applyNumberFormat="1" applyFont="1" applyBorder="1" applyAlignment="1">
      <alignment horizontal="center" vertical="center" wrapText="1"/>
    </xf>
    <xf numFmtId="0" fontId="92" fillId="0" borderId="173" xfId="0" applyFont="1" applyBorder="1" applyAlignment="1">
      <alignment horizontal="left" vertical="center" wrapText="1"/>
    </xf>
    <xf numFmtId="0" fontId="92" fillId="0" borderId="173" xfId="0" applyFont="1" applyBorder="1" applyAlignment="1">
      <alignment horizontal="center" vertical="center" wrapText="1"/>
    </xf>
    <xf numFmtId="166" fontId="92" fillId="0" borderId="173" xfId="0" applyNumberFormat="1" applyFont="1" applyBorder="1" applyAlignment="1">
      <alignment horizontal="center" vertical="center" wrapText="1"/>
    </xf>
    <xf numFmtId="166" fontId="92" fillId="0" borderId="173" xfId="0" applyNumberFormat="1" applyFont="1" applyBorder="1" applyAlignment="1">
      <alignment vertical="center" wrapText="1"/>
    </xf>
    <xf numFmtId="0" fontId="92" fillId="0" borderId="179" xfId="0" applyFont="1" applyBorder="1"/>
    <xf numFmtId="0" fontId="92" fillId="0" borderId="176" xfId="0" applyFont="1" applyBorder="1" applyAlignment="1">
      <alignment horizontal="left" vertical="center" wrapText="1"/>
    </xf>
    <xf numFmtId="0" fontId="92" fillId="0" borderId="176" xfId="0" applyFont="1" applyBorder="1" applyAlignment="1">
      <alignment horizontal="center" vertical="center" wrapText="1"/>
    </xf>
    <xf numFmtId="0" fontId="92" fillId="0" borderId="173" xfId="0" applyFont="1" applyBorder="1"/>
    <xf numFmtId="0" fontId="68" fillId="44" borderId="67" xfId="0" applyFont="1" applyFill="1" applyBorder="1" applyAlignment="1" applyProtection="1">
      <alignment vertical="center" wrapText="1"/>
      <protection locked="0"/>
    </xf>
    <xf numFmtId="0" fontId="68" fillId="44" borderId="19" xfId="0" applyFont="1" applyFill="1" applyBorder="1" applyAlignment="1" applyProtection="1">
      <alignment vertical="center" wrapText="1"/>
      <protection locked="0"/>
    </xf>
    <xf numFmtId="0" fontId="68" fillId="44" borderId="26" xfId="0" applyFont="1" applyFill="1" applyBorder="1" applyAlignment="1" applyProtection="1">
      <alignment vertical="center" wrapText="1"/>
      <protection locked="0"/>
    </xf>
    <xf numFmtId="14" fontId="92" fillId="0" borderId="173" xfId="0" applyNumberFormat="1" applyFont="1" applyBorder="1" applyAlignment="1">
      <alignment horizontal="center" vertical="center" wrapText="1"/>
    </xf>
    <xf numFmtId="14" fontId="92" fillId="0" borderId="173" xfId="0" applyNumberFormat="1" applyFont="1" applyBorder="1" applyAlignment="1">
      <alignment vertical="center" wrapText="1"/>
    </xf>
    <xf numFmtId="0" fontId="92" fillId="0" borderId="20" xfId="4" applyFont="1" applyBorder="1" applyAlignment="1">
      <alignment horizontal="justify" vertical="center" wrapText="1"/>
    </xf>
    <xf numFmtId="0" fontId="92" fillId="0" borderId="173" xfId="0" applyFont="1" applyBorder="1" applyAlignment="1">
      <alignment vertical="center"/>
    </xf>
    <xf numFmtId="0" fontId="92" fillId="0" borderId="19" xfId="4" applyFont="1" applyBorder="1" applyAlignment="1">
      <alignment horizontal="justify" vertical="center" wrapText="1"/>
    </xf>
    <xf numFmtId="14" fontId="92" fillId="0" borderId="19" xfId="0" applyNumberFormat="1" applyFont="1" applyBorder="1" applyAlignment="1">
      <alignment horizontal="center" vertical="center"/>
    </xf>
    <xf numFmtId="0" fontId="91" fillId="0" borderId="174" xfId="0" applyFont="1" applyBorder="1" applyAlignment="1">
      <alignment horizontal="left" vertical="center" wrapText="1"/>
    </xf>
    <xf numFmtId="14" fontId="97" fillId="0" borderId="0" xfId="0" applyNumberFormat="1" applyFont="1" applyAlignment="1">
      <alignment horizontal="center" vertical="center"/>
    </xf>
    <xf numFmtId="0" fontId="92" fillId="38" borderId="176" xfId="0" applyFont="1" applyFill="1" applyBorder="1" applyAlignment="1">
      <alignment horizontal="left" vertical="center" wrapText="1"/>
    </xf>
    <xf numFmtId="0" fontId="91" fillId="0" borderId="173" xfId="0" applyFont="1" applyBorder="1" applyAlignment="1">
      <alignment horizontal="left" vertical="center" wrapText="1"/>
    </xf>
    <xf numFmtId="0" fontId="92" fillId="38" borderId="173" xfId="0" applyFont="1" applyFill="1" applyBorder="1" applyAlignment="1">
      <alignment horizontal="left" vertical="center" wrapText="1"/>
    </xf>
    <xf numFmtId="0" fontId="91" fillId="0" borderId="176" xfId="0" applyFont="1" applyBorder="1" applyAlignment="1">
      <alignment horizontal="left" vertical="center" wrapText="1"/>
    </xf>
    <xf numFmtId="0" fontId="92" fillId="0" borderId="180" xfId="0" applyFont="1" applyBorder="1" applyAlignment="1">
      <alignment horizontal="left" vertical="center" wrapText="1"/>
    </xf>
    <xf numFmtId="0" fontId="91" fillId="0" borderId="180" xfId="0" applyFont="1" applyBorder="1" applyAlignment="1">
      <alignment horizontal="left" vertical="center" wrapText="1"/>
    </xf>
    <xf numFmtId="0" fontId="92" fillId="0" borderId="179" xfId="0" applyFont="1" applyBorder="1" applyAlignment="1">
      <alignment horizontal="left" vertical="center" wrapText="1"/>
    </xf>
    <xf numFmtId="0" fontId="91" fillId="0" borderId="179" xfId="0" applyFont="1" applyBorder="1" applyAlignment="1">
      <alignment horizontal="left" vertical="center" wrapText="1"/>
    </xf>
    <xf numFmtId="0" fontId="3" fillId="0" borderId="19" xfId="0" applyFont="1" applyBorder="1" applyAlignment="1">
      <alignment vertical="center"/>
    </xf>
    <xf numFmtId="0" fontId="3" fillId="0" borderId="0" xfId="0" applyFont="1"/>
    <xf numFmtId="0" fontId="3" fillId="0" borderId="0" xfId="0" applyFont="1" applyAlignment="1">
      <alignment horizontal="center"/>
    </xf>
    <xf numFmtId="0" fontId="62" fillId="49" borderId="68" xfId="0" applyFont="1" applyFill="1" applyBorder="1" applyAlignment="1">
      <alignment horizontal="center" vertical="center" wrapText="1"/>
    </xf>
    <xf numFmtId="0" fontId="63" fillId="0" borderId="25" xfId="0" applyFont="1" applyBorder="1" applyAlignment="1">
      <alignment horizontal="center" vertical="center" wrapText="1"/>
    </xf>
    <xf numFmtId="0" fontId="99" fillId="0" borderId="0" xfId="0" applyFont="1"/>
    <xf numFmtId="0" fontId="68" fillId="0" borderId="86" xfId="0" applyFont="1" applyBorder="1" applyAlignment="1" applyProtection="1">
      <alignment horizontal="center" vertical="center" wrapText="1"/>
      <protection locked="0"/>
    </xf>
    <xf numFmtId="14" fontId="68" fillId="0" borderId="86" xfId="0" applyNumberFormat="1" applyFont="1" applyBorder="1" applyAlignment="1" applyProtection="1">
      <alignment horizontal="center" vertical="center" wrapText="1"/>
      <protection locked="0"/>
    </xf>
    <xf numFmtId="0" fontId="68" fillId="0" borderId="66" xfId="0" applyFont="1" applyBorder="1" applyAlignment="1" applyProtection="1">
      <alignment horizontal="center" vertical="center" wrapText="1"/>
      <protection locked="0"/>
    </xf>
    <xf numFmtId="0" fontId="67" fillId="22" borderId="19" xfId="0" applyFont="1" applyFill="1" applyBorder="1" applyAlignment="1">
      <alignment horizontal="center" vertical="center" textRotation="90" wrapText="1"/>
    </xf>
    <xf numFmtId="0" fontId="67" fillId="22" borderId="19" xfId="0" applyFont="1" applyFill="1" applyBorder="1" applyAlignment="1">
      <alignment horizontal="center" vertical="center" wrapText="1"/>
    </xf>
    <xf numFmtId="0" fontId="67" fillId="22" borderId="26" xfId="0" applyFont="1" applyFill="1" applyBorder="1" applyAlignment="1">
      <alignment horizontal="center" vertical="center" wrapText="1"/>
    </xf>
    <xf numFmtId="0" fontId="67" fillId="22" borderId="19" xfId="6" applyFont="1" applyFill="1" applyBorder="1" applyAlignment="1">
      <alignment horizontal="center" vertical="center" wrapText="1"/>
    </xf>
    <xf numFmtId="0" fontId="67" fillId="22" borderId="26" xfId="6" applyFont="1" applyFill="1" applyBorder="1" applyAlignment="1">
      <alignment horizontal="center" vertical="center" wrapText="1"/>
    </xf>
    <xf numFmtId="0" fontId="68" fillId="0" borderId="67" xfId="0" applyFont="1" applyBorder="1" applyAlignment="1" applyProtection="1">
      <alignment vertical="center" wrapText="1"/>
      <protection locked="0"/>
    </xf>
    <xf numFmtId="0" fontId="68" fillId="0" borderId="19" xfId="0" applyFont="1" applyBorder="1" applyAlignment="1" applyProtection="1">
      <alignment vertical="center" wrapText="1"/>
      <protection locked="0"/>
    </xf>
    <xf numFmtId="0" fontId="68" fillId="0" borderId="61" xfId="0" applyFont="1" applyBorder="1" applyAlignment="1" applyProtection="1">
      <alignment horizontal="center" vertical="center" wrapText="1"/>
      <protection locked="0"/>
    </xf>
    <xf numFmtId="0" fontId="68" fillId="0" borderId="63" xfId="0" applyFont="1" applyBorder="1" applyAlignment="1" applyProtection="1">
      <alignment horizontal="center" vertical="center" wrapText="1"/>
      <protection locked="0"/>
    </xf>
    <xf numFmtId="0" fontId="68" fillId="0" borderId="67" xfId="0"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14" fontId="68" fillId="0" borderId="66" xfId="0" applyNumberFormat="1" applyFont="1" applyBorder="1" applyAlignment="1" applyProtection="1">
      <alignment horizontal="center" vertical="center" wrapText="1"/>
      <protection locked="0"/>
    </xf>
    <xf numFmtId="14" fontId="68" fillId="0" borderId="61" xfId="0" applyNumberFormat="1" applyFont="1" applyBorder="1" applyAlignment="1" applyProtection="1">
      <alignment horizontal="center" vertical="center" wrapText="1"/>
      <protection locked="0"/>
    </xf>
    <xf numFmtId="14" fontId="68" fillId="0" borderId="63" xfId="0" applyNumberFormat="1" applyFont="1" applyBorder="1" applyAlignment="1" applyProtection="1">
      <alignment horizontal="center" vertical="center" wrapText="1"/>
      <protection locked="0"/>
    </xf>
    <xf numFmtId="0" fontId="46" fillId="3" borderId="19" xfId="2" applyFont="1" applyFill="1" applyBorder="1" applyAlignment="1">
      <alignment wrapText="1"/>
    </xf>
    <xf numFmtId="0" fontId="2" fillId="0" borderId="19" xfId="0" applyFont="1" applyBorder="1" applyAlignment="1">
      <alignment wrapText="1"/>
    </xf>
    <xf numFmtId="0" fontId="2" fillId="0" borderId="19" xfId="0" applyFont="1" applyBorder="1" applyAlignment="1">
      <alignment horizontal="center" vertical="center" wrapText="1"/>
    </xf>
    <xf numFmtId="0" fontId="2" fillId="3" borderId="89" xfId="0" applyFont="1" applyFill="1" applyBorder="1" applyAlignment="1">
      <alignment wrapText="1"/>
    </xf>
    <xf numFmtId="0" fontId="2" fillId="3" borderId="19" xfId="0" applyFont="1" applyFill="1" applyBorder="1" applyAlignment="1">
      <alignment wrapText="1"/>
    </xf>
    <xf numFmtId="0" fontId="67" fillId="18" borderId="26" xfId="6" applyFont="1" applyFill="1" applyBorder="1" applyAlignment="1">
      <alignment horizontal="center" vertical="center" wrapText="1"/>
    </xf>
    <xf numFmtId="0" fontId="51" fillId="3" borderId="89" xfId="0" applyFont="1" applyFill="1" applyBorder="1" applyAlignment="1">
      <alignment horizontal="center" vertical="center" wrapText="1"/>
    </xf>
    <xf numFmtId="0" fontId="51" fillId="3" borderId="19" xfId="0" applyFont="1" applyFill="1" applyBorder="1" applyAlignment="1">
      <alignment horizontal="center" vertical="center" wrapText="1"/>
    </xf>
    <xf numFmtId="9" fontId="68" fillId="0" borderId="67" xfId="0" applyNumberFormat="1" applyFont="1" applyBorder="1" applyAlignment="1" applyProtection="1">
      <alignment horizontal="center" vertical="center" wrapText="1"/>
      <protection hidden="1"/>
    </xf>
    <xf numFmtId="0" fontId="68" fillId="0" borderId="67" xfId="0" applyFont="1" applyBorder="1" applyAlignment="1">
      <alignment horizontal="center" vertical="center" wrapText="1"/>
    </xf>
    <xf numFmtId="0" fontId="94" fillId="0" borderId="67" xfId="0" applyFont="1" applyBorder="1" applyAlignment="1">
      <alignment vertical="center" wrapText="1"/>
    </xf>
    <xf numFmtId="164" fontId="2" fillId="0" borderId="67" xfId="1" applyNumberFormat="1" applyFont="1" applyBorder="1" applyAlignment="1">
      <alignment horizontal="center" vertical="top" wrapText="1"/>
    </xf>
    <xf numFmtId="0" fontId="51" fillId="0" borderId="67" xfId="0" applyFont="1" applyBorder="1" applyAlignment="1" applyProtection="1">
      <alignment horizontal="center" vertical="top" textRotation="90" wrapText="1"/>
      <protection hidden="1"/>
    </xf>
    <xf numFmtId="9" fontId="2" fillId="0" borderId="67" xfId="0" applyNumberFormat="1" applyFont="1" applyBorder="1" applyAlignment="1" applyProtection="1">
      <alignment horizontal="center" vertical="top" wrapText="1"/>
      <protection hidden="1"/>
    </xf>
    <xf numFmtId="0" fontId="68" fillId="0" borderId="67" xfId="0" applyFont="1" applyBorder="1" applyAlignment="1">
      <alignment horizontal="left" vertical="top" wrapText="1"/>
    </xf>
    <xf numFmtId="0" fontId="67" fillId="18" borderId="67" xfId="6" applyFont="1" applyFill="1" applyBorder="1" applyAlignment="1">
      <alignment horizontal="center" vertical="center" wrapText="1"/>
    </xf>
    <xf numFmtId="0" fontId="67" fillId="24" borderId="67" xfId="6" applyFont="1" applyFill="1" applyBorder="1" applyAlignment="1">
      <alignment horizontal="center" vertical="center" wrapText="1"/>
    </xf>
    <xf numFmtId="0" fontId="67" fillId="2" borderId="67" xfId="6" applyFont="1" applyFill="1" applyBorder="1" applyAlignment="1">
      <alignment horizontal="center" vertical="center" wrapText="1"/>
    </xf>
    <xf numFmtId="0" fontId="67" fillId="2" borderId="73" xfId="6" applyFont="1" applyFill="1" applyBorder="1" applyAlignment="1">
      <alignment horizontal="center" vertical="center" wrapText="1"/>
    </xf>
    <xf numFmtId="9" fontId="68" fillId="0" borderId="19" xfId="0" applyNumberFormat="1" applyFont="1" applyBorder="1" applyAlignment="1" applyProtection="1">
      <alignment horizontal="center" vertical="center" wrapText="1"/>
      <protection hidden="1"/>
    </xf>
    <xf numFmtId="0" fontId="68" fillId="0" borderId="19" xfId="0" applyFont="1" applyBorder="1" applyAlignment="1">
      <alignment horizontal="center" vertical="center" wrapText="1"/>
    </xf>
    <xf numFmtId="0" fontId="94" fillId="0" borderId="19" xfId="0" applyFont="1" applyBorder="1" applyAlignment="1">
      <alignment horizontal="center" vertical="center" wrapText="1"/>
    </xf>
    <xf numFmtId="0" fontId="68" fillId="0" borderId="19" xfId="0" applyFont="1" applyBorder="1" applyAlignment="1">
      <alignment horizontal="center" vertical="center"/>
    </xf>
    <xf numFmtId="164" fontId="2" fillId="0" borderId="19" xfId="1" applyNumberFormat="1" applyFont="1" applyBorder="1" applyAlignment="1">
      <alignment horizontal="center" vertical="top" wrapText="1"/>
    </xf>
    <xf numFmtId="0" fontId="51" fillId="0" borderId="19" xfId="0" applyFont="1" applyBorder="1" applyAlignment="1" applyProtection="1">
      <alignment horizontal="center" vertical="top" textRotation="90" wrapText="1"/>
      <protection hidden="1"/>
    </xf>
    <xf numFmtId="9" fontId="2" fillId="0" borderId="19" xfId="0" applyNumberFormat="1" applyFont="1" applyBorder="1" applyAlignment="1" applyProtection="1">
      <alignment horizontal="center" vertical="top" wrapText="1"/>
      <protection hidden="1"/>
    </xf>
    <xf numFmtId="0" fontId="68" fillId="0" borderId="19" xfId="0" applyFont="1" applyBorder="1" applyAlignment="1">
      <alignment horizontal="left" vertical="top" wrapText="1"/>
    </xf>
    <xf numFmtId="14" fontId="68" fillId="0" borderId="19" xfId="0" applyNumberFormat="1" applyFont="1" applyBorder="1" applyAlignment="1">
      <alignment horizontal="center" vertical="center"/>
    </xf>
    <xf numFmtId="0" fontId="67" fillId="18" borderId="19" xfId="6" applyFont="1" applyFill="1" applyBorder="1" applyAlignment="1">
      <alignment horizontal="center" vertical="center" wrapText="1"/>
    </xf>
    <xf numFmtId="0" fontId="67" fillId="24" borderId="19" xfId="6" applyFont="1" applyFill="1" applyBorder="1" applyAlignment="1">
      <alignment horizontal="center" vertical="center" wrapText="1"/>
    </xf>
    <xf numFmtId="0" fontId="67" fillId="2" borderId="19" xfId="6" applyFont="1" applyFill="1" applyBorder="1" applyAlignment="1">
      <alignment horizontal="center" vertical="center" wrapText="1"/>
    </xf>
    <xf numFmtId="0" fontId="67" fillId="2" borderId="24" xfId="6" applyFont="1" applyFill="1" applyBorder="1" applyAlignment="1">
      <alignment horizontal="center" vertical="center" wrapText="1"/>
    </xf>
    <xf numFmtId="0" fontId="94" fillId="0" borderId="19" xfId="0" applyFont="1" applyBorder="1" applyAlignment="1">
      <alignment vertical="center" wrapText="1"/>
    </xf>
    <xf numFmtId="14" fontId="68" fillId="0" borderId="19" xfId="0" applyNumberFormat="1" applyFont="1" applyBorder="1" applyAlignment="1" applyProtection="1">
      <alignment horizontal="center" vertical="center"/>
      <protection locked="0"/>
    </xf>
    <xf numFmtId="9" fontId="2" fillId="0" borderId="19" xfId="0" applyNumberFormat="1" applyFont="1" applyBorder="1" applyAlignment="1" applyProtection="1">
      <alignment horizontal="center" vertical="center" wrapText="1"/>
      <protection hidden="1"/>
    </xf>
    <xf numFmtId="14" fontId="68" fillId="0" borderId="86" xfId="0" applyNumberFormat="1" applyFont="1" applyBorder="1" applyAlignment="1" applyProtection="1">
      <alignment vertical="center"/>
      <protection locked="0"/>
    </xf>
    <xf numFmtId="14" fontId="68" fillId="0" borderId="86" xfId="0" applyNumberFormat="1" applyFont="1" applyBorder="1" applyAlignment="1" applyProtection="1">
      <alignment vertical="center" wrapText="1"/>
      <protection locked="0"/>
    </xf>
    <xf numFmtId="0" fontId="68" fillId="0" borderId="180" xfId="0" applyFont="1" applyBorder="1" applyAlignment="1">
      <alignment vertical="center" wrapText="1"/>
    </xf>
    <xf numFmtId="14" fontId="68" fillId="0" borderId="181" xfId="0" applyNumberFormat="1" applyFont="1" applyBorder="1" applyAlignment="1" applyProtection="1">
      <alignment vertical="center"/>
      <protection locked="0"/>
    </xf>
    <xf numFmtId="14" fontId="68" fillId="0" borderId="86" xfId="0" applyNumberFormat="1" applyFont="1" applyBorder="1" applyAlignment="1">
      <alignment vertical="center" wrapText="1"/>
    </xf>
    <xf numFmtId="0" fontId="67" fillId="25" borderId="19" xfId="6" applyFont="1" applyFill="1" applyBorder="1" applyAlignment="1">
      <alignment horizontal="center" vertical="center" wrapText="1"/>
    </xf>
    <xf numFmtId="0" fontId="68" fillId="0" borderId="174" xfId="0" applyFont="1" applyBorder="1" applyAlignment="1">
      <alignment vertical="center" wrapText="1"/>
    </xf>
    <xf numFmtId="9" fontId="68" fillId="0" borderId="19" xfId="0" applyNumberFormat="1" applyFont="1" applyBorder="1" applyAlignment="1" applyProtection="1">
      <alignment horizontal="center" vertical="center" wrapText="1"/>
      <protection locked="0"/>
    </xf>
    <xf numFmtId="0" fontId="68" fillId="0" borderId="67" xfId="0" applyFont="1" applyBorder="1" applyAlignment="1">
      <alignment horizontal="left" vertical="center" wrapText="1"/>
    </xf>
    <xf numFmtId="0" fontId="68" fillId="3" borderId="67" xfId="0" applyFont="1" applyFill="1" applyBorder="1" applyAlignment="1">
      <alignment horizontal="center" vertical="center" wrapText="1"/>
    </xf>
    <xf numFmtId="0" fontId="68" fillId="3" borderId="19" xfId="0" applyFont="1" applyFill="1" applyBorder="1" applyAlignment="1">
      <alignment horizontal="center" vertical="center" wrapText="1"/>
    </xf>
    <xf numFmtId="0" fontId="68" fillId="3" borderId="19" xfId="0" applyFont="1" applyFill="1" applyBorder="1" applyAlignment="1">
      <alignment horizontal="center" vertical="center"/>
    </xf>
    <xf numFmtId="14" fontId="68" fillId="3" borderId="19" xfId="0" applyNumberFormat="1" applyFont="1" applyFill="1" applyBorder="1" applyAlignment="1">
      <alignment horizontal="center" vertical="center"/>
    </xf>
    <xf numFmtId="0" fontId="68" fillId="0" borderId="66" xfId="0" applyFont="1" applyBorder="1" applyAlignment="1">
      <alignment vertical="center" wrapText="1"/>
    </xf>
    <xf numFmtId="14" fontId="68" fillId="0" borderId="66" xfId="0" applyNumberFormat="1" applyFont="1" applyBorder="1" applyAlignment="1">
      <alignment vertical="center" wrapText="1"/>
    </xf>
    <xf numFmtId="0" fontId="68" fillId="0" borderId="19" xfId="0" applyFont="1" applyBorder="1" applyAlignment="1" applyProtection="1">
      <alignment horizontal="center" vertical="center"/>
      <protection locked="0"/>
    </xf>
    <xf numFmtId="0" fontId="67" fillId="25" borderId="86" xfId="6" applyFont="1" applyFill="1" applyBorder="1" applyAlignment="1">
      <alignment horizontal="center" vertical="center" wrapText="1"/>
    </xf>
    <xf numFmtId="0" fontId="68" fillId="0" borderId="176" xfId="0" applyFont="1" applyBorder="1" applyAlignment="1">
      <alignment horizontal="center" vertical="center" wrapText="1"/>
    </xf>
    <xf numFmtId="14" fontId="68" fillId="0" borderId="176" xfId="0" applyNumberFormat="1" applyFont="1" applyBorder="1" applyAlignment="1">
      <alignment horizontal="center" vertical="center" wrapText="1"/>
    </xf>
    <xf numFmtId="0" fontId="68" fillId="0" borderId="173" xfId="0" applyFont="1" applyBorder="1" applyAlignment="1">
      <alignment horizontal="center" vertical="center" wrapText="1"/>
    </xf>
    <xf numFmtId="14" fontId="68" fillId="0" borderId="173" xfId="0" applyNumberFormat="1" applyFont="1" applyBorder="1" applyAlignment="1">
      <alignment horizontal="center" vertical="center"/>
    </xf>
    <xf numFmtId="0" fontId="68" fillId="0" borderId="173" xfId="0" applyFont="1" applyBorder="1" applyAlignment="1">
      <alignment horizontal="center" vertical="center"/>
    </xf>
    <xf numFmtId="14" fontId="68" fillId="0" borderId="173" xfId="0" applyNumberFormat="1" applyFont="1" applyBorder="1" applyAlignment="1">
      <alignment horizontal="center" vertical="center" wrapText="1"/>
    </xf>
    <xf numFmtId="0" fontId="94" fillId="0" borderId="23" xfId="0" applyFont="1" applyBorder="1" applyAlignment="1">
      <alignment horizontal="center" vertical="center" wrapText="1"/>
    </xf>
    <xf numFmtId="0" fontId="67" fillId="0" borderId="19" xfId="0" applyFont="1" applyBorder="1" applyAlignment="1" applyProtection="1">
      <alignment horizontal="center" vertical="center" wrapText="1"/>
      <protection hidden="1"/>
    </xf>
    <xf numFmtId="14" fontId="68" fillId="0" borderId="20" xfId="0" applyNumberFormat="1" applyFont="1" applyBorder="1" applyAlignment="1" applyProtection="1">
      <alignment horizontal="center" vertical="center"/>
      <protection locked="0"/>
    </xf>
    <xf numFmtId="9" fontId="68" fillId="0" borderId="19" xfId="0" applyNumberFormat="1" applyFont="1" applyBorder="1" applyAlignment="1" applyProtection="1">
      <alignment vertical="center" wrapText="1"/>
      <protection hidden="1"/>
    </xf>
    <xf numFmtId="0" fontId="67" fillId="0" borderId="19" xfId="0" applyFont="1" applyBorder="1" applyAlignment="1" applyProtection="1">
      <alignment vertical="center" wrapText="1"/>
      <protection hidden="1"/>
    </xf>
    <xf numFmtId="0" fontId="68" fillId="0" borderId="19" xfId="0" applyFont="1" applyBorder="1" applyAlignment="1" applyProtection="1">
      <alignment horizontal="center" vertical="center"/>
      <protection hidden="1"/>
    </xf>
    <xf numFmtId="0" fontId="68" fillId="0" borderId="19" xfId="0" applyFont="1" applyBorder="1" applyAlignment="1" applyProtection="1">
      <alignment horizontal="center" vertical="center" textRotation="90"/>
      <protection locked="0"/>
    </xf>
    <xf numFmtId="9" fontId="2" fillId="0" borderId="19" xfId="0" applyNumberFormat="1" applyFont="1" applyBorder="1" applyAlignment="1" applyProtection="1">
      <alignment horizontal="center" vertical="center"/>
      <protection hidden="1"/>
    </xf>
    <xf numFmtId="164" fontId="2" fillId="0" borderId="19" xfId="1" applyNumberFormat="1" applyFont="1" applyBorder="1" applyAlignment="1">
      <alignment horizontal="center" vertical="center"/>
    </xf>
    <xf numFmtId="0" fontId="51" fillId="0" borderId="19" xfId="0" applyFont="1" applyBorder="1" applyAlignment="1" applyProtection="1">
      <alignment horizontal="center" vertical="center" textRotation="90" wrapText="1"/>
      <protection hidden="1"/>
    </xf>
    <xf numFmtId="0" fontId="51" fillId="0" borderId="19" xfId="0" applyFont="1" applyBorder="1" applyAlignment="1" applyProtection="1">
      <alignment horizontal="center" vertical="center" textRotation="90"/>
      <protection hidden="1"/>
    </xf>
    <xf numFmtId="0" fontId="68" fillId="37" borderId="174" xfId="0" applyFont="1" applyFill="1" applyBorder="1" applyAlignment="1">
      <alignment vertical="top" wrapText="1"/>
    </xf>
    <xf numFmtId="9" fontId="68" fillId="0" borderId="19" xfId="0" applyNumberFormat="1" applyFont="1" applyBorder="1" applyAlignment="1" applyProtection="1">
      <alignment vertical="center" wrapText="1"/>
      <protection locked="0"/>
    </xf>
    <xf numFmtId="0" fontId="68" fillId="0" borderId="173" xfId="0" applyFont="1" applyBorder="1" applyAlignment="1">
      <alignment horizontal="left" vertical="top" wrapText="1"/>
    </xf>
    <xf numFmtId="0" fontId="68" fillId="0" borderId="177" xfId="0" applyFont="1" applyBorder="1" applyAlignment="1">
      <alignment horizontal="left" vertical="center" wrapText="1"/>
    </xf>
    <xf numFmtId="0" fontId="68" fillId="0" borderId="179" xfId="0" applyFont="1" applyBorder="1" applyAlignment="1">
      <alignment horizontal="left" vertical="center" wrapText="1"/>
    </xf>
    <xf numFmtId="0" fontId="67" fillId="0" borderId="26" xfId="0" applyFont="1" applyBorder="1" applyAlignment="1" applyProtection="1">
      <alignment horizontal="center" vertical="center" wrapText="1"/>
      <protection hidden="1"/>
    </xf>
    <xf numFmtId="9" fontId="68" fillId="0" borderId="26" xfId="0" applyNumberFormat="1" applyFont="1" applyBorder="1" applyAlignment="1" applyProtection="1">
      <alignment horizontal="center" vertical="center" wrapText="1"/>
      <protection hidden="1"/>
    </xf>
    <xf numFmtId="9" fontId="68" fillId="0" borderId="26" xfId="0" applyNumberFormat="1" applyFont="1" applyBorder="1" applyAlignment="1" applyProtection="1">
      <alignment horizontal="center" vertical="center" wrapText="1"/>
      <protection locked="0"/>
    </xf>
    <xf numFmtId="0" fontId="68" fillId="0" borderId="26" xfId="0" applyFont="1" applyBorder="1" applyAlignment="1">
      <alignment horizontal="center" vertical="center" wrapText="1"/>
    </xf>
    <xf numFmtId="0" fontId="94" fillId="0" borderId="26" xfId="0" applyFont="1" applyBorder="1" applyAlignment="1">
      <alignment horizontal="center" vertical="center" wrapText="1"/>
    </xf>
    <xf numFmtId="0" fontId="68" fillId="0" borderId="26" xfId="0" applyFont="1" applyBorder="1" applyAlignment="1">
      <alignment horizontal="center" vertical="center"/>
    </xf>
    <xf numFmtId="9" fontId="2" fillId="0" borderId="26" xfId="0" applyNumberFormat="1" applyFont="1" applyBorder="1" applyAlignment="1" applyProtection="1">
      <alignment horizontal="center" vertical="center" wrapText="1"/>
      <protection hidden="1"/>
    </xf>
    <xf numFmtId="164" fontId="2" fillId="0" borderId="26" xfId="1" applyNumberFormat="1" applyFont="1" applyBorder="1" applyAlignment="1">
      <alignment horizontal="center" vertical="top" wrapText="1"/>
    </xf>
    <xf numFmtId="0" fontId="51" fillId="0" borderId="26" xfId="0" applyFont="1" applyBorder="1" applyAlignment="1" applyProtection="1">
      <alignment horizontal="center" vertical="top" textRotation="90" wrapText="1"/>
      <protection hidden="1"/>
    </xf>
    <xf numFmtId="9" fontId="2" fillId="0" borderId="26" xfId="0" applyNumberFormat="1" applyFont="1" applyBorder="1" applyAlignment="1" applyProtection="1">
      <alignment horizontal="center" vertical="top" wrapText="1"/>
      <protection hidden="1"/>
    </xf>
    <xf numFmtId="0" fontId="67" fillId="25" borderId="26" xfId="6" applyFont="1" applyFill="1" applyBorder="1" applyAlignment="1">
      <alignment horizontal="center" vertical="center" wrapText="1"/>
    </xf>
    <xf numFmtId="0" fontId="67" fillId="24" borderId="26" xfId="6" applyFont="1" applyFill="1" applyBorder="1" applyAlignment="1">
      <alignment horizontal="center" vertical="center" wrapText="1"/>
    </xf>
    <xf numFmtId="0" fontId="67" fillId="2" borderId="26" xfId="6" applyFont="1" applyFill="1" applyBorder="1" applyAlignment="1">
      <alignment horizontal="center" vertical="center" wrapText="1"/>
    </xf>
    <xf numFmtId="0" fontId="67" fillId="2" borderId="27" xfId="6" applyFont="1" applyFill="1" applyBorder="1" applyAlignment="1">
      <alignment horizontal="center" vertical="center" wrapText="1"/>
    </xf>
    <xf numFmtId="0" fontId="100" fillId="0" borderId="0" xfId="0" applyFont="1"/>
    <xf numFmtId="0" fontId="48" fillId="0" borderId="19" xfId="0" applyFont="1" applyBorder="1" applyAlignment="1">
      <alignment wrapText="1"/>
    </xf>
    <xf numFmtId="0" fontId="100" fillId="0" borderId="0" xfId="0" applyFont="1" applyAlignment="1">
      <alignment horizontal="center" vertical="center"/>
    </xf>
    <xf numFmtId="0" fontId="100" fillId="0" borderId="0" xfId="0" applyFont="1" applyAlignment="1">
      <alignment horizontal="center" vertical="center" wrapText="1"/>
    </xf>
    <xf numFmtId="0" fontId="100" fillId="0" borderId="0" xfId="0" applyFont="1" applyAlignment="1">
      <alignment horizontal="center"/>
    </xf>
    <xf numFmtId="0" fontId="101" fillId="0" borderId="166" xfId="2" applyFont="1" applyBorder="1" applyAlignment="1">
      <alignment vertical="center"/>
    </xf>
    <xf numFmtId="0" fontId="101" fillId="0" borderId="39" xfId="2" applyFont="1" applyBorder="1" applyAlignment="1">
      <alignment vertical="center"/>
    </xf>
    <xf numFmtId="0" fontId="2" fillId="0" borderId="19" xfId="0" applyFont="1" applyBorder="1" applyAlignment="1">
      <alignment horizontal="center" wrapText="1"/>
    </xf>
    <xf numFmtId="0" fontId="78" fillId="0" borderId="7" xfId="2" applyFont="1" applyBorder="1" applyAlignment="1">
      <alignment horizontal="left" vertical="center" wrapText="1"/>
    </xf>
    <xf numFmtId="0" fontId="78" fillId="0" borderId="165" xfId="2" applyFont="1" applyBorder="1" applyAlignment="1">
      <alignment horizontal="left" vertical="center" wrapText="1"/>
    </xf>
    <xf numFmtId="0" fontId="78" fillId="0" borderId="9" xfId="2" applyFont="1" applyBorder="1" applyAlignment="1">
      <alignment horizontal="left" vertical="center" wrapText="1"/>
    </xf>
    <xf numFmtId="0" fontId="78" fillId="0" borderId="85" xfId="2" applyFont="1" applyBorder="1" applyAlignment="1">
      <alignment horizontal="left" vertical="center"/>
    </xf>
    <xf numFmtId="0" fontId="78" fillId="0" borderId="8" xfId="2" applyFont="1" applyBorder="1" applyAlignment="1">
      <alignment horizontal="left" vertical="center"/>
    </xf>
    <xf numFmtId="0" fontId="68" fillId="3" borderId="0" xfId="2" applyFont="1" applyFill="1" applyAlignment="1">
      <alignment horizontal="right" vertical="center"/>
    </xf>
    <xf numFmtId="0" fontId="66" fillId="10" borderId="84" xfId="0" applyFont="1" applyFill="1" applyBorder="1" applyAlignment="1">
      <alignment horizontal="center" vertical="center" wrapText="1"/>
    </xf>
    <xf numFmtId="0" fontId="66" fillId="10" borderId="88" xfId="0" applyFont="1" applyFill="1" applyBorder="1" applyAlignment="1">
      <alignment horizontal="center" vertical="center" wrapText="1"/>
    </xf>
    <xf numFmtId="0" fontId="66" fillId="10" borderId="89" xfId="0" applyFont="1" applyFill="1" applyBorder="1" applyAlignment="1">
      <alignment horizontal="center" vertical="center" wrapText="1"/>
    </xf>
    <xf numFmtId="0" fontId="78" fillId="0" borderId="37" xfId="2" applyFont="1" applyBorder="1" applyAlignment="1">
      <alignment horizontal="left" vertical="center" wrapText="1"/>
    </xf>
    <xf numFmtId="0" fontId="78" fillId="0" borderId="38" xfId="2" applyFont="1" applyBorder="1" applyAlignment="1">
      <alignment horizontal="left" vertical="center" wrapText="1"/>
    </xf>
    <xf numFmtId="0" fontId="78" fillId="0" borderId="164" xfId="2" applyFont="1" applyBorder="1" applyAlignment="1">
      <alignment horizontal="left" vertical="center" wrapText="1"/>
    </xf>
    <xf numFmtId="0" fontId="78" fillId="0" borderId="5" xfId="2" applyFont="1" applyBorder="1" applyAlignment="1">
      <alignment horizontal="left" vertical="center" wrapText="1"/>
    </xf>
    <xf numFmtId="0" fontId="78" fillId="0" borderId="0" xfId="2" applyFont="1" applyBorder="1" applyAlignment="1">
      <alignment horizontal="left" vertical="center" wrapText="1"/>
    </xf>
    <xf numFmtId="0" fontId="78" fillId="0" borderId="175" xfId="2" applyFont="1" applyBorder="1" applyAlignment="1">
      <alignment horizontal="left" vertical="center" wrapText="1"/>
    </xf>
    <xf numFmtId="0" fontId="77" fillId="17" borderId="34" xfId="2" applyFont="1" applyFill="1" applyBorder="1" applyAlignment="1">
      <alignment horizontal="center" vertical="center" wrapText="1"/>
    </xf>
    <xf numFmtId="0" fontId="77" fillId="17" borderId="163" xfId="2" applyFont="1" applyFill="1" applyBorder="1" applyAlignment="1">
      <alignment horizontal="center" vertical="center" wrapText="1"/>
    </xf>
    <xf numFmtId="0" fontId="77" fillId="17" borderId="99" xfId="2" applyFont="1" applyFill="1" applyBorder="1" applyAlignment="1">
      <alignment horizontal="center" vertical="center" wrapText="1"/>
    </xf>
    <xf numFmtId="0" fontId="77" fillId="17" borderId="35" xfId="2" applyFont="1" applyFill="1" applyBorder="1" applyAlignment="1">
      <alignment horizontal="center" vertical="center" wrapText="1"/>
    </xf>
    <xf numFmtId="0" fontId="71" fillId="0" borderId="84" xfId="0" applyFont="1" applyBorder="1" applyAlignment="1">
      <alignment horizontal="center" vertical="center" wrapText="1"/>
    </xf>
    <xf numFmtId="0" fontId="71" fillId="0" borderId="88" xfId="0" applyFont="1" applyBorder="1" applyAlignment="1">
      <alignment horizontal="center" vertical="center" wrapText="1"/>
    </xf>
    <xf numFmtId="0" fontId="71" fillId="0" borderId="89" xfId="0" applyFont="1" applyBorder="1" applyAlignment="1">
      <alignment horizontal="center" vertical="center" wrapText="1"/>
    </xf>
    <xf numFmtId="0" fontId="78" fillId="0" borderId="83" xfId="2" applyFont="1" applyBorder="1" applyAlignment="1">
      <alignment horizontal="left" wrapText="1"/>
    </xf>
    <xf numFmtId="0" fontId="78" fillId="0" borderId="6" xfId="2" applyFont="1" applyBorder="1" applyAlignment="1">
      <alignment horizontal="left"/>
    </xf>
    <xf numFmtId="0" fontId="68" fillId="0" borderId="23" xfId="2" applyFont="1" applyBorder="1" applyAlignment="1" applyProtection="1">
      <alignment horizontal="center" vertical="center" wrapText="1"/>
      <protection locked="0"/>
    </xf>
    <xf numFmtId="0" fontId="68" fillId="0" borderId="19" xfId="2" applyFont="1" applyBorder="1" applyAlignment="1">
      <alignment horizontal="left" vertical="center" wrapText="1"/>
    </xf>
    <xf numFmtId="0" fontId="68" fillId="3" borderId="19" xfId="2" applyFont="1" applyFill="1" applyBorder="1" applyAlignment="1">
      <alignment horizontal="left" vertical="center" wrapText="1"/>
    </xf>
    <xf numFmtId="0" fontId="77" fillId="17" borderId="36" xfId="2" applyFont="1" applyFill="1" applyBorder="1" applyAlignment="1">
      <alignment horizontal="center" vertical="center" wrapText="1"/>
    </xf>
    <xf numFmtId="0" fontId="66" fillId="3" borderId="68" xfId="2" applyFont="1" applyFill="1" applyBorder="1" applyAlignment="1">
      <alignment horizontal="center" vertical="center"/>
    </xf>
    <xf numFmtId="0" fontId="66" fillId="3" borderId="67" xfId="2" applyFont="1" applyFill="1" applyBorder="1" applyAlignment="1">
      <alignment horizontal="center" vertical="center"/>
    </xf>
    <xf numFmtId="0" fontId="66" fillId="3" borderId="73" xfId="2" applyFont="1" applyFill="1" applyBorder="1" applyAlignment="1">
      <alignment horizontal="center" vertical="center"/>
    </xf>
    <xf numFmtId="0" fontId="68" fillId="0" borderId="86" xfId="2" applyFont="1" applyBorder="1" applyAlignment="1">
      <alignment horizontal="left" vertical="center" wrapText="1"/>
    </xf>
    <xf numFmtId="0" fontId="68" fillId="0" borderId="61" xfId="2" applyFont="1" applyBorder="1" applyAlignment="1">
      <alignment horizontal="left" vertical="center" wrapText="1"/>
    </xf>
    <xf numFmtId="0" fontId="68" fillId="0" borderId="20" xfId="2" applyFont="1" applyBorder="1" applyAlignment="1">
      <alignment horizontal="left" vertical="center" wrapText="1"/>
    </xf>
    <xf numFmtId="0" fontId="68" fillId="3" borderId="86" xfId="2" applyFont="1" applyFill="1" applyBorder="1" applyAlignment="1">
      <alignment horizontal="left" vertical="center" wrapText="1"/>
    </xf>
    <xf numFmtId="0" fontId="68" fillId="3" borderId="61" xfId="2" applyFont="1" applyFill="1" applyBorder="1" applyAlignment="1">
      <alignment horizontal="left" vertical="center" wrapText="1"/>
    </xf>
    <xf numFmtId="0" fontId="68" fillId="3" borderId="20" xfId="2" applyFont="1" applyFill="1" applyBorder="1" applyAlignment="1">
      <alignment horizontal="left" vertical="center" wrapText="1"/>
    </xf>
    <xf numFmtId="0" fontId="68" fillId="0" borderId="86" xfId="2" quotePrefix="1" applyFont="1" applyBorder="1" applyAlignment="1">
      <alignment horizontal="left" vertical="center" wrapText="1"/>
    </xf>
    <xf numFmtId="0" fontId="68" fillId="0" borderId="20" xfId="2" quotePrefix="1" applyFont="1" applyBorder="1" applyAlignment="1">
      <alignment horizontal="left" vertical="center" wrapText="1"/>
    </xf>
    <xf numFmtId="0" fontId="46" fillId="3" borderId="139" xfId="2" applyFill="1" applyBorder="1" applyAlignment="1">
      <alignment horizontal="center"/>
    </xf>
    <xf numFmtId="0" fontId="46" fillId="3" borderId="140" xfId="2" applyFill="1" applyBorder="1" applyAlignment="1">
      <alignment horizontal="center"/>
    </xf>
    <xf numFmtId="0" fontId="46" fillId="3" borderId="142" xfId="2" applyFill="1" applyBorder="1" applyAlignment="1">
      <alignment horizontal="center"/>
    </xf>
    <xf numFmtId="0" fontId="46" fillId="3" borderId="19" xfId="2" applyFill="1" applyBorder="1" applyAlignment="1">
      <alignment horizontal="center"/>
    </xf>
    <xf numFmtId="0" fontId="46" fillId="3" borderId="144" xfId="2" applyFill="1" applyBorder="1" applyAlignment="1">
      <alignment horizontal="center"/>
    </xf>
    <xf numFmtId="0" fontId="46" fillId="3" borderId="145" xfId="2" applyFill="1" applyBorder="1" applyAlignment="1">
      <alignment horizontal="center"/>
    </xf>
    <xf numFmtId="0" fontId="66" fillId="0" borderId="140" xfId="2" applyFont="1" applyBorder="1" applyAlignment="1">
      <alignment horizontal="center" vertical="center" wrapText="1"/>
    </xf>
    <xf numFmtId="0" fontId="66" fillId="0" borderId="141" xfId="2" applyFont="1" applyBorder="1" applyAlignment="1">
      <alignment horizontal="center" vertical="center" wrapText="1"/>
    </xf>
    <xf numFmtId="0" fontId="67" fillId="3" borderId="19" xfId="2" applyFont="1" applyFill="1" applyBorder="1" applyAlignment="1">
      <alignment horizontal="center" vertical="center"/>
    </xf>
    <xf numFmtId="0" fontId="67" fillId="3" borderId="143" xfId="2" applyFont="1" applyFill="1" applyBorder="1" applyAlignment="1">
      <alignment horizontal="center" vertical="center"/>
    </xf>
    <xf numFmtId="0" fontId="67" fillId="3" borderId="20" xfId="2" applyFont="1" applyFill="1" applyBorder="1" applyAlignment="1">
      <alignment horizontal="center" vertical="center"/>
    </xf>
    <xf numFmtId="0" fontId="67" fillId="3" borderId="29" xfId="2" applyFont="1" applyFill="1" applyBorder="1" applyAlignment="1">
      <alignment horizontal="center" vertical="center"/>
    </xf>
    <xf numFmtId="0" fontId="68" fillId="3" borderId="145" xfId="2" applyFont="1" applyFill="1" applyBorder="1" applyAlignment="1">
      <alignment horizontal="left" vertical="center"/>
    </xf>
    <xf numFmtId="0" fontId="68" fillId="3" borderId="146" xfId="2" applyFont="1" applyFill="1" applyBorder="1" applyAlignment="1">
      <alignment horizontal="left" vertical="center"/>
    </xf>
    <xf numFmtId="0" fontId="86" fillId="21" borderId="23" xfId="2" applyFont="1" applyFill="1" applyBorder="1" applyAlignment="1">
      <alignment horizontal="center" vertical="center" wrapText="1"/>
    </xf>
    <xf numFmtId="0" fontId="86" fillId="21" borderId="19" xfId="2" applyFont="1" applyFill="1" applyBorder="1" applyAlignment="1">
      <alignment horizontal="center" vertical="center" wrapText="1"/>
    </xf>
    <xf numFmtId="0" fontId="86" fillId="21" borderId="24" xfId="2" applyFont="1" applyFill="1" applyBorder="1" applyAlignment="1">
      <alignment horizontal="center" vertical="center" wrapText="1"/>
    </xf>
    <xf numFmtId="0" fontId="67" fillId="16" borderId="19" xfId="2" applyFont="1" applyFill="1" applyBorder="1" applyAlignment="1">
      <alignment horizontal="center" vertical="center" wrapText="1"/>
    </xf>
    <xf numFmtId="0" fontId="67" fillId="16" borderId="24" xfId="2" applyFont="1" applyFill="1" applyBorder="1" applyAlignment="1">
      <alignment horizontal="center" vertical="center" wrapText="1"/>
    </xf>
    <xf numFmtId="0" fontId="49" fillId="14" borderId="34" xfId="2" applyFont="1" applyFill="1" applyBorder="1" applyAlignment="1">
      <alignment horizontal="center" vertical="center" wrapText="1"/>
    </xf>
    <xf numFmtId="0" fontId="49" fillId="14" borderId="35" xfId="2" applyFont="1" applyFill="1" applyBorder="1" applyAlignment="1">
      <alignment horizontal="center" vertical="center" wrapText="1"/>
    </xf>
    <xf numFmtId="0" fontId="49" fillId="14" borderId="36" xfId="2" applyFont="1" applyFill="1" applyBorder="1" applyAlignment="1">
      <alignment horizontal="center" vertical="center" wrapText="1"/>
    </xf>
    <xf numFmtId="0" fontId="48" fillId="0" borderId="5" xfId="2" quotePrefix="1" applyFont="1" applyBorder="1" applyAlignment="1">
      <alignment horizontal="left" vertical="center" wrapText="1"/>
    </xf>
    <xf numFmtId="0" fontId="48" fillId="0" borderId="0" xfId="2" quotePrefix="1" applyFont="1" applyAlignment="1">
      <alignment horizontal="left" vertical="center" wrapText="1"/>
    </xf>
    <xf numFmtId="0" fontId="48" fillId="0" borderId="6" xfId="2" quotePrefix="1" applyFont="1" applyBorder="1" applyAlignment="1">
      <alignment horizontal="left" vertical="center" wrapText="1"/>
    </xf>
    <xf numFmtId="0" fontId="48" fillId="0" borderId="54" xfId="2" quotePrefix="1" applyFont="1" applyBorder="1" applyAlignment="1">
      <alignment horizontal="left" vertical="center" wrapText="1"/>
    </xf>
    <xf numFmtId="0" fontId="48" fillId="0" borderId="55" xfId="2" quotePrefix="1" applyFont="1" applyBorder="1" applyAlignment="1">
      <alignment horizontal="left" vertical="center" wrapText="1"/>
    </xf>
    <xf numFmtId="0" fontId="48" fillId="0" borderId="56" xfId="2" quotePrefix="1" applyFont="1" applyBorder="1" applyAlignment="1">
      <alignment horizontal="left" vertical="center" wrapText="1"/>
    </xf>
    <xf numFmtId="0" fontId="50" fillId="3" borderId="37" xfId="2" quotePrefix="1" applyFont="1" applyFill="1" applyBorder="1" applyAlignment="1">
      <alignment horizontal="left" vertical="top" wrapText="1"/>
    </xf>
    <xf numFmtId="0" fontId="51" fillId="3" borderId="38" xfId="2" quotePrefix="1" applyFont="1" applyFill="1" applyBorder="1" applyAlignment="1">
      <alignment horizontal="left" vertical="top" wrapText="1"/>
    </xf>
    <xf numFmtId="0" fontId="51" fillId="3" borderId="39" xfId="2" quotePrefix="1" applyFont="1" applyFill="1" applyBorder="1" applyAlignment="1">
      <alignment horizontal="left" vertical="top" wrapText="1"/>
    </xf>
    <xf numFmtId="0" fontId="48" fillId="0" borderId="5" xfId="2" quotePrefix="1" applyFont="1" applyBorder="1" applyAlignment="1">
      <alignment horizontal="left" vertical="top" wrapText="1"/>
    </xf>
    <xf numFmtId="0" fontId="48" fillId="0" borderId="0" xfId="2" quotePrefix="1" applyFont="1" applyAlignment="1">
      <alignment horizontal="left" vertical="top" wrapText="1"/>
    </xf>
    <xf numFmtId="0" fontId="48" fillId="0" borderId="6" xfId="2" quotePrefix="1" applyFont="1" applyBorder="1" applyAlignment="1">
      <alignment horizontal="left" vertical="top" wrapText="1"/>
    </xf>
    <xf numFmtId="0" fontId="53" fillId="14" borderId="40" xfId="3" applyFont="1" applyFill="1" applyBorder="1" applyAlignment="1">
      <alignment horizontal="center" vertical="center" wrapText="1"/>
    </xf>
    <xf numFmtId="0" fontId="53" fillId="14" borderId="41" xfId="3" applyFont="1" applyFill="1" applyBorder="1" applyAlignment="1">
      <alignment horizontal="center" vertical="center" wrapText="1"/>
    </xf>
    <xf numFmtId="0" fontId="53" fillId="14" borderId="42" xfId="2" applyFont="1" applyFill="1" applyBorder="1" applyAlignment="1">
      <alignment horizontal="center" vertical="center"/>
    </xf>
    <xf numFmtId="0" fontId="53" fillId="14" borderId="43" xfId="2" applyFont="1" applyFill="1" applyBorder="1" applyAlignment="1">
      <alignment horizontal="center" vertical="center"/>
    </xf>
    <xf numFmtId="0" fontId="2" fillId="3" borderId="54" xfId="2" quotePrefix="1" applyFont="1" applyFill="1" applyBorder="1" applyAlignment="1">
      <alignment horizontal="justify" vertical="center" wrapText="1"/>
    </xf>
    <xf numFmtId="0" fontId="2" fillId="3" borderId="55" xfId="2" quotePrefix="1" applyFont="1" applyFill="1" applyBorder="1" applyAlignment="1">
      <alignment horizontal="justify" vertical="center" wrapText="1"/>
    </xf>
    <xf numFmtId="0" fontId="2" fillId="3" borderId="56" xfId="2" quotePrefix="1" applyFont="1" applyFill="1" applyBorder="1" applyAlignment="1">
      <alignment horizontal="justify" vertical="center" wrapText="1"/>
    </xf>
    <xf numFmtId="0" fontId="53" fillId="3" borderId="44" xfId="3" applyFont="1" applyFill="1" applyBorder="1" applyAlignment="1">
      <alignment horizontal="left" vertical="top" wrapText="1" readingOrder="1"/>
    </xf>
    <xf numFmtId="0" fontId="53" fillId="3" borderId="45" xfId="3" applyFont="1" applyFill="1" applyBorder="1" applyAlignment="1">
      <alignment horizontal="left" vertical="top" wrapText="1" readingOrder="1"/>
    </xf>
    <xf numFmtId="0" fontId="54" fillId="3" borderId="46" xfId="2" applyFont="1" applyFill="1" applyBorder="1" applyAlignment="1">
      <alignment horizontal="justify" vertical="center" wrapText="1"/>
    </xf>
    <xf numFmtId="0" fontId="54" fillId="3" borderId="47" xfId="2" applyFont="1" applyFill="1" applyBorder="1" applyAlignment="1">
      <alignment horizontal="justify" vertical="center" wrapText="1"/>
    </xf>
    <xf numFmtId="0" fontId="53" fillId="3" borderId="48" xfId="0" applyFont="1" applyFill="1" applyBorder="1" applyAlignment="1">
      <alignment horizontal="left" vertical="center" wrapText="1"/>
    </xf>
    <xf numFmtId="0" fontId="53" fillId="3" borderId="49" xfId="0" applyFont="1" applyFill="1" applyBorder="1" applyAlignment="1">
      <alignment horizontal="left" vertical="center" wrapText="1"/>
    </xf>
    <xf numFmtId="0" fontId="54" fillId="3" borderId="50" xfId="2" applyFont="1" applyFill="1" applyBorder="1" applyAlignment="1">
      <alignment horizontal="justify" vertical="center" wrapText="1"/>
    </xf>
    <xf numFmtId="0" fontId="54" fillId="3" borderId="51" xfId="2" applyFont="1" applyFill="1" applyBorder="1" applyAlignment="1">
      <alignment horizontal="justify" vertical="center" wrapText="1"/>
    </xf>
    <xf numFmtId="0" fontId="48" fillId="3" borderId="5" xfId="2" applyFont="1" applyFill="1" applyBorder="1" applyAlignment="1">
      <alignment horizontal="left" vertical="top" wrapText="1"/>
    </xf>
    <xf numFmtId="0" fontId="48" fillId="3" borderId="0" xfId="2" applyFont="1" applyFill="1" applyAlignment="1">
      <alignment horizontal="left" vertical="top" wrapText="1"/>
    </xf>
    <xf numFmtId="0" fontId="48" fillId="3" borderId="6" xfId="2" applyFont="1" applyFill="1" applyBorder="1" applyAlignment="1">
      <alignment horizontal="left" vertical="top" wrapText="1"/>
    </xf>
    <xf numFmtId="0" fontId="53" fillId="3" borderId="57" xfId="0" applyFont="1" applyFill="1" applyBorder="1" applyAlignment="1">
      <alignment horizontal="left" vertical="center" wrapText="1"/>
    </xf>
    <xf numFmtId="0" fontId="53" fillId="3" borderId="58" xfId="0" applyFont="1" applyFill="1" applyBorder="1" applyAlignment="1">
      <alignment horizontal="left" vertical="center" wrapText="1"/>
    </xf>
    <xf numFmtId="0" fontId="53" fillId="3" borderId="59" xfId="0" applyFont="1" applyFill="1" applyBorder="1" applyAlignment="1">
      <alignment horizontal="left" vertical="center" wrapText="1"/>
    </xf>
    <xf numFmtId="0" fontId="53" fillId="3" borderId="60" xfId="0" applyFont="1" applyFill="1" applyBorder="1" applyAlignment="1">
      <alignment horizontal="left" vertical="center" wrapText="1"/>
    </xf>
    <xf numFmtId="0" fontId="54" fillId="3" borderId="52" xfId="0" applyFont="1" applyFill="1" applyBorder="1" applyAlignment="1">
      <alignment horizontal="justify" vertical="center" wrapText="1"/>
    </xf>
    <xf numFmtId="0" fontId="54" fillId="3" borderId="53" xfId="0" applyFont="1" applyFill="1" applyBorder="1" applyAlignment="1">
      <alignment horizontal="justify" vertical="center" wrapText="1"/>
    </xf>
    <xf numFmtId="0" fontId="77" fillId="10" borderId="67" xfId="0" applyFont="1" applyFill="1" applyBorder="1" applyAlignment="1">
      <alignment horizontal="center" vertical="center" wrapText="1"/>
    </xf>
    <xf numFmtId="0" fontId="77" fillId="10" borderId="73" xfId="0" applyFont="1" applyFill="1" applyBorder="1" applyAlignment="1">
      <alignment horizontal="center" vertical="center" wrapText="1"/>
    </xf>
    <xf numFmtId="0" fontId="78" fillId="0" borderId="25" xfId="0" applyFont="1" applyBorder="1" applyAlignment="1">
      <alignment horizontal="center" vertical="center" wrapText="1"/>
    </xf>
    <xf numFmtId="0" fontId="78" fillId="0" borderId="26" xfId="0" applyFont="1" applyBorder="1" applyAlignment="1">
      <alignment horizontal="center" vertical="center" wrapText="1"/>
    </xf>
    <xf numFmtId="0" fontId="78" fillId="0" borderId="26" xfId="0" applyFont="1" applyBorder="1" applyAlignment="1">
      <alignment horizontal="left" vertical="center" wrapText="1"/>
    </xf>
    <xf numFmtId="0" fontId="78" fillId="0" borderId="27" xfId="0" applyFont="1" applyBorder="1" applyAlignment="1">
      <alignment horizontal="left" vertical="center" wrapText="1"/>
    </xf>
    <xf numFmtId="0" fontId="2" fillId="3" borderId="84" xfId="2" applyFont="1" applyFill="1" applyBorder="1" applyAlignment="1">
      <alignment horizontal="center"/>
    </xf>
    <xf numFmtId="0" fontId="2" fillId="3" borderId="88" xfId="2" applyFont="1" applyFill="1" applyBorder="1" applyAlignment="1">
      <alignment horizontal="center"/>
    </xf>
    <xf numFmtId="0" fontId="2" fillId="3" borderId="89" xfId="2" applyFont="1" applyFill="1" applyBorder="1" applyAlignment="1">
      <alignment horizontal="center"/>
    </xf>
    <xf numFmtId="0" fontId="51" fillId="14" borderId="19" xfId="2" applyFont="1" applyFill="1" applyBorder="1" applyAlignment="1">
      <alignment horizontal="center" vertical="center" wrapText="1"/>
    </xf>
    <xf numFmtId="0" fontId="68" fillId="3" borderId="40" xfId="2" applyFont="1" applyFill="1" applyBorder="1" applyAlignment="1">
      <alignment horizontal="center"/>
    </xf>
    <xf numFmtId="0" fontId="68" fillId="3" borderId="147" xfId="2" applyFont="1" applyFill="1" applyBorder="1" applyAlignment="1">
      <alignment horizontal="center"/>
    </xf>
    <xf numFmtId="0" fontId="68" fillId="3" borderId="148" xfId="2" applyFont="1" applyFill="1" applyBorder="1" applyAlignment="1">
      <alignment horizontal="center"/>
    </xf>
    <xf numFmtId="0" fontId="68" fillId="3" borderId="0" xfId="2" applyFont="1" applyFill="1" applyAlignment="1">
      <alignment horizontal="center"/>
    </xf>
    <xf numFmtId="0" fontId="68" fillId="3" borderId="149" xfId="2" applyFont="1" applyFill="1" applyBorder="1" applyAlignment="1">
      <alignment horizontal="center"/>
    </xf>
    <xf numFmtId="0" fontId="68" fillId="3" borderId="150" xfId="2" applyFont="1" applyFill="1" applyBorder="1" applyAlignment="1">
      <alignment horizontal="center"/>
    </xf>
    <xf numFmtId="0" fontId="68" fillId="0" borderId="19" xfId="2" quotePrefix="1" applyFont="1" applyBorder="1" applyAlignment="1">
      <alignment horizontal="left" vertical="center" wrapText="1"/>
    </xf>
    <xf numFmtId="0" fontId="73" fillId="3" borderId="19" xfId="2" quotePrefix="1" applyFont="1" applyFill="1" applyBorder="1" applyAlignment="1">
      <alignment horizontal="left" vertical="top" wrapText="1"/>
    </xf>
    <xf numFmtId="0" fontId="67" fillId="3" borderId="19" xfId="2" quotePrefix="1" applyFont="1" applyFill="1" applyBorder="1" applyAlignment="1">
      <alignment horizontal="left" vertical="top" wrapText="1"/>
    </xf>
    <xf numFmtId="0" fontId="68" fillId="3" borderId="19" xfId="2" quotePrefix="1" applyFont="1" applyFill="1" applyBorder="1" applyAlignment="1">
      <alignment horizontal="justify" vertical="center" wrapText="1"/>
    </xf>
    <xf numFmtId="0" fontId="2" fillId="0" borderId="19" xfId="2" quotePrefix="1" applyFont="1" applyBorder="1" applyAlignment="1">
      <alignment horizontal="left" vertical="center" wrapText="1"/>
    </xf>
    <xf numFmtId="0" fontId="67" fillId="14" borderId="93" xfId="3" applyFont="1" applyFill="1" applyBorder="1" applyAlignment="1">
      <alignment horizontal="center" vertical="center" wrapText="1"/>
    </xf>
    <xf numFmtId="0" fontId="67" fillId="14" borderId="94" xfId="3" applyFont="1" applyFill="1" applyBorder="1" applyAlignment="1">
      <alignment horizontal="center" vertical="center" wrapText="1"/>
    </xf>
    <xf numFmtId="0" fontId="67" fillId="14" borderId="42" xfId="2" applyFont="1" applyFill="1" applyBorder="1" applyAlignment="1">
      <alignment horizontal="center" vertical="center"/>
    </xf>
    <xf numFmtId="0" fontId="67" fillId="14" borderId="43" xfId="2" applyFont="1" applyFill="1" applyBorder="1" applyAlignment="1">
      <alignment horizontal="center" vertical="center"/>
    </xf>
    <xf numFmtId="0" fontId="50" fillId="3" borderId="84" xfId="2" quotePrefix="1" applyFont="1" applyFill="1" applyBorder="1" applyAlignment="1">
      <alignment horizontal="center" vertical="top" wrapText="1"/>
    </xf>
    <xf numFmtId="0" fontId="50" fillId="3" borderId="88" xfId="2" quotePrefix="1" applyFont="1" applyFill="1" applyBorder="1" applyAlignment="1">
      <alignment horizontal="center" vertical="top" wrapText="1"/>
    </xf>
    <xf numFmtId="0" fontId="50" fillId="3" borderId="89" xfId="2" quotePrefix="1" applyFont="1" applyFill="1" applyBorder="1" applyAlignment="1">
      <alignment horizontal="center" vertical="top" wrapText="1"/>
    </xf>
    <xf numFmtId="0" fontId="67" fillId="3" borderId="95" xfId="3" applyFont="1" applyFill="1" applyBorder="1" applyAlignment="1">
      <alignment horizontal="left" vertical="top" wrapText="1" readingOrder="1"/>
    </xf>
    <xf numFmtId="0" fontId="67" fillId="3" borderId="96" xfId="3" applyFont="1" applyFill="1" applyBorder="1" applyAlignment="1">
      <alignment horizontal="left" vertical="top" wrapText="1" readingOrder="1"/>
    </xf>
    <xf numFmtId="0" fontId="68" fillId="3" borderId="46" xfId="2" applyFont="1" applyFill="1" applyBorder="1" applyAlignment="1">
      <alignment horizontal="justify" vertical="center" wrapText="1"/>
    </xf>
    <xf numFmtId="0" fontId="68" fillId="3" borderId="47" xfId="2" applyFont="1" applyFill="1" applyBorder="1" applyAlignment="1">
      <alignment horizontal="justify" vertical="center" wrapText="1"/>
    </xf>
    <xf numFmtId="0" fontId="67" fillId="3" borderId="97" xfId="3" applyFont="1" applyFill="1" applyBorder="1" applyAlignment="1">
      <alignment horizontal="left" vertical="top" wrapText="1" readingOrder="1"/>
    </xf>
    <xf numFmtId="0" fontId="67" fillId="3" borderId="98" xfId="3" applyFont="1" applyFill="1" applyBorder="1" applyAlignment="1">
      <alignment horizontal="left" vertical="top" wrapText="1" readingOrder="1"/>
    </xf>
    <xf numFmtId="0" fontId="67" fillId="3" borderId="57" xfId="0" applyFont="1" applyFill="1" applyBorder="1" applyAlignment="1">
      <alignment horizontal="left" vertical="center" wrapText="1"/>
    </xf>
    <xf numFmtId="0" fontId="67" fillId="3" borderId="58" xfId="0" applyFont="1" applyFill="1" applyBorder="1" applyAlignment="1">
      <alignment horizontal="left" vertical="center" wrapText="1"/>
    </xf>
    <xf numFmtId="0" fontId="68" fillId="3" borderId="50" xfId="2" applyFont="1" applyFill="1" applyBorder="1" applyAlignment="1">
      <alignment horizontal="justify" vertical="center" wrapText="1"/>
    </xf>
    <xf numFmtId="0" fontId="68" fillId="3" borderId="51" xfId="2" applyFont="1" applyFill="1" applyBorder="1" applyAlignment="1">
      <alignment horizontal="justify" vertical="center" wrapText="1"/>
    </xf>
    <xf numFmtId="0" fontId="67" fillId="3" borderId="168" xfId="0" applyFont="1" applyFill="1" applyBorder="1" applyAlignment="1">
      <alignment horizontal="left" vertical="center" wrapText="1"/>
    </xf>
    <xf numFmtId="0" fontId="67" fillId="3" borderId="169" xfId="0" applyFont="1" applyFill="1" applyBorder="1" applyAlignment="1">
      <alignment horizontal="left" vertical="center" wrapText="1"/>
    </xf>
    <xf numFmtId="0" fontId="67" fillId="3" borderId="170" xfId="0" applyFont="1" applyFill="1" applyBorder="1" applyAlignment="1">
      <alignment horizontal="left" vertical="center" wrapText="1"/>
    </xf>
    <xf numFmtId="0" fontId="67" fillId="3" borderId="171" xfId="0" applyFont="1" applyFill="1" applyBorder="1" applyAlignment="1">
      <alignment horizontal="left" vertical="center" wrapText="1"/>
    </xf>
    <xf numFmtId="0" fontId="67" fillId="3" borderId="59" xfId="0" applyFont="1" applyFill="1" applyBorder="1" applyAlignment="1">
      <alignment horizontal="left" vertical="center" wrapText="1"/>
    </xf>
    <xf numFmtId="0" fontId="67" fillId="3" borderId="60" xfId="0" applyFont="1" applyFill="1" applyBorder="1" applyAlignment="1">
      <alignment horizontal="left" vertical="center" wrapText="1"/>
    </xf>
    <xf numFmtId="0" fontId="68" fillId="3" borderId="52" xfId="2" applyFont="1" applyFill="1" applyBorder="1" applyAlignment="1">
      <alignment horizontal="justify" vertical="center" wrapText="1"/>
    </xf>
    <xf numFmtId="0" fontId="68" fillId="3" borderId="53" xfId="2" applyFont="1" applyFill="1" applyBorder="1" applyAlignment="1">
      <alignment horizontal="justify" vertical="center" wrapText="1"/>
    </xf>
    <xf numFmtId="0" fontId="2" fillId="3" borderId="5" xfId="2" applyFont="1" applyFill="1" applyBorder="1" applyAlignment="1">
      <alignment horizontal="left" vertical="top" wrapText="1"/>
    </xf>
    <xf numFmtId="0" fontId="2" fillId="3" borderId="0" xfId="2" applyFont="1" applyFill="1" applyAlignment="1">
      <alignment horizontal="left" vertical="top" wrapText="1"/>
    </xf>
    <xf numFmtId="0" fontId="2" fillId="3" borderId="6" xfId="2" applyFont="1" applyFill="1" applyBorder="1" applyAlignment="1">
      <alignment horizontal="left" vertical="top" wrapText="1"/>
    </xf>
    <xf numFmtId="0" fontId="77" fillId="10" borderId="68" xfId="0" applyFont="1" applyFill="1" applyBorder="1" applyAlignment="1">
      <alignment horizontal="center" vertical="center" wrapText="1"/>
    </xf>
    <xf numFmtId="0" fontId="101" fillId="0" borderId="7" xfId="2" applyFont="1" applyBorder="1" applyAlignment="1">
      <alignment horizontal="left" vertical="center" wrapText="1"/>
    </xf>
    <xf numFmtId="0" fontId="101" fillId="0" borderId="165" xfId="2" applyFont="1" applyBorder="1" applyAlignment="1">
      <alignment horizontal="left" vertical="center" wrapText="1"/>
    </xf>
    <xf numFmtId="0" fontId="101" fillId="0" borderId="9" xfId="2" applyFont="1" applyBorder="1" applyAlignment="1">
      <alignment horizontal="left" vertical="center" wrapText="1"/>
    </xf>
    <xf numFmtId="0" fontId="101" fillId="0" borderId="85" xfId="2" applyFont="1" applyBorder="1" applyAlignment="1">
      <alignment horizontal="left" vertical="center"/>
    </xf>
    <xf numFmtId="0" fontId="101" fillId="0" borderId="8" xfId="2" applyFont="1" applyBorder="1" applyAlignment="1">
      <alignment horizontal="left" vertical="center"/>
    </xf>
    <xf numFmtId="0" fontId="101" fillId="0" borderId="25" xfId="0" applyFont="1" applyBorder="1" applyAlignment="1">
      <alignment horizontal="center" vertical="center" wrapText="1"/>
    </xf>
    <xf numFmtId="0" fontId="101" fillId="0" borderId="26" xfId="0" applyFont="1" applyBorder="1" applyAlignment="1">
      <alignment horizontal="center" vertical="center" wrapText="1"/>
    </xf>
    <xf numFmtId="0" fontId="101" fillId="0" borderId="26" xfId="0" applyFont="1" applyBorder="1" applyAlignment="1">
      <alignment horizontal="left" vertical="center" wrapText="1"/>
    </xf>
    <xf numFmtId="0" fontId="101" fillId="0" borderId="27" xfId="0" applyFont="1" applyBorder="1" applyAlignment="1">
      <alignment horizontal="left" vertical="center" wrapText="1"/>
    </xf>
    <xf numFmtId="0" fontId="102" fillId="17" borderId="34" xfId="2" applyFont="1" applyFill="1" applyBorder="1" applyAlignment="1">
      <alignment horizontal="center" vertical="center" wrapText="1"/>
    </xf>
    <xf numFmtId="0" fontId="102" fillId="17" borderId="163" xfId="2" applyFont="1" applyFill="1" applyBorder="1" applyAlignment="1">
      <alignment horizontal="center" vertical="center" wrapText="1"/>
    </xf>
    <xf numFmtId="0" fontId="102" fillId="17" borderId="99" xfId="2" applyFont="1" applyFill="1" applyBorder="1" applyAlignment="1">
      <alignment horizontal="center" vertical="center" wrapText="1"/>
    </xf>
    <xf numFmtId="0" fontId="102" fillId="17" borderId="35" xfId="2" applyFont="1" applyFill="1" applyBorder="1" applyAlignment="1">
      <alignment horizontal="center" vertical="center" wrapText="1"/>
    </xf>
    <xf numFmtId="0" fontId="102" fillId="17" borderId="36" xfId="2" applyFont="1" applyFill="1" applyBorder="1" applyAlignment="1">
      <alignment horizontal="center" vertical="center" wrapText="1"/>
    </xf>
    <xf numFmtId="0" fontId="101" fillId="0" borderId="37" xfId="2" applyFont="1" applyBorder="1" applyAlignment="1">
      <alignment horizontal="left" vertical="center" wrapText="1"/>
    </xf>
    <xf numFmtId="0" fontId="101" fillId="0" borderId="164" xfId="2" applyFont="1" applyBorder="1" applyAlignment="1">
      <alignment horizontal="left" vertical="center" wrapText="1"/>
    </xf>
    <xf numFmtId="0" fontId="101" fillId="0" borderId="38" xfId="2" applyFont="1" applyBorder="1" applyAlignment="1">
      <alignment horizontal="left" vertical="center" wrapText="1"/>
    </xf>
    <xf numFmtId="0" fontId="101" fillId="0" borderId="5" xfId="2" applyFont="1" applyBorder="1" applyAlignment="1">
      <alignment horizontal="left" vertical="center" wrapText="1"/>
    </xf>
    <xf numFmtId="0" fontId="101" fillId="0" borderId="175" xfId="2" applyFont="1" applyBorder="1" applyAlignment="1">
      <alignment horizontal="left" vertical="center" wrapText="1"/>
    </xf>
    <xf numFmtId="0" fontId="101" fillId="0" borderId="0" xfId="2" applyFont="1" applyBorder="1" applyAlignment="1">
      <alignment horizontal="left" vertical="center" wrapText="1"/>
    </xf>
    <xf numFmtId="0" fontId="101" fillId="0" borderId="83" xfId="2" applyFont="1" applyBorder="1" applyAlignment="1">
      <alignment horizontal="left" wrapText="1"/>
    </xf>
    <xf numFmtId="0" fontId="101" fillId="0" borderId="6" xfId="2" applyFont="1" applyBorder="1" applyAlignment="1">
      <alignment horizontal="left"/>
    </xf>
    <xf numFmtId="14" fontId="68" fillId="0" borderId="86" xfId="0" applyNumberFormat="1" applyFont="1" applyBorder="1" applyAlignment="1" applyProtection="1">
      <alignment horizontal="center" vertical="center" wrapText="1"/>
      <protection locked="0"/>
    </xf>
    <xf numFmtId="14" fontId="68" fillId="0" borderId="61" xfId="0" applyNumberFormat="1" applyFont="1" applyBorder="1" applyAlignment="1" applyProtection="1">
      <alignment horizontal="center" vertical="center" wrapText="1"/>
      <protection locked="0"/>
    </xf>
    <xf numFmtId="14" fontId="68" fillId="0" borderId="20"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61"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14" fontId="68" fillId="0" borderId="86" xfId="0" applyNumberFormat="1" applyFont="1" applyBorder="1" applyAlignment="1" applyProtection="1">
      <alignment horizontal="center" vertical="center"/>
      <protection locked="0"/>
    </xf>
    <xf numFmtId="14" fontId="68" fillId="0" borderId="61" xfId="0" applyNumberFormat="1" applyFont="1" applyBorder="1" applyAlignment="1" applyProtection="1">
      <alignment horizontal="center" vertical="center"/>
      <protection locked="0"/>
    </xf>
    <xf numFmtId="14" fontId="68" fillId="0" borderId="20" xfId="0" applyNumberFormat="1" applyFont="1" applyBorder="1" applyAlignment="1" applyProtection="1">
      <alignment horizontal="center" vertical="center"/>
      <protection locked="0"/>
    </xf>
    <xf numFmtId="0" fontId="68" fillId="0" borderId="86" xfId="0" applyFont="1" applyBorder="1" applyAlignment="1">
      <alignment horizontal="center" vertical="center" wrapText="1"/>
    </xf>
    <xf numFmtId="0" fontId="68" fillId="0" borderId="20" xfId="0" applyFont="1" applyBorder="1" applyAlignment="1">
      <alignment horizontal="center" vertical="center" wrapText="1"/>
    </xf>
    <xf numFmtId="0" fontId="68" fillId="0" borderId="67" xfId="0" applyFont="1" applyBorder="1" applyAlignment="1" applyProtection="1">
      <alignment horizontal="center" vertical="center" wrapText="1"/>
      <protection locked="0"/>
    </xf>
    <xf numFmtId="0" fontId="68" fillId="0" borderId="19" xfId="0" applyFont="1" applyBorder="1" applyAlignment="1" applyProtection="1">
      <alignment horizontal="center" vertical="center" wrapText="1"/>
      <protection locked="0"/>
    </xf>
    <xf numFmtId="0" fontId="68" fillId="0" borderId="66" xfId="0" applyFont="1" applyBorder="1" applyAlignment="1" applyProtection="1">
      <alignment horizontal="center" vertical="center" wrapText="1"/>
      <protection locked="0"/>
    </xf>
    <xf numFmtId="0" fontId="67" fillId="22" borderId="86" xfId="0" applyFont="1" applyFill="1" applyBorder="1" applyAlignment="1">
      <alignment horizontal="center" vertical="center" textRotation="90" wrapText="1"/>
    </xf>
    <xf numFmtId="0" fontId="67" fillId="22" borderId="61" xfId="0" applyFont="1" applyFill="1" applyBorder="1" applyAlignment="1">
      <alignment horizontal="center" vertical="center" textRotation="90" wrapText="1"/>
    </xf>
    <xf numFmtId="0" fontId="67" fillId="22" borderId="63" xfId="0" applyFont="1" applyFill="1" applyBorder="1" applyAlignment="1">
      <alignment horizontal="center" vertical="center" textRotation="90" wrapText="1"/>
    </xf>
    <xf numFmtId="0" fontId="94" fillId="0" borderId="172" xfId="0" applyFont="1" applyBorder="1" applyAlignment="1">
      <alignment horizontal="center" vertical="center" wrapText="1"/>
    </xf>
    <xf numFmtId="0" fontId="94" fillId="0" borderId="28" xfId="0" applyFont="1" applyBorder="1" applyAlignment="1">
      <alignment horizontal="center" vertical="center" wrapText="1"/>
    </xf>
    <xf numFmtId="0" fontId="94" fillId="0" borderId="137" xfId="0" applyFont="1" applyBorder="1" applyAlignment="1">
      <alignment horizontal="center" vertical="center" wrapText="1"/>
    </xf>
    <xf numFmtId="0" fontId="67" fillId="22" borderId="20" xfId="0" applyFont="1" applyFill="1" applyBorder="1" applyAlignment="1">
      <alignment horizontal="center" vertical="center" textRotation="90" wrapText="1"/>
    </xf>
    <xf numFmtId="0" fontId="68" fillId="0" borderId="19" xfId="0" applyFont="1" applyBorder="1" applyAlignment="1" applyProtection="1">
      <alignment horizontal="center" vertical="center" textRotation="90" wrapText="1"/>
      <protection locked="0"/>
    </xf>
    <xf numFmtId="0" fontId="67" fillId="0" borderId="19" xfId="0" applyFont="1" applyBorder="1" applyAlignment="1" applyProtection="1">
      <alignment horizontal="center" vertical="center" wrapText="1"/>
      <protection hidden="1"/>
    </xf>
    <xf numFmtId="0" fontId="68" fillId="0" borderId="86" xfId="0" applyFont="1" applyBorder="1" applyAlignment="1" applyProtection="1">
      <alignment horizontal="center" vertical="center" textRotation="90" wrapText="1"/>
      <protection locked="0"/>
    </xf>
    <xf numFmtId="0" fontId="68" fillId="0" borderId="61" xfId="0" applyFont="1" applyBorder="1" applyAlignment="1" applyProtection="1">
      <alignment horizontal="center" vertical="center" textRotation="90" wrapText="1"/>
      <protection locked="0"/>
    </xf>
    <xf numFmtId="0" fontId="68" fillId="0" borderId="20" xfId="0" applyFont="1" applyBorder="1" applyAlignment="1" applyProtection="1">
      <alignment horizontal="center" vertical="center" textRotation="90" wrapText="1"/>
      <protection locked="0"/>
    </xf>
    <xf numFmtId="0" fontId="68" fillId="0" borderId="19" xfId="0" applyFont="1" applyBorder="1" applyAlignment="1" applyProtection="1">
      <alignment horizontal="center" vertical="center" textRotation="90"/>
      <protection locked="0"/>
    </xf>
    <xf numFmtId="0" fontId="68" fillId="0" borderId="67" xfId="0" applyFont="1" applyBorder="1" applyAlignment="1" applyProtection="1">
      <alignment horizontal="center" vertical="center" textRotation="90" wrapText="1"/>
      <protection locked="0"/>
    </xf>
    <xf numFmtId="0" fontId="94" fillId="0" borderId="19" xfId="0" applyFont="1" applyBorder="1" applyAlignment="1">
      <alignment horizontal="center" vertical="center" wrapText="1"/>
    </xf>
    <xf numFmtId="0" fontId="94" fillId="3" borderId="19" xfId="0" applyFont="1" applyFill="1" applyBorder="1" applyAlignment="1">
      <alignment horizontal="center" vertical="center" wrapText="1"/>
    </xf>
    <xf numFmtId="9" fontId="68" fillId="0" borderId="19" xfId="0" applyNumberFormat="1" applyFont="1" applyBorder="1" applyAlignment="1" applyProtection="1">
      <alignment horizontal="center" vertical="center" wrapText="1"/>
      <protection hidden="1"/>
    </xf>
    <xf numFmtId="0" fontId="68" fillId="0" borderId="19" xfId="0" applyFont="1" applyBorder="1" applyAlignment="1" applyProtection="1">
      <alignment horizontal="center" vertical="center"/>
      <protection locked="0"/>
    </xf>
    <xf numFmtId="0" fontId="67" fillId="0" borderId="19" xfId="0" applyFont="1" applyBorder="1" applyAlignment="1" applyProtection="1">
      <alignment horizontal="center" vertical="center"/>
      <protection hidden="1"/>
    </xf>
    <xf numFmtId="0" fontId="68" fillId="0" borderId="86" xfId="0" applyFont="1" applyBorder="1" applyAlignment="1">
      <alignment horizontal="center" vertical="center"/>
    </xf>
    <xf numFmtId="0" fontId="68" fillId="0" borderId="61" xfId="0" applyFont="1" applyBorder="1" applyAlignment="1">
      <alignment horizontal="center" vertical="center"/>
    </xf>
    <xf numFmtId="0" fontId="68" fillId="0" borderId="20" xfId="0" applyFont="1" applyBorder="1" applyAlignment="1">
      <alignment horizontal="center" vertical="center"/>
    </xf>
    <xf numFmtId="9" fontId="68" fillId="0" borderId="19" xfId="0" applyNumberFormat="1" applyFont="1" applyBorder="1" applyAlignment="1" applyProtection="1">
      <alignment horizontal="center" vertical="center" wrapText="1"/>
      <protection locked="0"/>
    </xf>
    <xf numFmtId="0" fontId="94" fillId="0" borderId="23" xfId="0" applyFont="1" applyBorder="1" applyAlignment="1">
      <alignment horizontal="center" vertical="center" wrapText="1"/>
    </xf>
    <xf numFmtId="0" fontId="94" fillId="0" borderId="86" xfId="0" applyFont="1" applyBorder="1" applyAlignment="1">
      <alignment horizontal="center" vertical="center" wrapText="1"/>
    </xf>
    <xf numFmtId="0" fontId="94" fillId="0" borderId="20" xfId="0" applyFont="1" applyBorder="1" applyAlignment="1">
      <alignment horizontal="center" vertical="center" wrapText="1"/>
    </xf>
    <xf numFmtId="0" fontId="68" fillId="0" borderId="19" xfId="0" applyFont="1" applyBorder="1" applyAlignment="1" applyProtection="1">
      <alignment vertical="center" wrapText="1"/>
      <protection locked="0"/>
    </xf>
    <xf numFmtId="0" fontId="67" fillId="0" borderId="67" xfId="0" applyFont="1" applyBorder="1" applyAlignment="1" applyProtection="1">
      <alignment horizontal="center" vertical="center" wrapText="1"/>
      <protection hidden="1"/>
    </xf>
    <xf numFmtId="9" fontId="68" fillId="0" borderId="67" xfId="0" applyNumberFormat="1" applyFont="1" applyBorder="1" applyAlignment="1" applyProtection="1">
      <alignment horizontal="center" vertical="center" wrapText="1"/>
      <protection hidden="1"/>
    </xf>
    <xf numFmtId="9" fontId="68" fillId="0" borderId="67" xfId="0" applyNumberFormat="1" applyFont="1" applyBorder="1" applyAlignment="1" applyProtection="1">
      <alignment horizontal="center" vertical="center" wrapText="1"/>
      <protection locked="0"/>
    </xf>
    <xf numFmtId="0" fontId="94" fillId="0" borderId="67" xfId="0" applyFont="1" applyBorder="1" applyAlignment="1">
      <alignment horizontal="center" vertical="center" wrapText="1"/>
    </xf>
    <xf numFmtId="0" fontId="94" fillId="0" borderId="68" xfId="0" applyFont="1" applyBorder="1" applyAlignment="1">
      <alignment horizontal="center" vertical="center" wrapText="1"/>
    </xf>
    <xf numFmtId="0" fontId="67" fillId="21" borderId="86" xfId="0" applyFont="1" applyFill="1" applyBorder="1" applyAlignment="1">
      <alignment horizontal="center" vertical="center" wrapText="1"/>
    </xf>
    <xf numFmtId="0" fontId="67" fillId="22" borderId="19" xfId="0" applyFont="1" applyFill="1" applyBorder="1" applyAlignment="1">
      <alignment horizontal="center" vertical="center" textRotation="90" wrapText="1"/>
    </xf>
    <xf numFmtId="0" fontId="67" fillId="22" borderId="26" xfId="0" applyFont="1" applyFill="1" applyBorder="1" applyAlignment="1">
      <alignment horizontal="center" vertical="center" textRotation="90" wrapText="1"/>
    </xf>
    <xf numFmtId="0" fontId="67" fillId="22" borderId="19" xfId="0" applyFont="1" applyFill="1" applyBorder="1" applyAlignment="1">
      <alignment horizontal="center" vertical="center" wrapText="1"/>
    </xf>
    <xf numFmtId="0" fontId="67" fillId="22" borderId="26" xfId="0" applyFont="1" applyFill="1" applyBorder="1" applyAlignment="1">
      <alignment horizontal="center" vertical="center" wrapText="1"/>
    </xf>
    <xf numFmtId="0" fontId="67" fillId="22" borderId="19" xfId="6" applyFont="1" applyFill="1" applyBorder="1" applyAlignment="1">
      <alignment horizontal="center" vertical="center" wrapText="1"/>
    </xf>
    <xf numFmtId="0" fontId="67" fillId="22" borderId="26" xfId="6" applyFont="1" applyFill="1" applyBorder="1" applyAlignment="1">
      <alignment horizontal="center" vertical="center" wrapText="1"/>
    </xf>
    <xf numFmtId="0" fontId="67" fillId="21" borderId="67" xfId="6" applyFont="1" applyFill="1" applyBorder="1" applyAlignment="1">
      <alignment horizontal="center" vertical="center" wrapText="1"/>
    </xf>
    <xf numFmtId="0" fontId="67" fillId="0" borderId="19" xfId="2" applyFont="1" applyBorder="1" applyAlignment="1">
      <alignment horizontal="center" vertical="center" wrapText="1"/>
    </xf>
    <xf numFmtId="0" fontId="67" fillId="3" borderId="19" xfId="2" applyFont="1" applyFill="1" applyBorder="1" applyAlignment="1">
      <alignment horizontal="center" vertical="center" wrapText="1"/>
    </xf>
    <xf numFmtId="0" fontId="68" fillId="0" borderId="19" xfId="0" applyFont="1" applyBorder="1" applyAlignment="1">
      <alignment horizontal="center" vertical="center" wrapText="1"/>
    </xf>
    <xf numFmtId="0" fontId="67" fillId="20" borderId="67" xfId="6" applyFont="1" applyFill="1" applyBorder="1" applyAlignment="1">
      <alignment horizontal="center" vertical="center" wrapText="1"/>
    </xf>
    <xf numFmtId="0" fontId="67" fillId="20" borderId="73" xfId="6" applyFont="1" applyFill="1" applyBorder="1" applyAlignment="1">
      <alignment horizontal="center" vertical="center" wrapText="1"/>
    </xf>
    <xf numFmtId="0" fontId="67" fillId="20" borderId="19" xfId="6" applyFont="1" applyFill="1" applyBorder="1" applyAlignment="1">
      <alignment horizontal="center" vertical="center" wrapText="1"/>
    </xf>
    <xf numFmtId="0" fontId="67" fillId="20" borderId="24" xfId="6" applyFont="1" applyFill="1" applyBorder="1" applyAlignment="1">
      <alignment horizontal="center" vertical="center" wrapText="1"/>
    </xf>
    <xf numFmtId="0" fontId="67" fillId="19" borderId="67" xfId="6" applyFont="1" applyFill="1" applyBorder="1" applyAlignment="1">
      <alignment horizontal="center" vertical="center" wrapText="1"/>
    </xf>
    <xf numFmtId="0" fontId="67" fillId="19" borderId="19" xfId="6" applyFont="1" applyFill="1" applyBorder="1" applyAlignment="1">
      <alignment horizontal="center" vertical="center" wrapText="1"/>
    </xf>
    <xf numFmtId="0" fontId="67" fillId="18" borderId="19" xfId="6" applyFont="1" applyFill="1" applyBorder="1" applyAlignment="1">
      <alignment horizontal="center" vertical="center" wrapText="1"/>
    </xf>
    <xf numFmtId="0" fontId="67" fillId="18" borderId="26" xfId="6" applyFont="1" applyFill="1" applyBorder="1" applyAlignment="1">
      <alignment horizontal="center" vertical="center" wrapText="1"/>
    </xf>
    <xf numFmtId="0" fontId="67" fillId="2" borderId="24" xfId="6" applyFont="1" applyFill="1" applyBorder="1" applyAlignment="1">
      <alignment horizontal="center" vertical="center" wrapText="1"/>
    </xf>
    <xf numFmtId="0" fontId="67" fillId="2" borderId="27" xfId="6" applyFont="1" applyFill="1" applyBorder="1" applyAlignment="1">
      <alignment horizontal="center" vertical="center" wrapText="1"/>
    </xf>
    <xf numFmtId="0" fontId="67" fillId="24" borderId="19" xfId="6" applyFont="1" applyFill="1" applyBorder="1" applyAlignment="1">
      <alignment horizontal="center" vertical="center" wrapText="1"/>
    </xf>
    <xf numFmtId="0" fontId="67" fillId="24" borderId="26" xfId="6" applyFont="1" applyFill="1" applyBorder="1" applyAlignment="1">
      <alignment horizontal="center" vertical="center" wrapText="1"/>
    </xf>
    <xf numFmtId="0" fontId="67" fillId="22" borderId="23" xfId="0" applyFont="1" applyFill="1" applyBorder="1" applyAlignment="1">
      <alignment horizontal="center" vertical="center" textRotation="90" wrapText="1"/>
    </xf>
    <xf numFmtId="0" fontId="67" fillId="22" borderId="25" xfId="0" applyFont="1" applyFill="1" applyBorder="1" applyAlignment="1">
      <alignment horizontal="center" vertical="center" textRotation="90" wrapText="1"/>
    </xf>
    <xf numFmtId="0" fontId="67" fillId="21" borderId="68" xfId="0" applyFont="1" applyFill="1" applyBorder="1" applyAlignment="1">
      <alignment horizontal="center" vertical="center" wrapText="1"/>
    </xf>
    <xf numFmtId="0" fontId="67" fillId="21" borderId="67" xfId="0" applyFont="1" applyFill="1" applyBorder="1" applyAlignment="1">
      <alignment horizontal="center" vertical="center" wrapText="1"/>
    </xf>
    <xf numFmtId="0" fontId="67" fillId="2" borderId="19" xfId="6" applyFont="1" applyFill="1" applyBorder="1" applyAlignment="1">
      <alignment horizontal="center" vertical="center" wrapText="1"/>
    </xf>
    <xf numFmtId="0" fontId="67" fillId="2" borderId="26" xfId="6" applyFont="1" applyFill="1" applyBorder="1" applyAlignment="1">
      <alignment horizontal="center" vertical="center" wrapText="1"/>
    </xf>
    <xf numFmtId="0" fontId="67" fillId="5" borderId="67" xfId="6" applyFont="1" applyFill="1" applyBorder="1" applyAlignment="1">
      <alignment horizontal="center" vertical="center" wrapText="1"/>
    </xf>
    <xf numFmtId="0" fontId="67" fillId="5" borderId="19" xfId="6" applyFont="1" applyFill="1" applyBorder="1" applyAlignment="1">
      <alignment horizontal="center" vertical="center" wrapText="1"/>
    </xf>
    <xf numFmtId="0" fontId="67" fillId="23" borderId="67" xfId="6" applyFont="1" applyFill="1" applyBorder="1" applyAlignment="1">
      <alignment horizontal="center" vertical="center" wrapText="1"/>
    </xf>
    <xf numFmtId="0" fontId="67" fillId="23" borderId="19" xfId="6" applyFont="1" applyFill="1" applyBorder="1" applyAlignment="1">
      <alignment horizontal="center" vertical="center" wrapText="1"/>
    </xf>
    <xf numFmtId="0" fontId="67" fillId="25" borderId="19" xfId="6" applyFont="1" applyFill="1" applyBorder="1" applyAlignment="1">
      <alignment horizontal="center" vertical="center" wrapText="1"/>
    </xf>
    <xf numFmtId="0" fontId="67" fillId="25" borderId="26" xfId="6" applyFont="1" applyFill="1" applyBorder="1" applyAlignment="1">
      <alignment horizontal="center" vertical="center" wrapText="1"/>
    </xf>
    <xf numFmtId="0" fontId="68" fillId="0" borderId="19" xfId="0" applyFont="1" applyBorder="1" applyAlignment="1">
      <alignment horizontal="center" vertical="center"/>
    </xf>
    <xf numFmtId="0" fontId="68" fillId="0" borderId="19" xfId="0" applyFont="1" applyBorder="1" applyAlignment="1" applyProtection="1">
      <alignment horizontal="center" vertical="center" wrapText="1"/>
      <protection hidden="1"/>
    </xf>
    <xf numFmtId="0" fontId="87" fillId="2" borderId="72" xfId="6" applyFont="1" applyFill="1" applyBorder="1" applyAlignment="1">
      <alignment horizontal="center" vertical="center" wrapText="1"/>
    </xf>
    <xf numFmtId="0" fontId="87" fillId="2" borderId="71" xfId="6" applyFont="1" applyFill="1" applyBorder="1" applyAlignment="1">
      <alignment horizontal="center" vertical="center" wrapText="1"/>
    </xf>
    <xf numFmtId="0" fontId="71" fillId="0" borderId="139" xfId="0" applyFont="1" applyBorder="1" applyAlignment="1">
      <alignment horizontal="center" vertical="center"/>
    </xf>
    <xf numFmtId="0" fontId="71" fillId="0" borderId="140" xfId="0" applyFont="1" applyBorder="1" applyAlignment="1">
      <alignment horizontal="center" vertical="center"/>
    </xf>
    <xf numFmtId="0" fontId="71" fillId="0" borderId="142" xfId="0" applyFont="1" applyBorder="1" applyAlignment="1">
      <alignment horizontal="center" vertical="center"/>
    </xf>
    <xf numFmtId="0" fontId="71" fillId="0" borderId="19" xfId="0" applyFont="1" applyBorder="1" applyAlignment="1">
      <alignment horizontal="center" vertical="center"/>
    </xf>
    <xf numFmtId="0" fontId="71" fillId="0" borderId="144" xfId="0" applyFont="1" applyBorder="1" applyAlignment="1">
      <alignment horizontal="center" vertical="center"/>
    </xf>
    <xf numFmtId="0" fontId="71" fillId="0" borderId="145" xfId="0" applyFont="1" applyBorder="1" applyAlignment="1">
      <alignment horizontal="center" vertical="center"/>
    </xf>
    <xf numFmtId="0" fontId="86" fillId="21" borderId="151" xfId="0" applyFont="1" applyFill="1" applyBorder="1" applyAlignment="1">
      <alignment horizontal="center" vertical="center"/>
    </xf>
    <xf numFmtId="0" fontId="86" fillId="21" borderId="152" xfId="0" applyFont="1" applyFill="1" applyBorder="1" applyAlignment="1">
      <alignment horizontal="center" vertical="center"/>
    </xf>
    <xf numFmtId="0" fontId="86" fillId="21" borderId="153" xfId="0" applyFont="1" applyFill="1" applyBorder="1" applyAlignment="1">
      <alignment horizontal="center" vertical="center"/>
    </xf>
    <xf numFmtId="0" fontId="67" fillId="22" borderId="72" xfId="0" applyFont="1" applyFill="1" applyBorder="1" applyAlignment="1">
      <alignment horizontal="center" vertical="center" textRotation="90" wrapText="1"/>
    </xf>
    <xf numFmtId="0" fontId="67" fillId="22" borderId="71" xfId="0" applyFont="1" applyFill="1" applyBorder="1" applyAlignment="1">
      <alignment horizontal="center" vertical="center" textRotation="90" wrapText="1"/>
    </xf>
    <xf numFmtId="0" fontId="67" fillId="22" borderId="72" xfId="6" applyFont="1" applyFill="1" applyBorder="1" applyAlignment="1">
      <alignment horizontal="center" vertical="center" wrapText="1"/>
    </xf>
    <xf numFmtId="0" fontId="67" fillId="22" borderId="71" xfId="6" applyFont="1" applyFill="1" applyBorder="1" applyAlignment="1">
      <alignment horizontal="center" vertical="center" wrapText="1"/>
    </xf>
    <xf numFmtId="0" fontId="67" fillId="22" borderId="3" xfId="0" applyFont="1" applyFill="1" applyBorder="1" applyAlignment="1">
      <alignment horizontal="center" vertical="center" wrapText="1"/>
    </xf>
    <xf numFmtId="0" fontId="67" fillId="22" borderId="4" xfId="0" applyFont="1" applyFill="1" applyBorder="1" applyAlignment="1">
      <alignment horizontal="center" vertical="center" wrapText="1"/>
    </xf>
    <xf numFmtId="0" fontId="67" fillId="22" borderId="5" xfId="0" applyFont="1" applyFill="1" applyBorder="1" applyAlignment="1">
      <alignment horizontal="center" vertical="center" wrapText="1"/>
    </xf>
    <xf numFmtId="0" fontId="67" fillId="22" borderId="6" xfId="0" applyFont="1" applyFill="1" applyBorder="1" applyAlignment="1">
      <alignment horizontal="center" vertical="center" wrapText="1"/>
    </xf>
    <xf numFmtId="0" fontId="67" fillId="22" borderId="7" xfId="0" applyFont="1" applyFill="1" applyBorder="1" applyAlignment="1">
      <alignment horizontal="center" vertical="center" wrapText="1"/>
    </xf>
    <xf numFmtId="0" fontId="67" fillId="22" borderId="8" xfId="0" applyFont="1" applyFill="1" applyBorder="1" applyAlignment="1">
      <alignment horizontal="center" vertical="center" wrapText="1"/>
    </xf>
    <xf numFmtId="0" fontId="67" fillId="22" borderId="69" xfId="6" applyFont="1" applyFill="1" applyBorder="1" applyAlignment="1">
      <alignment horizontal="center" vertical="center" wrapText="1"/>
    </xf>
    <xf numFmtId="0" fontId="86" fillId="21" borderId="7" xfId="0" applyFont="1" applyFill="1" applyBorder="1" applyAlignment="1">
      <alignment horizontal="center" vertical="center"/>
    </xf>
    <xf numFmtId="0" fontId="86" fillId="21" borderId="9" xfId="0" applyFont="1" applyFill="1" applyBorder="1" applyAlignment="1">
      <alignment horizontal="center" vertical="center"/>
    </xf>
    <xf numFmtId="0" fontId="86" fillId="21" borderId="8" xfId="0" applyFont="1" applyFill="1" applyBorder="1" applyAlignment="1">
      <alignment horizontal="center" vertical="center"/>
    </xf>
    <xf numFmtId="0" fontId="86" fillId="21" borderId="7" xfId="6" applyFont="1" applyFill="1" applyBorder="1" applyAlignment="1">
      <alignment horizontal="center" vertical="center" wrapText="1"/>
    </xf>
    <xf numFmtId="0" fontId="86" fillId="21" borderId="9" xfId="6" applyFont="1" applyFill="1" applyBorder="1" applyAlignment="1">
      <alignment horizontal="center" vertical="center" wrapText="1"/>
    </xf>
    <xf numFmtId="0" fontId="86" fillId="21" borderId="8" xfId="6" applyFont="1" applyFill="1" applyBorder="1" applyAlignment="1">
      <alignment horizontal="center" vertical="center" wrapText="1"/>
    </xf>
    <xf numFmtId="0" fontId="67" fillId="22" borderId="78" xfId="0" applyFont="1" applyFill="1" applyBorder="1" applyAlignment="1">
      <alignment horizontal="center" vertical="center" wrapText="1"/>
    </xf>
    <xf numFmtId="0" fontId="67" fillId="22" borderId="75" xfId="0" applyFont="1" applyFill="1" applyBorder="1" applyAlignment="1">
      <alignment horizontal="center" vertical="center" wrapText="1"/>
    </xf>
    <xf numFmtId="0" fontId="67" fillId="22" borderId="21" xfId="0" applyFont="1" applyFill="1" applyBorder="1" applyAlignment="1">
      <alignment horizontal="center" vertical="center" wrapText="1"/>
    </xf>
    <xf numFmtId="0" fontId="67" fillId="22" borderId="22" xfId="0" applyFont="1" applyFill="1" applyBorder="1" applyAlignment="1">
      <alignment horizontal="center" vertical="center" wrapText="1"/>
    </xf>
    <xf numFmtId="0" fontId="67" fillId="22" borderId="33" xfId="0" applyFont="1" applyFill="1" applyBorder="1" applyAlignment="1">
      <alignment horizontal="center" vertical="center" wrapText="1"/>
    </xf>
    <xf numFmtId="0" fontId="67" fillId="22" borderId="79" xfId="0" applyFont="1" applyFill="1" applyBorder="1" applyAlignment="1">
      <alignment horizontal="center" vertical="center" textRotation="90" wrapText="1"/>
    </xf>
    <xf numFmtId="0" fontId="67" fillId="22" borderId="74" xfId="0" applyFont="1" applyFill="1" applyBorder="1" applyAlignment="1">
      <alignment horizontal="center" vertical="center" textRotation="90" wrapText="1"/>
    </xf>
    <xf numFmtId="0" fontId="67" fillId="22" borderId="78" xfId="0" applyFont="1" applyFill="1" applyBorder="1" applyAlignment="1">
      <alignment horizontal="center" vertical="center" textRotation="90" wrapText="1"/>
    </xf>
    <xf numFmtId="0" fontId="67" fillId="22" borderId="75" xfId="0" applyFont="1" applyFill="1" applyBorder="1" applyAlignment="1">
      <alignment horizontal="center" vertical="center" textRotation="90" wrapText="1"/>
    </xf>
    <xf numFmtId="0" fontId="67" fillId="22" borderId="72" xfId="0" applyFont="1" applyFill="1" applyBorder="1" applyAlignment="1">
      <alignment horizontal="center" vertical="center" textRotation="90"/>
    </xf>
    <xf numFmtId="0" fontId="67" fillId="22" borderId="71" xfId="0" applyFont="1" applyFill="1" applyBorder="1" applyAlignment="1">
      <alignment horizontal="center" vertical="center" textRotation="90"/>
    </xf>
    <xf numFmtId="0" fontId="68" fillId="0" borderId="67" xfId="0" applyFont="1" applyBorder="1" applyAlignment="1" applyProtection="1">
      <alignment vertical="center" wrapText="1"/>
      <protection locked="0"/>
    </xf>
    <xf numFmtId="0" fontId="71" fillId="0" borderId="67" xfId="0" applyFont="1" applyBorder="1" applyAlignment="1" applyProtection="1">
      <alignment horizontal="center" vertical="center" wrapText="1"/>
      <protection locked="0"/>
    </xf>
    <xf numFmtId="0" fontId="71" fillId="0" borderId="19" xfId="0" applyFont="1" applyBorder="1" applyAlignment="1" applyProtection="1">
      <alignment horizontal="center" vertical="center" wrapText="1"/>
      <protection locked="0"/>
    </xf>
    <xf numFmtId="0" fontId="71" fillId="0" borderId="67" xfId="0" applyFont="1" applyBorder="1" applyAlignment="1" applyProtection="1">
      <alignment horizontal="center" vertical="center"/>
      <protection locked="0"/>
    </xf>
    <xf numFmtId="0" fontId="71" fillId="0" borderId="19" xfId="0" applyFont="1" applyBorder="1" applyAlignment="1" applyProtection="1">
      <alignment horizontal="center" vertical="center"/>
      <protection locked="0"/>
    </xf>
    <xf numFmtId="0" fontId="67" fillId="22" borderId="72" xfId="0" applyFont="1" applyFill="1" applyBorder="1" applyAlignment="1">
      <alignment horizontal="center" vertical="center" wrapText="1"/>
    </xf>
    <xf numFmtId="0" fontId="67" fillId="22" borderId="71" xfId="0" applyFont="1" applyFill="1" applyBorder="1" applyAlignment="1">
      <alignment horizontal="center" vertical="center" wrapText="1"/>
    </xf>
    <xf numFmtId="0" fontId="67" fillId="22" borderId="80" xfId="0" applyFont="1" applyFill="1" applyBorder="1" applyAlignment="1">
      <alignment horizontal="center" vertical="center" wrapText="1"/>
    </xf>
    <xf numFmtId="0" fontId="67" fillId="22" borderId="77" xfId="0" applyFont="1" applyFill="1" applyBorder="1" applyAlignment="1">
      <alignment horizontal="center" vertical="center" wrapText="1"/>
    </xf>
    <xf numFmtId="0" fontId="87" fillId="18" borderId="72" xfId="6" applyFont="1" applyFill="1" applyBorder="1" applyAlignment="1">
      <alignment horizontal="center" vertical="center" wrapText="1"/>
    </xf>
    <xf numFmtId="0" fontId="87" fillId="18" borderId="71" xfId="6" applyFont="1" applyFill="1" applyBorder="1" applyAlignment="1">
      <alignment horizontal="center" vertical="center" wrapText="1"/>
    </xf>
    <xf numFmtId="0" fontId="87" fillId="18" borderId="5" xfId="6" applyFont="1" applyFill="1" applyBorder="1" applyAlignment="1">
      <alignment horizontal="center" vertical="center" wrapText="1"/>
    </xf>
    <xf numFmtId="0" fontId="87" fillId="24" borderId="72" xfId="6" applyFont="1" applyFill="1" applyBorder="1" applyAlignment="1">
      <alignment horizontal="center" vertical="center" wrapText="1"/>
    </xf>
    <xf numFmtId="0" fontId="87" fillId="24" borderId="71" xfId="6" applyFont="1" applyFill="1" applyBorder="1" applyAlignment="1">
      <alignment horizontal="center" vertical="center" wrapText="1"/>
    </xf>
    <xf numFmtId="0" fontId="67" fillId="22" borderId="76" xfId="0" applyFont="1" applyFill="1" applyBorder="1" applyAlignment="1">
      <alignment horizontal="center" vertical="center" textRotation="90"/>
    </xf>
    <xf numFmtId="0" fontId="87" fillId="25" borderId="72" xfId="6" applyFont="1" applyFill="1" applyBorder="1" applyAlignment="1">
      <alignment horizontal="center" vertical="center" wrapText="1"/>
    </xf>
    <xf numFmtId="0" fontId="87" fillId="25" borderId="71" xfId="6" applyFont="1" applyFill="1" applyBorder="1" applyAlignment="1">
      <alignment horizontal="center" vertical="center" wrapText="1"/>
    </xf>
    <xf numFmtId="0" fontId="87" fillId="25" borderId="6" xfId="6" applyFont="1" applyFill="1" applyBorder="1" applyAlignment="1">
      <alignment horizontal="center" vertical="center" wrapText="1"/>
    </xf>
    <xf numFmtId="0" fontId="86" fillId="19" borderId="5" xfId="6" applyFont="1" applyFill="1" applyBorder="1" applyAlignment="1">
      <alignment horizontal="center" vertical="center" wrapText="1"/>
    </xf>
    <xf numFmtId="0" fontId="86" fillId="19" borderId="0" xfId="6" applyFont="1" applyFill="1" applyAlignment="1">
      <alignment horizontal="center" vertical="center" wrapText="1"/>
    </xf>
    <xf numFmtId="0" fontId="86" fillId="19" borderId="6" xfId="6" applyFont="1" applyFill="1" applyBorder="1" applyAlignment="1">
      <alignment horizontal="center" vertical="center" wrapText="1"/>
    </xf>
    <xf numFmtId="0" fontId="86" fillId="19" borderId="7" xfId="6" applyFont="1" applyFill="1" applyBorder="1" applyAlignment="1">
      <alignment horizontal="center" vertical="center" wrapText="1"/>
    </xf>
    <xf numFmtId="0" fontId="86" fillId="19" borderId="9" xfId="6" applyFont="1" applyFill="1" applyBorder="1" applyAlignment="1">
      <alignment horizontal="center" vertical="center" wrapText="1"/>
    </xf>
    <xf numFmtId="0" fontId="86" fillId="19" borderId="8" xfId="6" applyFont="1" applyFill="1" applyBorder="1" applyAlignment="1">
      <alignment horizontal="center" vertical="center" wrapText="1"/>
    </xf>
    <xf numFmtId="0" fontId="86" fillId="23" borderId="5" xfId="6" applyFont="1" applyFill="1" applyBorder="1" applyAlignment="1">
      <alignment horizontal="center" vertical="center" wrapText="1"/>
    </xf>
    <xf numFmtId="0" fontId="86" fillId="23" borderId="6" xfId="6" applyFont="1" applyFill="1" applyBorder="1" applyAlignment="1">
      <alignment horizontal="center" vertical="center" wrapText="1"/>
    </xf>
    <xf numFmtId="0" fontId="86" fillId="23" borderId="7" xfId="6" applyFont="1" applyFill="1" applyBorder="1" applyAlignment="1">
      <alignment horizontal="center" vertical="center" wrapText="1"/>
    </xf>
    <xf numFmtId="0" fontId="86" fillId="23" borderId="8" xfId="6" applyFont="1" applyFill="1" applyBorder="1" applyAlignment="1">
      <alignment horizontal="center" vertical="center" wrapText="1"/>
    </xf>
    <xf numFmtId="0" fontId="86" fillId="20" borderId="28" xfId="6" applyFont="1" applyFill="1" applyBorder="1" applyAlignment="1">
      <alignment horizontal="center" vertical="center" wrapText="1"/>
    </xf>
    <xf numFmtId="0" fontId="86" fillId="20" borderId="20" xfId="6" applyFont="1" applyFill="1" applyBorder="1" applyAlignment="1">
      <alignment horizontal="center" vertical="center" wrapText="1"/>
    </xf>
    <xf numFmtId="0" fontId="86" fillId="20" borderId="29" xfId="6" applyFont="1" applyFill="1" applyBorder="1" applyAlignment="1">
      <alignment horizontal="center" vertical="center" wrapText="1"/>
    </xf>
    <xf numFmtId="0" fontId="86" fillId="20" borderId="25" xfId="6" applyFont="1" applyFill="1" applyBorder="1" applyAlignment="1">
      <alignment horizontal="center" vertical="center" wrapText="1"/>
    </xf>
    <xf numFmtId="0" fontId="86" fillId="20" borderId="26" xfId="6" applyFont="1" applyFill="1" applyBorder="1" applyAlignment="1">
      <alignment horizontal="center" vertical="center" wrapText="1"/>
    </xf>
    <xf numFmtId="0" fontId="86" fillId="20" borderId="27" xfId="6" applyFont="1" applyFill="1" applyBorder="1" applyAlignment="1">
      <alignment horizontal="center" vertical="center" wrapText="1"/>
    </xf>
    <xf numFmtId="0" fontId="86" fillId="5" borderId="5" xfId="6" applyFont="1" applyFill="1" applyBorder="1" applyAlignment="1">
      <alignment horizontal="center" vertical="center" wrapText="1"/>
    </xf>
    <xf numFmtId="0" fontId="86" fillId="5" borderId="6" xfId="6" applyFont="1" applyFill="1" applyBorder="1" applyAlignment="1">
      <alignment horizontal="center" vertical="center" wrapText="1"/>
    </xf>
    <xf numFmtId="0" fontId="86" fillId="5" borderId="7" xfId="6" applyFont="1" applyFill="1" applyBorder="1" applyAlignment="1">
      <alignment horizontal="center" vertical="center" wrapText="1"/>
    </xf>
    <xf numFmtId="0" fontId="86" fillId="5" borderId="8" xfId="6" applyFont="1" applyFill="1" applyBorder="1" applyAlignment="1">
      <alignment horizontal="center" vertical="center" wrapText="1"/>
    </xf>
    <xf numFmtId="0" fontId="71" fillId="0" borderId="23" xfId="0" applyFont="1" applyBorder="1" applyAlignment="1">
      <alignment horizontal="center" vertical="center"/>
    </xf>
    <xf numFmtId="0" fontId="67" fillId="3" borderId="19" xfId="0" applyFont="1" applyFill="1" applyBorder="1" applyAlignment="1">
      <alignment horizontal="center" vertical="center" wrapText="1"/>
    </xf>
    <xf numFmtId="0" fontId="71" fillId="0" borderId="19" xfId="0" applyFont="1" applyBorder="1" applyAlignment="1" applyProtection="1">
      <alignment horizontal="left" vertical="center" wrapText="1"/>
      <protection locked="0"/>
    </xf>
    <xf numFmtId="0" fontId="66" fillId="0" borderId="67" xfId="0" applyFont="1" applyBorder="1" applyAlignment="1" applyProtection="1">
      <alignment horizontal="center" vertical="center"/>
      <protection hidden="1"/>
    </xf>
    <xf numFmtId="0" fontId="66" fillId="0" borderId="19" xfId="0" applyFont="1" applyBorder="1" applyAlignment="1" applyProtection="1">
      <alignment horizontal="center" vertical="center"/>
      <protection hidden="1"/>
    </xf>
    <xf numFmtId="0" fontId="71" fillId="0" borderId="67" xfId="0" applyFont="1" applyBorder="1" applyAlignment="1" applyProtection="1">
      <alignment horizontal="center" vertical="center" textRotation="90"/>
      <protection locked="0"/>
    </xf>
    <xf numFmtId="0" fontId="71" fillId="0" borderId="19" xfId="0" applyFont="1" applyBorder="1" applyAlignment="1" applyProtection="1">
      <alignment horizontal="center" vertical="center" textRotation="90"/>
      <protection locked="0"/>
    </xf>
    <xf numFmtId="0" fontId="66" fillId="0" borderId="67" xfId="0" applyFont="1" applyBorder="1" applyAlignment="1" applyProtection="1">
      <alignment horizontal="center" vertical="center" wrapText="1"/>
      <protection hidden="1"/>
    </xf>
    <xf numFmtId="0" fontId="66" fillId="0" borderId="19" xfId="0" applyFont="1" applyBorder="1" applyAlignment="1" applyProtection="1">
      <alignment horizontal="center" vertical="center" wrapText="1"/>
      <protection hidden="1"/>
    </xf>
    <xf numFmtId="9" fontId="71" fillId="0" borderId="67" xfId="0" applyNumberFormat="1" applyFont="1" applyBorder="1" applyAlignment="1" applyProtection="1">
      <alignment horizontal="center" vertical="center" wrapText="1"/>
      <protection hidden="1"/>
    </xf>
    <xf numFmtId="9" fontId="71" fillId="0" borderId="19" xfId="0" applyNumberFormat="1" applyFont="1" applyBorder="1" applyAlignment="1" applyProtection="1">
      <alignment horizontal="center" vertical="center" wrapText="1"/>
      <protection hidden="1"/>
    </xf>
    <xf numFmtId="9" fontId="71" fillId="0" borderId="67" xfId="0" applyNumberFormat="1" applyFont="1" applyBorder="1" applyAlignment="1" applyProtection="1">
      <alignment horizontal="center" vertical="center" wrapText="1"/>
      <protection locked="0"/>
    </xf>
    <xf numFmtId="9" fontId="71" fillId="0" borderId="19" xfId="0" applyNumberFormat="1" applyFont="1" applyBorder="1" applyAlignment="1" applyProtection="1">
      <alignment horizontal="center" vertical="center" wrapText="1"/>
      <protection locked="0"/>
    </xf>
    <xf numFmtId="0" fontId="71" fillId="0" borderId="68" xfId="0" applyFont="1" applyBorder="1" applyAlignment="1">
      <alignment horizontal="center" vertical="center"/>
    </xf>
    <xf numFmtId="0" fontId="67" fillId="3" borderId="67" xfId="0" applyFont="1" applyFill="1" applyBorder="1" applyAlignment="1">
      <alignment horizontal="center" vertical="center" wrapText="1"/>
    </xf>
    <xf numFmtId="0" fontId="71" fillId="0" borderId="67" xfId="0" applyFont="1" applyBorder="1" applyAlignment="1" applyProtection="1">
      <alignment horizontal="left" vertical="center" wrapText="1"/>
      <protection locked="0"/>
    </xf>
    <xf numFmtId="14" fontId="71" fillId="0" borderId="67" xfId="0" applyNumberFormat="1" applyFont="1" applyBorder="1" applyAlignment="1" applyProtection="1">
      <alignment horizontal="center" vertical="center" wrapText="1"/>
      <protection locked="0"/>
    </xf>
    <xf numFmtId="0" fontId="71" fillId="0" borderId="73" xfId="0" applyFont="1" applyBorder="1" applyAlignment="1" applyProtection="1">
      <alignment horizontal="center" vertical="center" wrapText="1"/>
      <protection locked="0"/>
    </xf>
    <xf numFmtId="0" fontId="71" fillId="0" borderId="24" xfId="0" applyFont="1" applyBorder="1" applyAlignment="1" applyProtection="1">
      <alignment horizontal="center" vertical="center" wrapText="1"/>
      <protection locked="0"/>
    </xf>
    <xf numFmtId="14" fontId="71" fillId="0" borderId="19" xfId="0" applyNumberFormat="1" applyFont="1" applyBorder="1" applyAlignment="1" applyProtection="1">
      <alignment horizontal="center" vertical="center" wrapText="1"/>
      <protection locked="0"/>
    </xf>
    <xf numFmtId="9" fontId="71" fillId="0" borderId="26" xfId="0" applyNumberFormat="1" applyFont="1" applyBorder="1" applyAlignment="1" applyProtection="1">
      <alignment horizontal="center" vertical="center" wrapText="1"/>
      <protection hidden="1"/>
    </xf>
    <xf numFmtId="9" fontId="71" fillId="0" borderId="26" xfId="0" applyNumberFormat="1" applyFont="1" applyBorder="1" applyAlignment="1" applyProtection="1">
      <alignment horizontal="center" vertical="center" wrapText="1"/>
      <protection locked="0"/>
    </xf>
    <xf numFmtId="0" fontId="71" fillId="0" borderId="25" xfId="0" applyFont="1" applyBorder="1" applyAlignment="1">
      <alignment horizontal="center" vertical="center"/>
    </xf>
    <xf numFmtId="0" fontId="67" fillId="3" borderId="26" xfId="0" applyFont="1" applyFill="1" applyBorder="1" applyAlignment="1">
      <alignment horizontal="center" vertical="center" wrapText="1"/>
    </xf>
    <xf numFmtId="0" fontId="71" fillId="0" borderId="2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66" fillId="0" borderId="26" xfId="0" applyFont="1" applyBorder="1" applyAlignment="1" applyProtection="1">
      <alignment horizontal="center" vertical="center" wrapText="1"/>
      <protection hidden="1"/>
    </xf>
    <xf numFmtId="0" fontId="66" fillId="0" borderId="26" xfId="0" applyFont="1" applyBorder="1" applyAlignment="1" applyProtection="1">
      <alignment horizontal="center" vertical="center"/>
      <protection hidden="1"/>
    </xf>
    <xf numFmtId="0" fontId="71" fillId="0" borderId="26" xfId="0" applyFont="1" applyBorder="1" applyAlignment="1" applyProtection="1">
      <alignment horizontal="center" vertical="center" textRotation="90"/>
      <protection locked="0"/>
    </xf>
    <xf numFmtId="0" fontId="68" fillId="0" borderId="26" xfId="0" applyFont="1" applyBorder="1" applyAlignment="1" applyProtection="1">
      <alignment vertical="center" wrapText="1"/>
      <protection locked="0"/>
    </xf>
    <xf numFmtId="0" fontId="71" fillId="0" borderId="26" xfId="0" applyFont="1" applyBorder="1" applyAlignment="1" applyProtection="1">
      <alignment horizontal="center" vertical="center"/>
      <protection locked="0"/>
    </xf>
    <xf numFmtId="0" fontId="67" fillId="0" borderId="10" xfId="0" applyFont="1" applyBorder="1" applyAlignment="1">
      <alignment horizontal="center"/>
    </xf>
    <xf numFmtId="0" fontId="67" fillId="0" borderId="167" xfId="0" applyFont="1" applyBorder="1" applyAlignment="1">
      <alignment horizontal="center"/>
    </xf>
    <xf numFmtId="0" fontId="92" fillId="0" borderId="0" xfId="0" applyFont="1" applyAlignment="1">
      <alignment horizontal="center" vertical="center" wrapText="1"/>
    </xf>
    <xf numFmtId="0" fontId="92" fillId="5" borderId="19" xfId="0" applyFont="1" applyFill="1" applyBorder="1" applyAlignment="1">
      <alignment horizontal="center" vertical="center" wrapText="1"/>
    </xf>
    <xf numFmtId="0" fontId="92" fillId="9" borderId="19" xfId="0" applyFont="1" applyFill="1" applyBorder="1" applyAlignment="1">
      <alignment horizontal="center" vertical="center" wrapText="1"/>
    </xf>
    <xf numFmtId="0" fontId="92" fillId="8" borderId="19" xfId="0" applyFont="1" applyFill="1" applyBorder="1" applyAlignment="1">
      <alignment horizontal="center" vertical="center" wrapText="1"/>
    </xf>
    <xf numFmtId="0" fontId="90" fillId="10" borderId="54" xfId="0" applyFont="1" applyFill="1" applyBorder="1" applyAlignment="1">
      <alignment horizontal="center" vertical="center" wrapText="1"/>
    </xf>
    <xf numFmtId="0" fontId="90" fillId="10" borderId="55" xfId="0" applyFont="1" applyFill="1" applyBorder="1" applyAlignment="1">
      <alignment horizontal="center" vertical="center" wrapText="1"/>
    </xf>
    <xf numFmtId="0" fontId="68" fillId="0" borderId="23" xfId="2" quotePrefix="1" applyFont="1" applyBorder="1" applyAlignment="1">
      <alignment horizontal="left" vertical="top" wrapText="1"/>
    </xf>
    <xf numFmtId="0" fontId="68" fillId="0" borderId="19" xfId="2" quotePrefix="1" applyFont="1" applyBorder="1" applyAlignment="1">
      <alignment horizontal="left" vertical="top" wrapText="1"/>
    </xf>
    <xf numFmtId="0" fontId="68" fillId="0" borderId="24" xfId="2" quotePrefix="1" applyFont="1" applyBorder="1" applyAlignment="1">
      <alignment horizontal="left" vertical="top" wrapText="1"/>
    </xf>
    <xf numFmtId="0" fontId="68" fillId="0" borderId="25" xfId="2" quotePrefix="1" applyFont="1" applyBorder="1" applyAlignment="1">
      <alignment horizontal="left" vertical="top" wrapText="1"/>
    </xf>
    <xf numFmtId="0" fontId="68" fillId="0" borderId="26" xfId="2" quotePrefix="1" applyFont="1" applyBorder="1" applyAlignment="1">
      <alignment horizontal="left" vertical="top" wrapText="1"/>
    </xf>
    <xf numFmtId="0" fontId="68" fillId="0" borderId="27" xfId="2" quotePrefix="1" applyFont="1" applyBorder="1" applyAlignment="1">
      <alignment horizontal="left" vertical="top" wrapText="1"/>
    </xf>
    <xf numFmtId="0" fontId="46" fillId="3" borderId="40" xfId="2" applyFill="1" applyBorder="1" applyAlignment="1">
      <alignment horizontal="center"/>
    </xf>
    <xf numFmtId="0" fontId="46" fillId="3" borderId="147" xfId="2" applyFill="1" applyBorder="1" applyAlignment="1">
      <alignment horizontal="center"/>
    </xf>
    <xf numFmtId="0" fontId="46" fillId="3" borderId="148" xfId="2" applyFill="1" applyBorder="1" applyAlignment="1">
      <alignment horizontal="center"/>
    </xf>
    <xf numFmtId="0" fontId="46" fillId="3" borderId="0" xfId="2" applyFill="1" applyAlignment="1">
      <alignment horizontal="center"/>
    </xf>
    <xf numFmtId="0" fontId="46" fillId="3" borderId="149" xfId="2" applyFill="1" applyBorder="1" applyAlignment="1">
      <alignment horizontal="center"/>
    </xf>
    <xf numFmtId="0" fontId="46" fillId="3" borderId="150" xfId="2" applyFill="1" applyBorder="1" applyAlignment="1">
      <alignment horizontal="center"/>
    </xf>
    <xf numFmtId="0" fontId="67" fillId="14" borderId="68" xfId="2" applyFont="1" applyFill="1" applyBorder="1" applyAlignment="1">
      <alignment horizontal="center" vertical="center" wrapText="1"/>
    </xf>
    <xf numFmtId="0" fontId="67" fillId="14" borderId="67" xfId="2" applyFont="1" applyFill="1" applyBorder="1" applyAlignment="1">
      <alignment horizontal="center" vertical="center" wrapText="1"/>
    </xf>
    <xf numFmtId="0" fontId="67" fillId="14" borderId="73" xfId="2" applyFont="1" applyFill="1" applyBorder="1" applyAlignment="1">
      <alignment horizontal="center" vertical="center" wrapText="1"/>
    </xf>
    <xf numFmtId="0" fontId="68" fillId="0" borderId="23" xfId="2" quotePrefix="1" applyFont="1" applyBorder="1" applyAlignment="1">
      <alignment vertical="top" wrapText="1"/>
    </xf>
    <xf numFmtId="0" fontId="68" fillId="0" borderId="19" xfId="2" quotePrefix="1" applyFont="1" applyBorder="1" applyAlignment="1">
      <alignment vertical="top" wrapText="1"/>
    </xf>
    <xf numFmtId="0" fontId="68" fillId="0" borderId="24" xfId="2" quotePrefix="1" applyFont="1" applyBorder="1" applyAlignment="1">
      <alignment vertical="top" wrapText="1"/>
    </xf>
    <xf numFmtId="0" fontId="73" fillId="3" borderId="23" xfId="2" quotePrefix="1" applyFont="1" applyFill="1" applyBorder="1" applyAlignment="1">
      <alignment horizontal="center" vertical="top" wrapText="1"/>
    </xf>
    <xf numFmtId="0" fontId="73" fillId="3" borderId="19" xfId="2" quotePrefix="1" applyFont="1" applyFill="1" applyBorder="1" applyAlignment="1">
      <alignment horizontal="center" vertical="top" wrapText="1"/>
    </xf>
    <xf numFmtId="0" fontId="73" fillId="3" borderId="24" xfId="2" quotePrefix="1" applyFont="1" applyFill="1" applyBorder="1" applyAlignment="1">
      <alignment horizontal="center" vertical="top" wrapText="1"/>
    </xf>
    <xf numFmtId="0" fontId="68" fillId="0" borderId="23" xfId="2" quotePrefix="1" applyFont="1" applyBorder="1" applyAlignment="1">
      <alignment horizontal="left" vertical="center" wrapText="1"/>
    </xf>
    <xf numFmtId="0" fontId="68" fillId="0" borderId="24" xfId="2" quotePrefix="1" applyFont="1" applyBorder="1" applyAlignment="1">
      <alignment horizontal="left" vertical="center" wrapText="1"/>
    </xf>
    <xf numFmtId="0" fontId="2" fillId="3" borderId="87" xfId="2" applyFont="1" applyFill="1" applyBorder="1" applyAlignment="1">
      <alignment horizontal="center"/>
    </xf>
    <xf numFmtId="0" fontId="2" fillId="3" borderId="91" xfId="2" applyFont="1" applyFill="1" applyBorder="1" applyAlignment="1">
      <alignment horizontal="center"/>
    </xf>
    <xf numFmtId="0" fontId="67" fillId="14" borderId="139" xfId="3" applyFont="1" applyFill="1" applyBorder="1" applyAlignment="1">
      <alignment horizontal="center" vertical="center" wrapText="1"/>
    </xf>
    <xf numFmtId="0" fontId="67" fillId="14" borderId="140" xfId="3" applyFont="1" applyFill="1" applyBorder="1" applyAlignment="1">
      <alignment horizontal="center" vertical="center" wrapText="1"/>
    </xf>
    <xf numFmtId="0" fontId="67" fillId="14" borderId="140" xfId="2" applyFont="1" applyFill="1" applyBorder="1" applyAlignment="1">
      <alignment horizontal="center" vertical="center"/>
    </xf>
    <xf numFmtId="0" fontId="67" fillId="14" borderId="141" xfId="2" applyFont="1" applyFill="1" applyBorder="1" applyAlignment="1">
      <alignment horizontal="center" vertical="center"/>
    </xf>
    <xf numFmtId="0" fontId="67" fillId="3" borderId="142" xfId="3" applyFont="1" applyFill="1" applyBorder="1" applyAlignment="1">
      <alignment horizontal="left" vertical="top" wrapText="1" readingOrder="1"/>
    </xf>
    <xf numFmtId="0" fontId="67" fillId="3" borderId="19" xfId="3" applyFont="1" applyFill="1" applyBorder="1" applyAlignment="1">
      <alignment horizontal="left" vertical="top" wrapText="1" readingOrder="1"/>
    </xf>
    <xf numFmtId="0" fontId="68" fillId="3" borderId="19" xfId="2" applyFont="1" applyFill="1" applyBorder="1" applyAlignment="1">
      <alignment horizontal="justify" vertical="center" wrapText="1"/>
    </xf>
    <xf numFmtId="0" fontId="68" fillId="3" borderId="143" xfId="2" applyFont="1" applyFill="1" applyBorder="1" applyAlignment="1">
      <alignment horizontal="justify" vertical="center" wrapText="1"/>
    </xf>
    <xf numFmtId="0" fontId="67" fillId="3" borderId="142" xfId="0" applyFont="1" applyFill="1" applyBorder="1" applyAlignment="1">
      <alignment horizontal="left" vertical="center" wrapText="1"/>
    </xf>
    <xf numFmtId="0" fontId="67" fillId="3" borderId="19" xfId="0" applyFont="1" applyFill="1" applyBorder="1" applyAlignment="1">
      <alignment horizontal="left" vertical="center" wrapText="1"/>
    </xf>
    <xf numFmtId="0" fontId="68" fillId="3" borderId="143" xfId="2" applyFont="1" applyFill="1" applyBorder="1" applyAlignment="1">
      <alignment horizontal="left" vertical="center" wrapText="1"/>
    </xf>
    <xf numFmtId="0" fontId="67" fillId="3" borderId="142" xfId="0" applyFont="1" applyFill="1" applyBorder="1" applyAlignment="1">
      <alignment horizontal="center" vertical="center" wrapText="1"/>
    </xf>
    <xf numFmtId="0" fontId="67" fillId="3" borderId="144" xfId="0" applyFont="1" applyFill="1" applyBorder="1" applyAlignment="1">
      <alignment horizontal="left" vertical="center" wrapText="1"/>
    </xf>
    <xf numFmtId="0" fontId="67" fillId="3" borderId="145" xfId="0" applyFont="1" applyFill="1" applyBorder="1" applyAlignment="1">
      <alignment horizontal="left" vertical="center" wrapText="1"/>
    </xf>
    <xf numFmtId="0" fontId="68" fillId="3" borderId="145" xfId="2" applyFont="1" applyFill="1" applyBorder="1" applyAlignment="1">
      <alignment horizontal="justify" vertical="center" wrapText="1"/>
    </xf>
    <xf numFmtId="0" fontId="68" fillId="3" borderId="146" xfId="2" applyFont="1" applyFill="1" applyBorder="1" applyAlignment="1">
      <alignment horizontal="justify" vertical="center" wrapText="1"/>
    </xf>
    <xf numFmtId="0" fontId="63" fillId="0" borderId="37" xfId="2" applyFont="1" applyBorder="1" applyAlignment="1">
      <alignment horizontal="left" vertical="center" wrapText="1"/>
    </xf>
    <xf numFmtId="0" fontId="63" fillId="0" borderId="164" xfId="2" applyFont="1" applyBorder="1" applyAlignment="1">
      <alignment horizontal="left" vertical="center" wrapText="1"/>
    </xf>
    <xf numFmtId="0" fontId="63" fillId="0" borderId="3" xfId="2" applyFont="1" applyBorder="1" applyAlignment="1">
      <alignment vertical="center" wrapText="1"/>
    </xf>
    <xf numFmtId="0" fontId="63" fillId="0" borderId="4" xfId="2" applyFont="1" applyBorder="1" applyAlignment="1">
      <alignment vertical="center" wrapText="1"/>
    </xf>
    <xf numFmtId="0" fontId="63" fillId="0" borderId="3" xfId="2" applyFont="1" applyBorder="1" applyAlignment="1">
      <alignment horizontal="left" vertical="center"/>
    </xf>
    <xf numFmtId="0" fontId="63" fillId="0" borderId="10" xfId="2" applyFont="1" applyBorder="1" applyAlignment="1">
      <alignment horizontal="left" vertical="center"/>
    </xf>
    <xf numFmtId="0" fontId="63" fillId="0" borderId="4" xfId="2" applyFont="1" applyBorder="1" applyAlignment="1">
      <alignment horizontal="left" vertical="center"/>
    </xf>
    <xf numFmtId="0" fontId="63" fillId="0" borderId="5" xfId="2" applyFont="1" applyBorder="1" applyAlignment="1">
      <alignment horizontal="left" vertical="center" wrapText="1"/>
    </xf>
    <xf numFmtId="0" fontId="63" fillId="0" borderId="175" xfId="2" applyFont="1" applyBorder="1" applyAlignment="1">
      <alignment horizontal="left" vertical="center" wrapText="1"/>
    </xf>
    <xf numFmtId="0" fontId="63" fillId="0" borderId="5" xfId="2" applyFont="1" applyBorder="1" applyAlignment="1">
      <alignment vertical="center" wrapText="1"/>
    </xf>
    <xf numFmtId="0" fontId="63" fillId="0" borderId="6" xfId="2" applyFont="1" applyBorder="1" applyAlignment="1">
      <alignment vertical="center" wrapText="1"/>
    </xf>
    <xf numFmtId="0" fontId="63" fillId="0" borderId="5" xfId="2" applyFont="1" applyBorder="1" applyAlignment="1">
      <alignment horizontal="left" wrapText="1"/>
    </xf>
    <xf numFmtId="0" fontId="63" fillId="0" borderId="0" xfId="2" applyFont="1" applyAlignment="1">
      <alignment horizontal="left" wrapText="1"/>
    </xf>
    <xf numFmtId="0" fontId="63" fillId="0" borderId="6" xfId="2" applyFont="1" applyBorder="1" applyAlignment="1">
      <alignment horizontal="left" wrapText="1"/>
    </xf>
    <xf numFmtId="0" fontId="63" fillId="0" borderId="7" xfId="2" applyFont="1" applyBorder="1" applyAlignment="1">
      <alignment horizontal="left" vertical="center" wrapText="1"/>
    </xf>
    <xf numFmtId="0" fontId="63" fillId="0" borderId="165" xfId="2" applyFont="1" applyBorder="1" applyAlignment="1">
      <alignment horizontal="left" vertical="center" wrapText="1"/>
    </xf>
    <xf numFmtId="0" fontId="63" fillId="0" borderId="7" xfId="2" applyFont="1" applyBorder="1" applyAlignment="1">
      <alignment vertical="center" wrapText="1"/>
    </xf>
    <xf numFmtId="0" fontId="63" fillId="0" borderId="8" xfId="2" applyFont="1" applyBorder="1" applyAlignment="1">
      <alignment vertical="center" wrapText="1"/>
    </xf>
    <xf numFmtId="0" fontId="63" fillId="0" borderId="7" xfId="2" applyFont="1" applyBorder="1" applyAlignment="1">
      <alignment horizontal="left" vertical="center"/>
    </xf>
    <xf numFmtId="0" fontId="63" fillId="0" borderId="9" xfId="2" applyFont="1" applyBorder="1" applyAlignment="1">
      <alignment horizontal="left" vertical="center"/>
    </xf>
    <xf numFmtId="0" fontId="63" fillId="0" borderId="8" xfId="2" applyFont="1" applyBorder="1" applyAlignment="1">
      <alignment horizontal="left" vertical="center"/>
    </xf>
    <xf numFmtId="0" fontId="62" fillId="49" borderId="67" xfId="0" applyFont="1" applyFill="1" applyBorder="1" applyAlignment="1">
      <alignment horizontal="center" vertical="center" wrapText="1"/>
    </xf>
    <xf numFmtId="0" fontId="62" fillId="49" borderId="73" xfId="0" applyFont="1" applyFill="1" applyBorder="1" applyAlignment="1">
      <alignment horizontal="center" vertical="center" wrapText="1"/>
    </xf>
    <xf numFmtId="0" fontId="63" fillId="0" borderId="26" xfId="0" applyFont="1" applyBorder="1" applyAlignment="1">
      <alignment horizontal="left" vertical="center" wrapText="1"/>
    </xf>
    <xf numFmtId="0" fontId="63" fillId="0" borderId="27" xfId="0" applyFont="1" applyBorder="1" applyAlignment="1">
      <alignment horizontal="left" vertical="center" wrapText="1"/>
    </xf>
    <xf numFmtId="0" fontId="62" fillId="49" borderId="34" xfId="2" applyFont="1" applyFill="1" applyBorder="1" applyAlignment="1">
      <alignment horizontal="center" vertical="center" wrapText="1"/>
    </xf>
    <xf numFmtId="0" fontId="62" fillId="49" borderId="163" xfId="2" applyFont="1" applyFill="1" applyBorder="1" applyAlignment="1">
      <alignment horizontal="center" vertical="center" wrapText="1"/>
    </xf>
    <xf numFmtId="0" fontId="62" fillId="49" borderId="82" xfId="2" applyFont="1" applyFill="1" applyBorder="1" applyAlignment="1">
      <alignment horizontal="center" vertical="center" wrapText="1"/>
    </xf>
    <xf numFmtId="0" fontId="62" fillId="49" borderId="10" xfId="2" applyFont="1" applyFill="1" applyBorder="1" applyAlignment="1">
      <alignment horizontal="center" vertical="center" wrapText="1"/>
    </xf>
    <xf numFmtId="0" fontId="62" fillId="49" borderId="136" xfId="2" applyFont="1" applyFill="1" applyBorder="1" applyAlignment="1">
      <alignment horizontal="center" vertical="center" wrapText="1"/>
    </xf>
    <xf numFmtId="0" fontId="62" fillId="49" borderId="66" xfId="2" applyFont="1" applyFill="1" applyBorder="1" applyAlignment="1">
      <alignment horizontal="center" vertical="center" wrapText="1"/>
    </xf>
    <xf numFmtId="0" fontId="62" fillId="49" borderId="65" xfId="2" applyFont="1" applyFill="1" applyBorder="1" applyAlignment="1">
      <alignment horizontal="center" vertical="center" wrapText="1"/>
    </xf>
    <xf numFmtId="1" fontId="68" fillId="0" borderId="67" xfId="0" applyNumberFormat="1" applyFont="1" applyBorder="1" applyAlignment="1" applyProtection="1">
      <alignment horizontal="center" vertical="center" wrapText="1"/>
      <protection hidden="1"/>
    </xf>
    <xf numFmtId="1" fontId="68" fillId="0" borderId="19" xfId="0" applyNumberFormat="1" applyFont="1" applyBorder="1" applyAlignment="1" applyProtection="1">
      <alignment horizontal="center" vertical="center" wrapText="1"/>
      <protection hidden="1"/>
    </xf>
    <xf numFmtId="1" fontId="68" fillId="0" borderId="26" xfId="0" applyNumberFormat="1" applyFont="1" applyBorder="1" applyAlignment="1" applyProtection="1">
      <alignment horizontal="center" vertical="center" wrapText="1"/>
      <protection hidden="1"/>
    </xf>
    <xf numFmtId="0" fontId="68" fillId="0" borderId="67" xfId="0" applyFont="1" applyBorder="1" applyAlignment="1" applyProtection="1">
      <alignment horizontal="center" vertical="center" wrapText="1"/>
      <protection hidden="1"/>
    </xf>
    <xf numFmtId="0" fontId="68" fillId="0" borderId="26" xfId="0" applyFont="1" applyBorder="1" applyAlignment="1" applyProtection="1">
      <alignment horizontal="center" vertical="center" wrapText="1"/>
      <protection hidden="1"/>
    </xf>
    <xf numFmtId="0" fontId="68" fillId="44" borderId="67" xfId="0" applyFont="1" applyFill="1" applyBorder="1" applyAlignment="1" applyProtection="1">
      <alignment horizontal="center" vertical="center" wrapText="1"/>
      <protection locked="0"/>
    </xf>
    <xf numFmtId="0" fontId="68" fillId="44" borderId="19" xfId="0" applyFont="1" applyFill="1" applyBorder="1" applyAlignment="1" applyProtection="1">
      <alignment horizontal="center" vertical="center" wrapText="1"/>
      <protection locked="0"/>
    </xf>
    <xf numFmtId="0" fontId="68" fillId="44" borderId="26" xfId="0" applyFont="1" applyFill="1" applyBorder="1" applyAlignment="1" applyProtection="1">
      <alignment horizontal="center" vertical="center" wrapText="1"/>
      <protection locked="0"/>
    </xf>
    <xf numFmtId="0" fontId="68" fillId="0" borderId="63" xfId="0" applyFont="1" applyBorder="1" applyAlignment="1" applyProtection="1">
      <alignment horizontal="center" vertical="center" wrapText="1"/>
      <protection locked="0"/>
    </xf>
    <xf numFmtId="0" fontId="92" fillId="0" borderId="65" xfId="0" applyFont="1" applyBorder="1" applyAlignment="1">
      <alignment horizontal="center" vertical="center"/>
    </xf>
    <xf numFmtId="0" fontId="92" fillId="0" borderId="64" xfId="0" applyFont="1" applyBorder="1" applyAlignment="1">
      <alignment horizontal="center" vertical="center"/>
    </xf>
    <xf numFmtId="0" fontId="92" fillId="0" borderId="62" xfId="0" applyFont="1" applyBorder="1" applyAlignment="1">
      <alignment horizontal="center" vertical="center"/>
    </xf>
    <xf numFmtId="0" fontId="68" fillId="51" borderId="67" xfId="0" applyFont="1" applyFill="1" applyBorder="1" applyAlignment="1" applyProtection="1">
      <alignment horizontal="center" vertical="center" wrapText="1"/>
      <protection hidden="1"/>
    </xf>
    <xf numFmtId="0" fontId="68" fillId="51" borderId="19" xfId="0" applyFont="1" applyFill="1" applyBorder="1" applyAlignment="1" applyProtection="1">
      <alignment horizontal="center" vertical="center" wrapText="1"/>
      <protection hidden="1"/>
    </xf>
    <xf numFmtId="0" fontId="68" fillId="51" borderId="26" xfId="0" applyFont="1" applyFill="1" applyBorder="1" applyAlignment="1" applyProtection="1">
      <alignment horizontal="center" vertical="center" wrapText="1"/>
      <protection hidden="1"/>
    </xf>
    <xf numFmtId="0" fontId="92" fillId="0" borderId="66" xfId="0" applyFont="1" applyBorder="1" applyAlignment="1">
      <alignment horizontal="center" vertical="center"/>
    </xf>
    <xf numFmtId="0" fontId="92" fillId="0" borderId="61" xfId="0" applyFont="1" applyBorder="1" applyAlignment="1">
      <alignment horizontal="center" vertical="center"/>
    </xf>
    <xf numFmtId="0" fontId="92" fillId="0" borderId="63" xfId="0" applyFont="1" applyBorder="1" applyAlignment="1">
      <alignment horizontal="center" vertical="center"/>
    </xf>
    <xf numFmtId="0" fontId="92" fillId="0" borderId="82" xfId="0" applyFont="1" applyBorder="1" applyAlignment="1">
      <alignment horizontal="center" vertical="center"/>
    </xf>
    <xf numFmtId="0" fontId="92" fillId="0" borderId="83" xfId="0" applyFont="1" applyBorder="1" applyAlignment="1">
      <alignment horizontal="center" vertical="center"/>
    </xf>
    <xf numFmtId="0" fontId="92" fillId="0" borderId="85" xfId="0" applyFont="1" applyBorder="1" applyAlignment="1">
      <alignment horizontal="center" vertical="center"/>
    </xf>
    <xf numFmtId="0" fontId="88" fillId="0" borderId="3" xfId="0" applyFont="1" applyBorder="1" applyAlignment="1">
      <alignment horizontal="center" vertical="center" wrapText="1"/>
    </xf>
    <xf numFmtId="0" fontId="88" fillId="0" borderId="5" xfId="0" applyFont="1" applyBorder="1" applyAlignment="1">
      <alignment horizontal="center" vertical="center" wrapText="1"/>
    </xf>
    <xf numFmtId="0" fontId="88" fillId="0" borderId="7" xfId="0" applyFont="1" applyBorder="1" applyAlignment="1">
      <alignment horizontal="center" vertical="center" wrapText="1"/>
    </xf>
    <xf numFmtId="0" fontId="68" fillId="38" borderId="67" xfId="0" applyFont="1" applyFill="1" applyBorder="1" applyAlignment="1">
      <alignment horizontal="center" vertical="center" wrapText="1"/>
    </xf>
    <xf numFmtId="0" fontId="68" fillId="38" borderId="19" xfId="0" applyFont="1" applyFill="1" applyBorder="1" applyAlignment="1">
      <alignment horizontal="center" vertical="center" wrapText="1"/>
    </xf>
    <xf numFmtId="0" fontId="68" fillId="38" borderId="26" xfId="0" applyFont="1" applyFill="1" applyBorder="1" applyAlignment="1">
      <alignment horizontal="center" vertical="center" wrapText="1"/>
    </xf>
    <xf numFmtId="0" fontId="68" fillId="0" borderId="26" xfId="0" applyFont="1" applyBorder="1" applyAlignment="1" applyProtection="1">
      <alignment horizontal="center" vertical="center" wrapText="1"/>
      <protection locked="0"/>
    </xf>
    <xf numFmtId="0" fontId="68" fillId="52" borderId="67" xfId="0" applyFont="1" applyFill="1" applyBorder="1" applyAlignment="1" applyProtection="1">
      <alignment horizontal="center" vertical="center" wrapText="1"/>
      <protection hidden="1"/>
    </xf>
    <xf numFmtId="0" fontId="68" fillId="52" borderId="19" xfId="0" applyFont="1" applyFill="1" applyBorder="1" applyAlignment="1" applyProtection="1">
      <alignment horizontal="center" vertical="center" wrapText="1"/>
      <protection hidden="1"/>
    </xf>
    <xf numFmtId="0" fontId="68" fillId="52" borderId="26" xfId="0" applyFont="1" applyFill="1" applyBorder="1" applyAlignment="1" applyProtection="1">
      <alignment horizontal="center" vertical="center" wrapText="1"/>
      <protection hidden="1"/>
    </xf>
    <xf numFmtId="0" fontId="68" fillId="50" borderId="67" xfId="0" applyFont="1" applyFill="1" applyBorder="1" applyAlignment="1" applyProtection="1">
      <alignment horizontal="center" vertical="center" wrapText="1"/>
      <protection hidden="1"/>
    </xf>
    <xf numFmtId="0" fontId="68" fillId="50" borderId="19" xfId="0" applyFont="1" applyFill="1" applyBorder="1" applyAlignment="1" applyProtection="1">
      <alignment horizontal="center" vertical="center" wrapText="1"/>
      <protection hidden="1"/>
    </xf>
    <xf numFmtId="0" fontId="68" fillId="50" borderId="26" xfId="0" applyFont="1" applyFill="1" applyBorder="1" applyAlignment="1" applyProtection="1">
      <alignment horizontal="center" vertical="center" wrapText="1"/>
      <protection hidden="1"/>
    </xf>
    <xf numFmtId="0" fontId="92" fillId="37" borderId="182" xfId="0" applyFont="1" applyFill="1" applyBorder="1" applyAlignment="1">
      <alignment horizontal="left" vertical="center" wrapText="1"/>
    </xf>
    <xf numFmtId="0" fontId="95" fillId="0" borderId="183" xfId="0" applyFont="1" applyBorder="1"/>
    <xf numFmtId="0" fontId="95" fillId="0" borderId="187" xfId="0" applyFont="1" applyBorder="1"/>
    <xf numFmtId="0" fontId="92" fillId="0" borderId="180" xfId="0" applyFont="1" applyBorder="1" applyAlignment="1">
      <alignment horizontal="left" vertical="top" wrapText="1"/>
    </xf>
    <xf numFmtId="0" fontId="92" fillId="0" borderId="187" xfId="0" applyFont="1" applyBorder="1" applyAlignment="1">
      <alignment horizontal="left" vertical="top" wrapText="1"/>
    </xf>
    <xf numFmtId="14" fontId="68" fillId="0" borderId="66" xfId="0" applyNumberFormat="1" applyFont="1" applyBorder="1" applyAlignment="1" applyProtection="1">
      <alignment horizontal="center" vertical="center" wrapText="1"/>
      <protection locked="0"/>
    </xf>
    <xf numFmtId="0" fontId="68" fillId="38" borderId="67" xfId="0" applyFont="1" applyFill="1" applyBorder="1" applyAlignment="1">
      <alignment horizontal="left" vertical="center" wrapText="1"/>
    </xf>
    <xf numFmtId="0" fontId="68" fillId="38" borderId="19" xfId="0" applyFont="1" applyFill="1" applyBorder="1" applyAlignment="1">
      <alignment horizontal="left" vertical="center" wrapText="1"/>
    </xf>
    <xf numFmtId="0" fontId="68" fillId="38" borderId="26" xfId="0" applyFont="1" applyFill="1" applyBorder="1" applyAlignment="1">
      <alignment horizontal="left" vertical="center" wrapText="1"/>
    </xf>
    <xf numFmtId="1" fontId="68" fillId="0" borderId="66" xfId="0" applyNumberFormat="1" applyFont="1" applyBorder="1" applyAlignment="1" applyProtection="1">
      <alignment horizontal="center" vertical="center" wrapText="1"/>
      <protection hidden="1"/>
    </xf>
    <xf numFmtId="1" fontId="68" fillId="0" borderId="61" xfId="0" applyNumberFormat="1" applyFont="1" applyBorder="1" applyAlignment="1" applyProtection="1">
      <alignment horizontal="center" vertical="center" wrapText="1"/>
      <protection hidden="1"/>
    </xf>
    <xf numFmtId="1" fontId="68" fillId="0" borderId="63" xfId="0" applyNumberFormat="1" applyFont="1" applyBorder="1" applyAlignment="1" applyProtection="1">
      <alignment horizontal="center" vertical="center" wrapText="1"/>
      <protection hidden="1"/>
    </xf>
    <xf numFmtId="0" fontId="68" fillId="0" borderId="66" xfId="0" applyFont="1" applyBorder="1" applyAlignment="1" applyProtection="1">
      <alignment horizontal="center" vertical="center" wrapText="1"/>
      <protection hidden="1"/>
    </xf>
    <xf numFmtId="0" fontId="68" fillId="0" borderId="61" xfId="0" applyFont="1" applyBorder="1" applyAlignment="1" applyProtection="1">
      <alignment horizontal="center" vertical="center" wrapText="1"/>
      <protection hidden="1"/>
    </xf>
    <xf numFmtId="0" fontId="68" fillId="0" borderId="63" xfId="0" applyFont="1" applyBorder="1" applyAlignment="1" applyProtection="1">
      <alignment horizontal="center" vertical="center" wrapText="1"/>
      <protection hidden="1"/>
    </xf>
    <xf numFmtId="0" fontId="92" fillId="38" borderId="19" xfId="0" applyFont="1" applyFill="1" applyBorder="1" applyAlignment="1">
      <alignment horizontal="center" vertical="center" wrapText="1"/>
    </xf>
    <xf numFmtId="0" fontId="68" fillId="44" borderId="66" xfId="0" applyFont="1" applyFill="1" applyBorder="1" applyAlignment="1" applyProtection="1">
      <alignment horizontal="center" vertical="center" wrapText="1"/>
      <protection locked="0"/>
    </xf>
    <xf numFmtId="0" fontId="68" fillId="44" borderId="61" xfId="0" applyFont="1" applyFill="1" applyBorder="1" applyAlignment="1" applyProtection="1">
      <alignment horizontal="center" vertical="center" wrapText="1"/>
      <protection locked="0"/>
    </xf>
    <xf numFmtId="0" fontId="68" fillId="44" borderId="63" xfId="0" applyFont="1" applyFill="1" applyBorder="1" applyAlignment="1" applyProtection="1">
      <alignment horizontal="center" vertical="center" wrapText="1"/>
      <protection locked="0"/>
    </xf>
    <xf numFmtId="0" fontId="92" fillId="37" borderId="182" xfId="0" applyFont="1" applyFill="1" applyBorder="1" applyAlignment="1">
      <alignment horizontal="center" vertical="center" wrapText="1"/>
    </xf>
    <xf numFmtId="1" fontId="68" fillId="0" borderId="20" xfId="0" applyNumberFormat="1" applyFont="1" applyBorder="1" applyAlignment="1" applyProtection="1">
      <alignment horizontal="center" vertical="center" wrapText="1"/>
      <protection hidden="1"/>
    </xf>
    <xf numFmtId="0" fontId="68" fillId="0" borderId="20" xfId="0" applyFont="1" applyBorder="1" applyAlignment="1" applyProtection="1">
      <alignment horizontal="center" vertical="center" wrapText="1"/>
      <protection hidden="1"/>
    </xf>
    <xf numFmtId="0" fontId="68" fillId="44" borderId="20" xfId="0" applyFont="1" applyFill="1" applyBorder="1" applyAlignment="1" applyProtection="1">
      <alignment horizontal="center" vertical="center" wrapText="1"/>
      <protection locked="0"/>
    </xf>
    <xf numFmtId="0" fontId="68" fillId="44" borderId="86" xfId="0" applyFont="1" applyFill="1" applyBorder="1" applyAlignment="1" applyProtection="1">
      <alignment horizontal="center" vertical="center" wrapText="1"/>
      <protection locked="0"/>
    </xf>
    <xf numFmtId="0" fontId="92" fillId="37" borderId="183" xfId="0" applyFont="1" applyFill="1" applyBorder="1" applyAlignment="1">
      <alignment horizontal="center" vertical="center" wrapText="1"/>
    </xf>
    <xf numFmtId="0" fontId="68" fillId="38" borderId="20" xfId="0" applyFont="1" applyFill="1" applyBorder="1" applyAlignment="1">
      <alignment horizontal="center" vertical="center" wrapText="1"/>
    </xf>
    <xf numFmtId="0" fontId="68" fillId="38" borderId="86" xfId="0" applyFont="1" applyFill="1" applyBorder="1" applyAlignment="1">
      <alignment horizontal="center" vertical="center" wrapText="1"/>
    </xf>
    <xf numFmtId="0" fontId="68" fillId="51" borderId="20" xfId="0" applyFont="1" applyFill="1" applyBorder="1" applyAlignment="1" applyProtection="1">
      <alignment horizontal="center" vertical="center" wrapText="1"/>
      <protection hidden="1"/>
    </xf>
    <xf numFmtId="0" fontId="92" fillId="0" borderId="86" xfId="0" applyFont="1" applyBorder="1" applyAlignment="1">
      <alignment horizontal="left" vertical="center"/>
    </xf>
    <xf numFmtId="0" fontId="92" fillId="0" borderId="20" xfId="0" applyFont="1" applyBorder="1" applyAlignment="1">
      <alignment horizontal="left" vertical="center"/>
    </xf>
    <xf numFmtId="1" fontId="68" fillId="44" borderId="20" xfId="0" applyNumberFormat="1" applyFont="1" applyFill="1" applyBorder="1" applyAlignment="1" applyProtection="1">
      <alignment horizontal="center" vertical="center" wrapText="1"/>
      <protection hidden="1"/>
    </xf>
    <xf numFmtId="1" fontId="68" fillId="44" borderId="19" xfId="0" applyNumberFormat="1" applyFont="1" applyFill="1" applyBorder="1" applyAlignment="1" applyProtection="1">
      <alignment horizontal="center" vertical="center" wrapText="1"/>
      <protection hidden="1"/>
    </xf>
    <xf numFmtId="1" fontId="68" fillId="44" borderId="26" xfId="0" applyNumberFormat="1" applyFont="1" applyFill="1" applyBorder="1" applyAlignment="1" applyProtection="1">
      <alignment horizontal="center" vertical="center" wrapText="1"/>
      <protection hidden="1"/>
    </xf>
    <xf numFmtId="0" fontId="68" fillId="0" borderId="86" xfId="0" applyFont="1" applyBorder="1" applyAlignment="1" applyProtection="1">
      <alignment horizontal="justify" vertical="center" wrapText="1"/>
      <protection locked="0"/>
    </xf>
    <xf numFmtId="0" fontId="68" fillId="0" borderId="20" xfId="0" applyFont="1" applyBorder="1" applyAlignment="1" applyProtection="1">
      <alignment horizontal="justify" vertical="center" wrapText="1"/>
      <protection locked="0"/>
    </xf>
    <xf numFmtId="0" fontId="68" fillId="0" borderId="63" xfId="0" applyFont="1" applyBorder="1" applyAlignment="1" applyProtection="1">
      <alignment horizontal="justify" vertical="center" wrapText="1"/>
      <protection locked="0"/>
    </xf>
    <xf numFmtId="0" fontId="68" fillId="0" borderId="66" xfId="0" applyFont="1" applyBorder="1" applyAlignment="1" applyProtection="1">
      <alignment horizontal="left" vertical="center" wrapText="1"/>
      <protection locked="0"/>
    </xf>
    <xf numFmtId="0" fontId="68" fillId="0" borderId="20" xfId="0" applyFont="1" applyBorder="1" applyAlignment="1" applyProtection="1">
      <alignment horizontal="left" vertical="center" wrapText="1"/>
      <protection locked="0"/>
    </xf>
    <xf numFmtId="0" fontId="68" fillId="0" borderId="66" xfId="0" applyFont="1" applyBorder="1" applyAlignment="1">
      <alignment horizontal="center" vertical="center" wrapText="1"/>
    </xf>
    <xf numFmtId="0" fontId="68" fillId="0" borderId="61" xfId="0" applyFont="1" applyBorder="1" applyAlignment="1">
      <alignment horizontal="center" vertical="center" wrapText="1"/>
    </xf>
    <xf numFmtId="0" fontId="68" fillId="0" borderId="63" xfId="0" applyFont="1" applyBorder="1" applyAlignment="1">
      <alignment horizontal="center" vertical="center" wrapText="1"/>
    </xf>
    <xf numFmtId="14" fontId="68" fillId="0" borderId="63" xfId="0" applyNumberFormat="1" applyFont="1" applyBorder="1" applyAlignment="1" applyProtection="1">
      <alignment horizontal="center" vertical="center" wrapText="1"/>
      <protection locked="0"/>
    </xf>
    <xf numFmtId="0" fontId="88" fillId="48" borderId="72" xfId="6" applyFont="1" applyFill="1" applyBorder="1" applyAlignment="1">
      <alignment horizontal="center" vertical="center" wrapText="1"/>
    </xf>
    <xf numFmtId="0" fontId="88" fillId="48" borderId="71" xfId="6" applyFont="1" applyFill="1" applyBorder="1" applyAlignment="1">
      <alignment horizontal="center" vertical="center" wrapText="1"/>
    </xf>
    <xf numFmtId="0" fontId="88" fillId="44" borderId="72" xfId="6" applyFont="1" applyFill="1" applyBorder="1" applyAlignment="1">
      <alignment horizontal="center" vertical="center" wrapText="1"/>
    </xf>
    <xf numFmtId="0" fontId="88" fillId="44" borderId="71" xfId="6" applyFont="1" applyFill="1" applyBorder="1" applyAlignment="1">
      <alignment horizontal="center" vertical="center" wrapText="1"/>
    </xf>
    <xf numFmtId="0" fontId="88" fillId="44" borderId="21" xfId="6" applyFont="1" applyFill="1" applyBorder="1" applyAlignment="1">
      <alignment horizontal="center" vertical="center" wrapText="1"/>
    </xf>
    <xf numFmtId="0" fontId="88" fillId="44" borderId="22" xfId="6" applyFont="1" applyFill="1" applyBorder="1" applyAlignment="1">
      <alignment horizontal="center" vertical="center" wrapText="1"/>
    </xf>
    <xf numFmtId="0" fontId="88" fillId="44" borderId="33" xfId="6" applyFont="1" applyFill="1" applyBorder="1" applyAlignment="1">
      <alignment horizontal="center" vertical="center" wrapText="1"/>
    </xf>
    <xf numFmtId="0" fontId="88" fillId="44" borderId="5" xfId="6" applyFont="1" applyFill="1" applyBorder="1" applyAlignment="1">
      <alignment horizontal="center" vertical="center" wrapText="1"/>
    </xf>
    <xf numFmtId="0" fontId="88" fillId="44" borderId="6" xfId="6" applyFont="1" applyFill="1" applyBorder="1" applyAlignment="1">
      <alignment horizontal="center" vertical="center" wrapText="1"/>
    </xf>
    <xf numFmtId="0" fontId="88" fillId="44" borderId="3" xfId="6" applyFont="1" applyFill="1" applyBorder="1" applyAlignment="1">
      <alignment horizontal="center" vertical="center" wrapText="1"/>
    </xf>
    <xf numFmtId="0" fontId="88" fillId="44" borderId="4" xfId="6" applyFont="1" applyFill="1" applyBorder="1" applyAlignment="1">
      <alignment horizontal="center" vertical="center" wrapText="1"/>
    </xf>
    <xf numFmtId="0" fontId="68" fillId="0" borderId="66" xfId="0" applyFont="1" applyBorder="1" applyAlignment="1" applyProtection="1">
      <alignment horizontal="justify" vertical="center" wrapText="1"/>
      <protection locked="0"/>
    </xf>
    <xf numFmtId="0" fontId="92" fillId="0" borderId="139" xfId="0" applyFont="1" applyBorder="1" applyAlignment="1">
      <alignment horizontal="center" vertical="center"/>
    </xf>
    <xf numFmtId="0" fontId="92" fillId="0" borderId="140" xfId="0" applyFont="1" applyBorder="1" applyAlignment="1">
      <alignment horizontal="center" vertical="center"/>
    </xf>
    <xf numFmtId="0" fontId="92" fillId="0" borderId="142" xfId="0" applyFont="1" applyBorder="1" applyAlignment="1">
      <alignment horizontal="center" vertical="center"/>
    </xf>
    <xf numFmtId="0" fontId="92" fillId="0" borderId="19" xfId="0" applyFont="1" applyBorder="1" applyAlignment="1">
      <alignment horizontal="center" vertical="center"/>
    </xf>
    <xf numFmtId="0" fontId="92" fillId="0" borderId="144" xfId="0" applyFont="1" applyBorder="1" applyAlignment="1">
      <alignment horizontal="center" vertical="center"/>
    </xf>
    <xf numFmtId="0" fontId="92" fillId="0" borderId="145" xfId="0" applyFont="1" applyBorder="1" applyAlignment="1">
      <alignment horizontal="center" vertical="center"/>
    </xf>
    <xf numFmtId="0" fontId="67" fillId="38" borderId="140" xfId="2" applyFont="1" applyFill="1" applyBorder="1" applyAlignment="1">
      <alignment horizontal="center" vertical="center"/>
    </xf>
    <xf numFmtId="0" fontId="67" fillId="38" borderId="141" xfId="2" applyFont="1" applyFill="1" applyBorder="1" applyAlignment="1">
      <alignment horizontal="center" vertical="center"/>
    </xf>
    <xf numFmtId="0" fontId="67" fillId="38" borderId="19" xfId="2" applyFont="1" applyFill="1" applyBorder="1" applyAlignment="1">
      <alignment horizontal="center" vertical="center"/>
    </xf>
    <xf numFmtId="0" fontId="67" fillId="38" borderId="143" xfId="2" applyFont="1" applyFill="1" applyBorder="1" applyAlignment="1">
      <alignment horizontal="center" vertical="center"/>
    </xf>
    <xf numFmtId="0" fontId="68" fillId="38" borderId="145" xfId="2" applyFont="1" applyFill="1" applyBorder="1" applyAlignment="1">
      <alignment horizontal="left" vertical="center"/>
    </xf>
    <xf numFmtId="0" fontId="68" fillId="38" borderId="145" xfId="2" applyFont="1" applyFill="1" applyBorder="1" applyAlignment="1">
      <alignment horizontal="center" vertical="center"/>
    </xf>
    <xf numFmtId="0" fontId="68" fillId="38" borderId="146" xfId="2" applyFont="1" applyFill="1" applyBorder="1" applyAlignment="1">
      <alignment horizontal="center" vertical="center"/>
    </xf>
    <xf numFmtId="0" fontId="98" fillId="39" borderId="151" xfId="0" applyFont="1" applyFill="1" applyBorder="1" applyAlignment="1">
      <alignment horizontal="center" vertical="center"/>
    </xf>
    <xf numFmtId="0" fontId="98" fillId="39" borderId="152" xfId="0" applyFont="1" applyFill="1" applyBorder="1" applyAlignment="1">
      <alignment horizontal="center" vertical="center"/>
    </xf>
    <xf numFmtId="0" fontId="98" fillId="39" borderId="153" xfId="0" applyFont="1" applyFill="1" applyBorder="1" applyAlignment="1">
      <alignment horizontal="center" vertical="center"/>
    </xf>
    <xf numFmtId="0" fontId="98" fillId="39" borderId="186" xfId="6" applyFont="1" applyFill="1" applyBorder="1" applyAlignment="1">
      <alignment horizontal="center" vertical="center" wrapText="1"/>
    </xf>
    <xf numFmtId="0" fontId="98" fillId="39" borderId="71" xfId="6" applyFont="1" applyFill="1" applyBorder="1" applyAlignment="1">
      <alignment horizontal="center" vertical="center" wrapText="1"/>
    </xf>
    <xf numFmtId="0" fontId="98" fillId="39" borderId="69" xfId="6" applyFont="1" applyFill="1" applyBorder="1" applyAlignment="1">
      <alignment horizontal="center" vertical="center" wrapText="1"/>
    </xf>
    <xf numFmtId="0" fontId="98" fillId="39" borderId="7" xfId="6" applyFont="1" applyFill="1" applyBorder="1" applyAlignment="1">
      <alignment horizontal="center" vertical="center" wrapText="1"/>
    </xf>
    <xf numFmtId="0" fontId="98" fillId="39" borderId="9" xfId="6" applyFont="1" applyFill="1" applyBorder="1" applyAlignment="1">
      <alignment horizontal="center" vertical="center" wrapText="1"/>
    </xf>
    <xf numFmtId="0" fontId="98" fillId="39" borderId="8" xfId="6" applyFont="1" applyFill="1" applyBorder="1" applyAlignment="1">
      <alignment horizontal="center" vertical="center" wrapText="1"/>
    </xf>
    <xf numFmtId="0" fontId="98" fillId="39" borderId="5" xfId="6" applyFont="1" applyFill="1" applyBorder="1" applyAlignment="1">
      <alignment horizontal="center" vertical="center" wrapText="1"/>
    </xf>
    <xf numFmtId="0" fontId="98" fillId="39" borderId="0" xfId="6" applyFont="1" applyFill="1" applyAlignment="1">
      <alignment horizontal="center" vertical="center" wrapText="1"/>
    </xf>
    <xf numFmtId="0" fontId="98" fillId="39" borderId="6" xfId="6" applyFont="1" applyFill="1" applyBorder="1" applyAlignment="1">
      <alignment horizontal="center" vertical="center" wrapText="1"/>
    </xf>
    <xf numFmtId="0" fontId="88" fillId="40" borderId="5" xfId="6" applyFont="1" applyFill="1" applyBorder="1" applyAlignment="1">
      <alignment horizontal="center" vertical="center" wrapText="1"/>
    </xf>
    <xf numFmtId="0" fontId="88" fillId="40" borderId="6" xfId="6" applyFont="1" applyFill="1" applyBorder="1" applyAlignment="1">
      <alignment horizontal="center" vertical="center" wrapText="1"/>
    </xf>
    <xf numFmtId="0" fontId="88" fillId="40" borderId="7" xfId="6" applyFont="1" applyFill="1" applyBorder="1" applyAlignment="1">
      <alignment horizontal="center" vertical="center" wrapText="1"/>
    </xf>
    <xf numFmtId="0" fontId="88" fillId="40" borderId="8" xfId="6" applyFont="1" applyFill="1" applyBorder="1" applyAlignment="1">
      <alignment horizontal="center" vertical="center" wrapText="1"/>
    </xf>
    <xf numFmtId="0" fontId="98" fillId="41" borderId="5" xfId="6" applyFont="1" applyFill="1" applyBorder="1" applyAlignment="1">
      <alignment horizontal="center" vertical="center" wrapText="1"/>
    </xf>
    <xf numFmtId="0" fontId="98" fillId="41" borderId="0" xfId="6" applyFont="1" applyFill="1" applyAlignment="1">
      <alignment horizontal="center" vertical="center" wrapText="1"/>
    </xf>
    <xf numFmtId="0" fontId="98" fillId="41" borderId="7" xfId="6" applyFont="1" applyFill="1" applyBorder="1" applyAlignment="1">
      <alignment horizontal="center" vertical="center" wrapText="1"/>
    </xf>
    <xf numFmtId="0" fontId="98" fillId="41" borderId="9" xfId="6" applyFont="1" applyFill="1" applyBorder="1" applyAlignment="1">
      <alignment horizontal="center" vertical="center" wrapText="1"/>
    </xf>
    <xf numFmtId="0" fontId="98" fillId="42" borderId="5" xfId="6" applyFont="1" applyFill="1" applyBorder="1" applyAlignment="1">
      <alignment horizontal="center" vertical="center" wrapText="1"/>
    </xf>
    <xf numFmtId="0" fontId="98" fillId="42" borderId="6" xfId="6" applyFont="1" applyFill="1" applyBorder="1" applyAlignment="1">
      <alignment horizontal="center" vertical="center" wrapText="1"/>
    </xf>
    <xf numFmtId="0" fontId="98" fillId="42" borderId="7" xfId="6" applyFont="1" applyFill="1" applyBorder="1" applyAlignment="1">
      <alignment horizontal="center" vertical="center" wrapText="1"/>
    </xf>
    <xf numFmtId="0" fontId="98" fillId="42" borderId="8" xfId="6" applyFont="1" applyFill="1" applyBorder="1" applyAlignment="1">
      <alignment horizontal="center" vertical="center" wrapText="1"/>
    </xf>
    <xf numFmtId="0" fontId="98" fillId="43" borderId="28" xfId="6" applyFont="1" applyFill="1" applyBorder="1" applyAlignment="1">
      <alignment horizontal="center" vertical="center" wrapText="1"/>
    </xf>
    <xf numFmtId="0" fontId="98" fillId="43" borderId="20" xfId="6" applyFont="1" applyFill="1" applyBorder="1" applyAlignment="1">
      <alignment horizontal="center" vertical="center" wrapText="1"/>
    </xf>
    <xf numFmtId="0" fontId="98" fillId="43" borderId="29" xfId="6" applyFont="1" applyFill="1" applyBorder="1" applyAlignment="1">
      <alignment horizontal="center" vertical="center" wrapText="1"/>
    </xf>
    <xf numFmtId="0" fontId="98" fillId="43" borderId="25" xfId="6" applyFont="1" applyFill="1" applyBorder="1" applyAlignment="1">
      <alignment horizontal="center" vertical="center" wrapText="1"/>
    </xf>
    <xf numFmtId="0" fontId="98" fillId="43" borderId="26" xfId="6" applyFont="1" applyFill="1" applyBorder="1" applyAlignment="1">
      <alignment horizontal="center" vertical="center" wrapText="1"/>
    </xf>
    <xf numFmtId="0" fontId="98" fillId="43" borderId="27" xfId="6" applyFont="1" applyFill="1" applyBorder="1" applyAlignment="1">
      <alignment horizontal="center" vertical="center" wrapText="1"/>
    </xf>
    <xf numFmtId="0" fontId="88" fillId="44" borderId="69" xfId="6" applyFont="1" applyFill="1" applyBorder="1" applyAlignment="1">
      <alignment horizontal="center" vertical="center" wrapText="1"/>
    </xf>
    <xf numFmtId="0" fontId="88" fillId="47" borderId="72" xfId="6" applyFont="1" applyFill="1" applyBorder="1" applyAlignment="1">
      <alignment horizontal="center" vertical="center" wrapText="1"/>
    </xf>
    <xf numFmtId="0" fontId="88" fillId="47" borderId="71" xfId="6" applyFont="1" applyFill="1" applyBorder="1" applyAlignment="1">
      <alignment horizontal="center" vertical="center" wrapText="1"/>
    </xf>
    <xf numFmtId="0" fontId="88" fillId="44" borderId="7" xfId="6" applyFont="1" applyFill="1" applyBorder="1" applyAlignment="1">
      <alignment horizontal="center" vertical="center" wrapText="1"/>
    </xf>
    <xf numFmtId="0" fontId="88" fillId="44" borderId="8" xfId="6" applyFont="1" applyFill="1" applyBorder="1" applyAlignment="1">
      <alignment horizontal="center" vertical="center" wrapText="1"/>
    </xf>
    <xf numFmtId="0" fontId="88" fillId="46" borderId="72" xfId="6" applyFont="1" applyFill="1" applyBorder="1" applyAlignment="1">
      <alignment horizontal="center" vertical="center" wrapText="1"/>
    </xf>
    <xf numFmtId="0" fontId="88" fillId="46" borderId="71" xfId="6" applyFont="1" applyFill="1" applyBorder="1" applyAlignment="1">
      <alignment horizontal="center" vertical="center" wrapText="1"/>
    </xf>
    <xf numFmtId="0" fontId="88" fillId="46" borderId="5" xfId="6" applyFont="1" applyFill="1" applyBorder="1" applyAlignment="1">
      <alignment horizontal="center" vertical="center" wrapText="1"/>
    </xf>
    <xf numFmtId="0" fontId="88" fillId="45" borderId="72" xfId="6" applyFont="1" applyFill="1" applyBorder="1" applyAlignment="1">
      <alignment horizontal="center" vertical="center" wrapText="1"/>
    </xf>
    <xf numFmtId="0" fontId="88" fillId="45" borderId="71" xfId="6" applyFont="1" applyFill="1" applyBorder="1" applyAlignment="1">
      <alignment horizontal="center" vertical="center" wrapText="1"/>
    </xf>
    <xf numFmtId="0" fontId="88" fillId="45" borderId="6" xfId="6" applyFont="1" applyFill="1" applyBorder="1" applyAlignment="1">
      <alignment horizontal="center" vertical="center" wrapText="1"/>
    </xf>
    <xf numFmtId="0" fontId="0" fillId="0" borderId="139" xfId="0" applyBorder="1" applyAlignment="1">
      <alignment horizontal="center"/>
    </xf>
    <xf numFmtId="0" fontId="0" fillId="0" borderId="142" xfId="0" applyBorder="1" applyAlignment="1">
      <alignment horizontal="center"/>
    </xf>
    <xf numFmtId="0" fontId="0" fillId="0" borderId="144" xfId="0" applyBorder="1" applyAlignment="1">
      <alignment horizontal="center"/>
    </xf>
    <xf numFmtId="0" fontId="71" fillId="0" borderId="21" xfId="0" applyFont="1" applyBorder="1" applyAlignment="1">
      <alignment horizontal="center" vertical="center" wrapText="1"/>
    </xf>
    <xf numFmtId="0" fontId="71" fillId="0" borderId="33" xfId="0" applyFont="1" applyBorder="1" applyAlignment="1">
      <alignment horizontal="center" vertical="center" wrapText="1"/>
    </xf>
    <xf numFmtId="0" fontId="69" fillId="26" borderId="21" xfId="0" applyFont="1" applyFill="1" applyBorder="1" applyAlignment="1">
      <alignment horizontal="center" vertical="center" wrapText="1"/>
    </xf>
    <xf numFmtId="0" fontId="69" fillId="26" borderId="22" xfId="0" applyFont="1" applyFill="1" applyBorder="1" applyAlignment="1">
      <alignment horizontal="center" vertical="center" wrapText="1"/>
    </xf>
    <xf numFmtId="0" fontId="66" fillId="0" borderId="21" xfId="0" applyFont="1" applyBorder="1" applyAlignment="1">
      <alignment horizontal="left" vertical="center" wrapText="1"/>
    </xf>
    <xf numFmtId="0" fontId="66" fillId="0" borderId="22" xfId="0" applyFont="1" applyBorder="1" applyAlignment="1">
      <alignment horizontal="left" vertical="center" wrapText="1"/>
    </xf>
    <xf numFmtId="0" fontId="66" fillId="0" borderId="33" xfId="0" applyFont="1" applyBorder="1" applyAlignment="1">
      <alignment horizontal="left" vertical="center" wrapText="1"/>
    </xf>
    <xf numFmtId="0" fontId="66" fillId="26" borderId="21" xfId="0" applyFont="1" applyFill="1" applyBorder="1" applyAlignment="1">
      <alignment horizontal="center" vertical="center" wrapText="1"/>
    </xf>
    <xf numFmtId="0" fontId="66" fillId="26" borderId="33" xfId="0" applyFont="1" applyFill="1" applyBorder="1" applyAlignment="1">
      <alignment horizontal="center" vertical="center" wrapText="1"/>
    </xf>
    <xf numFmtId="0" fontId="66" fillId="0" borderId="21" xfId="0" applyFont="1" applyBorder="1" applyAlignment="1">
      <alignment horizontal="center" vertical="center" wrapText="1"/>
    </xf>
    <xf numFmtId="0" fontId="66" fillId="0" borderId="33" xfId="0" applyFont="1" applyBorder="1" applyAlignment="1">
      <alignment horizontal="center" vertical="center" wrapText="1"/>
    </xf>
    <xf numFmtId="0" fontId="67" fillId="0" borderId="87" xfId="0" applyFont="1" applyBorder="1" applyAlignment="1">
      <alignment horizontal="center"/>
    </xf>
    <xf numFmtId="0" fontId="67" fillId="0" borderId="89" xfId="0" applyFont="1" applyBorder="1" applyAlignment="1">
      <alignment horizontal="center"/>
    </xf>
    <xf numFmtId="0" fontId="77" fillId="17" borderId="31" xfId="2" applyFont="1" applyFill="1" applyBorder="1" applyAlignment="1">
      <alignment horizontal="center" vertical="center" wrapText="1"/>
    </xf>
    <xf numFmtId="0" fontId="77" fillId="17" borderId="32" xfId="2" applyFont="1" applyFill="1" applyBorder="1" applyAlignment="1">
      <alignment horizontal="center" vertical="center" wrapText="1"/>
    </xf>
    <xf numFmtId="0" fontId="78" fillId="0" borderId="23" xfId="2" applyFont="1" applyBorder="1" applyAlignment="1">
      <alignment horizontal="center" wrapText="1"/>
    </xf>
    <xf numFmtId="0" fontId="78" fillId="0" borderId="19" xfId="2" applyFont="1" applyBorder="1" applyAlignment="1">
      <alignment horizontal="center" wrapText="1"/>
    </xf>
    <xf numFmtId="0" fontId="78" fillId="0" borderId="24" xfId="2" applyFont="1" applyBorder="1" applyAlignment="1">
      <alignment horizontal="center" wrapText="1"/>
    </xf>
    <xf numFmtId="0" fontId="78" fillId="0" borderId="25" xfId="2" applyFont="1" applyBorder="1" applyAlignment="1">
      <alignment horizontal="center" vertical="center"/>
    </xf>
    <xf numFmtId="0" fontId="78" fillId="0" borderId="26" xfId="2" applyFont="1" applyBorder="1" applyAlignment="1">
      <alignment horizontal="center" vertical="center"/>
    </xf>
    <xf numFmtId="0" fontId="78" fillId="0" borderId="27" xfId="2" applyFont="1" applyBorder="1" applyAlignment="1">
      <alignment horizontal="center" vertical="center"/>
    </xf>
    <xf numFmtId="0" fontId="66" fillId="0" borderId="155" xfId="2" applyFont="1" applyBorder="1" applyAlignment="1">
      <alignment horizontal="center" vertical="center" wrapText="1"/>
    </xf>
    <xf numFmtId="0" fontId="66" fillId="0" borderId="156" xfId="2" applyFont="1" applyBorder="1" applyAlignment="1">
      <alignment horizontal="center" vertical="center" wrapText="1"/>
    </xf>
    <xf numFmtId="0" fontId="66" fillId="0" borderId="43" xfId="2" applyFont="1" applyBorder="1" applyAlignment="1">
      <alignment horizontal="center" vertical="center" wrapText="1"/>
    </xf>
    <xf numFmtId="0" fontId="67" fillId="3" borderId="84" xfId="2" applyFont="1" applyFill="1" applyBorder="1" applyAlignment="1">
      <alignment horizontal="center" vertical="center"/>
    </xf>
    <xf numFmtId="0" fontId="67" fillId="3" borderId="88" xfId="2" applyFont="1" applyFill="1" applyBorder="1" applyAlignment="1">
      <alignment horizontal="center" vertical="center"/>
    </xf>
    <xf numFmtId="0" fontId="67" fillId="3" borderId="158" xfId="2" applyFont="1" applyFill="1" applyBorder="1" applyAlignment="1">
      <alignment horizontal="center" vertical="center"/>
    </xf>
    <xf numFmtId="0" fontId="67" fillId="27" borderId="3" xfId="0" applyFont="1" applyFill="1" applyBorder="1" applyAlignment="1">
      <alignment horizontal="center" vertical="center" wrapText="1"/>
    </xf>
    <xf numFmtId="0" fontId="67" fillId="27" borderId="10" xfId="0" applyFont="1" applyFill="1" applyBorder="1" applyAlignment="1">
      <alignment horizontal="center" vertical="center" wrapText="1"/>
    </xf>
    <xf numFmtId="0" fontId="67" fillId="27" borderId="4" xfId="0" applyFont="1" applyFill="1" applyBorder="1" applyAlignment="1">
      <alignment horizontal="center" vertical="center" wrapText="1"/>
    </xf>
    <xf numFmtId="0" fontId="67" fillId="31" borderId="21" xfId="0" applyFont="1" applyFill="1" applyBorder="1" applyAlignment="1">
      <alignment horizontal="center" vertical="center" wrapText="1"/>
    </xf>
    <xf numFmtId="0" fontId="67" fillId="31" borderId="22" xfId="0" applyFont="1" applyFill="1" applyBorder="1" applyAlignment="1">
      <alignment horizontal="center" vertical="center" wrapText="1"/>
    </xf>
    <xf numFmtId="0" fontId="67" fillId="31" borderId="33" xfId="0" applyFont="1" applyFill="1" applyBorder="1" applyAlignment="1">
      <alignment horizontal="center" vertical="center" wrapText="1"/>
    </xf>
    <xf numFmtId="0" fontId="67" fillId="32" borderId="3" xfId="0" applyFont="1" applyFill="1" applyBorder="1" applyAlignment="1">
      <alignment horizontal="center" vertical="center" wrapText="1"/>
    </xf>
    <xf numFmtId="0" fontId="67" fillId="32" borderId="10" xfId="0" applyFont="1" applyFill="1" applyBorder="1" applyAlignment="1">
      <alignment horizontal="center" vertical="center" wrapText="1"/>
    </xf>
    <xf numFmtId="0" fontId="67" fillId="32" borderId="4" xfId="0" applyFont="1" applyFill="1" applyBorder="1" applyAlignment="1">
      <alignment horizontal="center" vertical="center" wrapText="1"/>
    </xf>
    <xf numFmtId="0" fontId="67" fillId="33" borderId="21" xfId="0" applyFont="1" applyFill="1" applyBorder="1" applyAlignment="1">
      <alignment horizontal="center" vertical="center" wrapText="1"/>
    </xf>
    <xf numFmtId="0" fontId="67" fillId="33" borderId="10" xfId="0" applyFont="1" applyFill="1" applyBorder="1" applyAlignment="1">
      <alignment horizontal="center" vertical="center" wrapText="1"/>
    </xf>
    <xf numFmtId="0" fontId="67" fillId="33" borderId="4" xfId="0" applyFont="1" applyFill="1" applyBorder="1" applyAlignment="1">
      <alignment horizontal="center" vertical="center" wrapText="1"/>
    </xf>
    <xf numFmtId="0" fontId="77" fillId="17" borderId="21" xfId="2" applyFont="1" applyFill="1" applyBorder="1" applyAlignment="1">
      <alignment horizontal="center" vertical="center" wrapText="1"/>
    </xf>
    <xf numFmtId="0" fontId="77" fillId="17" borderId="184" xfId="2" applyFont="1" applyFill="1" applyBorder="1" applyAlignment="1">
      <alignment horizontal="center" vertical="center" wrapText="1"/>
    </xf>
    <xf numFmtId="0" fontId="77" fillId="17" borderId="135" xfId="2" applyFont="1" applyFill="1" applyBorder="1" applyAlignment="1">
      <alignment horizontal="center" vertical="center" wrapText="1"/>
    </xf>
    <xf numFmtId="0" fontId="77" fillId="17" borderId="22" xfId="2" applyFont="1" applyFill="1" applyBorder="1" applyAlignment="1">
      <alignment horizontal="center" vertical="center" wrapText="1"/>
    </xf>
    <xf numFmtId="0" fontId="25" fillId="0" borderId="0" xfId="0" applyFont="1" applyAlignment="1">
      <alignment horizontal="center" vertical="center" wrapText="1"/>
    </xf>
    <xf numFmtId="0" fontId="20" fillId="5" borderId="5"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6" xfId="0" applyFont="1" applyFill="1" applyBorder="1" applyAlignment="1" applyProtection="1">
      <alignment horizontal="center" wrapText="1" readingOrder="1"/>
      <protection hidden="1"/>
    </xf>
    <xf numFmtId="0" fontId="20" fillId="5" borderId="7" xfId="0" applyFont="1" applyFill="1" applyBorder="1" applyAlignment="1" applyProtection="1">
      <alignment horizontal="center" wrapText="1" readingOrder="1"/>
      <protection hidden="1"/>
    </xf>
    <xf numFmtId="0" fontId="20" fillId="5" borderId="9" xfId="0" applyFont="1" applyFill="1" applyBorder="1" applyAlignment="1" applyProtection="1">
      <alignment horizontal="center" wrapText="1" readingOrder="1"/>
      <protection hidden="1"/>
    </xf>
    <xf numFmtId="0" fontId="20" fillId="5" borderId="8" xfId="0" applyFont="1" applyFill="1" applyBorder="1" applyAlignment="1" applyProtection="1">
      <alignment horizontal="center" wrapText="1" readingOrder="1"/>
      <protection hidden="1"/>
    </xf>
    <xf numFmtId="0" fontId="20" fillId="5" borderId="3" xfId="0" applyFont="1" applyFill="1" applyBorder="1" applyAlignment="1" applyProtection="1">
      <alignment horizontal="center" wrapText="1" readingOrder="1"/>
      <protection hidden="1"/>
    </xf>
    <xf numFmtId="0" fontId="20" fillId="5" borderId="10" xfId="0" applyFont="1" applyFill="1" applyBorder="1" applyAlignment="1" applyProtection="1">
      <alignment horizontal="center" wrapText="1" readingOrder="1"/>
      <protection hidden="1"/>
    </xf>
    <xf numFmtId="0" fontId="20" fillId="5" borderId="4" xfId="0" applyFont="1" applyFill="1" applyBorder="1" applyAlignment="1" applyProtection="1">
      <alignment horizontal="center" wrapText="1" readingOrder="1"/>
      <protection hidden="1"/>
    </xf>
    <xf numFmtId="0" fontId="20" fillId="13" borderId="5"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6" xfId="0" applyFont="1" applyFill="1" applyBorder="1" applyAlignment="1" applyProtection="1">
      <alignment horizontal="center" wrapText="1" readingOrder="1"/>
      <protection hidden="1"/>
    </xf>
    <xf numFmtId="0" fontId="20" fillId="13" borderId="7" xfId="0" applyFont="1" applyFill="1" applyBorder="1" applyAlignment="1" applyProtection="1">
      <alignment horizontal="center" wrapText="1" readingOrder="1"/>
      <protection hidden="1"/>
    </xf>
    <xf numFmtId="0" fontId="20" fillId="13" borderId="9" xfId="0" applyFont="1" applyFill="1" applyBorder="1" applyAlignment="1" applyProtection="1">
      <alignment horizontal="center" wrapText="1" readingOrder="1"/>
      <protection hidden="1"/>
    </xf>
    <xf numFmtId="0" fontId="20" fillId="13" borderId="8" xfId="0" applyFont="1" applyFill="1" applyBorder="1" applyAlignment="1" applyProtection="1">
      <alignment horizontal="center" wrapText="1" readingOrder="1"/>
      <protection hidden="1"/>
    </xf>
    <xf numFmtId="0" fontId="20" fillId="13" borderId="3" xfId="0" applyFont="1" applyFill="1" applyBorder="1" applyAlignment="1" applyProtection="1">
      <alignment horizontal="center" wrapText="1" readingOrder="1"/>
      <protection hidden="1"/>
    </xf>
    <xf numFmtId="0" fontId="20" fillId="13" borderId="10" xfId="0" applyFont="1" applyFill="1" applyBorder="1" applyAlignment="1" applyProtection="1">
      <alignment horizontal="center" wrapText="1" readingOrder="1"/>
      <protection hidden="1"/>
    </xf>
    <xf numFmtId="0" fontId="20" fillId="13" borderId="4" xfId="0" applyFont="1" applyFill="1" applyBorder="1" applyAlignment="1" applyProtection="1">
      <alignment horizontal="center" wrapText="1" readingOrder="1"/>
      <protection hidden="1"/>
    </xf>
    <xf numFmtId="0" fontId="20" fillId="12" borderId="5"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6" xfId="0" applyFont="1" applyFill="1" applyBorder="1" applyAlignment="1" applyProtection="1">
      <alignment horizontal="center" wrapText="1" readingOrder="1"/>
      <protection hidden="1"/>
    </xf>
    <xf numFmtId="0" fontId="20" fillId="12" borderId="7" xfId="0" applyFont="1" applyFill="1" applyBorder="1" applyAlignment="1" applyProtection="1">
      <alignment horizontal="center" wrapText="1" readingOrder="1"/>
      <protection hidden="1"/>
    </xf>
    <xf numFmtId="0" fontId="20" fillId="12" borderId="9" xfId="0" applyFont="1" applyFill="1" applyBorder="1" applyAlignment="1" applyProtection="1">
      <alignment horizontal="center" wrapText="1" readingOrder="1"/>
      <protection hidden="1"/>
    </xf>
    <xf numFmtId="0" fontId="20" fillId="12" borderId="8" xfId="0" applyFont="1" applyFill="1" applyBorder="1" applyAlignment="1" applyProtection="1">
      <alignment horizontal="center" wrapText="1" readingOrder="1"/>
      <protection hidden="1"/>
    </xf>
    <xf numFmtId="0" fontId="20" fillId="12" borderId="3" xfId="0" applyFont="1" applyFill="1" applyBorder="1" applyAlignment="1" applyProtection="1">
      <alignment horizontal="center" wrapText="1" readingOrder="1"/>
      <protection hidden="1"/>
    </xf>
    <xf numFmtId="0" fontId="20" fillId="12" borderId="10" xfId="0" applyFont="1" applyFill="1" applyBorder="1" applyAlignment="1" applyProtection="1">
      <alignment horizontal="center" wrapText="1" readingOrder="1"/>
      <protection hidden="1"/>
    </xf>
    <xf numFmtId="0" fontId="20" fillId="12" borderId="4" xfId="0" applyFont="1" applyFill="1" applyBorder="1" applyAlignment="1" applyProtection="1">
      <alignment horizontal="center" wrapText="1" readingOrder="1"/>
      <protection hidden="1"/>
    </xf>
    <xf numFmtId="0" fontId="20" fillId="11" borderId="5"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6" xfId="0" applyFont="1" applyFill="1" applyBorder="1" applyAlignment="1" applyProtection="1">
      <alignment horizontal="center" vertical="center" wrapText="1" readingOrder="1"/>
      <protection hidden="1"/>
    </xf>
    <xf numFmtId="0" fontId="20" fillId="11" borderId="7" xfId="0" applyFont="1" applyFill="1" applyBorder="1" applyAlignment="1" applyProtection="1">
      <alignment horizontal="center" vertical="center" wrapText="1" readingOrder="1"/>
      <protection hidden="1"/>
    </xf>
    <xf numFmtId="0" fontId="20" fillId="11" borderId="9" xfId="0" applyFont="1" applyFill="1" applyBorder="1" applyAlignment="1" applyProtection="1">
      <alignment horizontal="center" vertical="center" wrapText="1" readingOrder="1"/>
      <protection hidden="1"/>
    </xf>
    <xf numFmtId="0" fontId="20" fillId="11" borderId="8" xfId="0" applyFont="1" applyFill="1" applyBorder="1" applyAlignment="1" applyProtection="1">
      <alignment horizontal="center" vertical="center" wrapText="1" readingOrder="1"/>
      <protection hidden="1"/>
    </xf>
    <xf numFmtId="0" fontId="20" fillId="11" borderId="3" xfId="0" applyFont="1" applyFill="1" applyBorder="1" applyAlignment="1" applyProtection="1">
      <alignment horizontal="center" vertical="center" wrapText="1" readingOrder="1"/>
      <protection hidden="1"/>
    </xf>
    <xf numFmtId="0" fontId="20" fillId="11" borderId="10" xfId="0" applyFont="1" applyFill="1" applyBorder="1" applyAlignment="1" applyProtection="1">
      <alignment horizontal="center" vertical="center" wrapText="1" readingOrder="1"/>
      <protection hidden="1"/>
    </xf>
    <xf numFmtId="0" fontId="20" fillId="11" borderId="4" xfId="0" applyFont="1" applyFill="1" applyBorder="1" applyAlignment="1" applyProtection="1">
      <alignment horizontal="center" vertical="center" wrapText="1" readingOrder="1"/>
      <protection hidden="1"/>
    </xf>
    <xf numFmtId="0" fontId="18" fillId="10" borderId="0" xfId="0" applyFont="1" applyFill="1" applyAlignment="1">
      <alignment horizontal="center" vertical="center" wrapText="1" readingOrder="1"/>
    </xf>
    <xf numFmtId="0" fontId="17" fillId="0" borderId="3" xfId="0" applyFont="1" applyBorder="1" applyAlignment="1">
      <alignment horizontal="center" vertical="center" wrapText="1"/>
    </xf>
    <xf numFmtId="0" fontId="17" fillId="0" borderId="10" xfId="0" applyFont="1" applyBorder="1" applyAlignment="1">
      <alignment horizontal="center" vertical="center"/>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wrapText="1"/>
    </xf>
    <xf numFmtId="0" fontId="18" fillId="10" borderId="0" xfId="0" applyFont="1" applyFill="1" applyAlignment="1">
      <alignment horizontal="center" vertical="center" textRotation="90" wrapText="1" readingOrder="1"/>
    </xf>
    <xf numFmtId="0" fontId="18" fillId="10" borderId="6" xfId="0" applyFont="1" applyFill="1" applyBorder="1" applyAlignment="1">
      <alignment horizontal="center" vertical="center" textRotation="90" wrapText="1" readingOrder="1"/>
    </xf>
    <xf numFmtId="0" fontId="21" fillId="12" borderId="11" xfId="0" applyFont="1" applyFill="1" applyBorder="1" applyAlignment="1">
      <alignment horizontal="center" vertical="center" wrapText="1" readingOrder="1"/>
    </xf>
    <xf numFmtId="0" fontId="21" fillId="12" borderId="12" xfId="0" applyFont="1" applyFill="1" applyBorder="1" applyAlignment="1">
      <alignment horizontal="center" vertical="center" wrapText="1" readingOrder="1"/>
    </xf>
    <xf numFmtId="0" fontId="21" fillId="12" borderId="13" xfId="0" applyFont="1" applyFill="1" applyBorder="1" applyAlignment="1">
      <alignment horizontal="center" vertical="center" wrapText="1" readingOrder="1"/>
    </xf>
    <xf numFmtId="0" fontId="21" fillId="12" borderId="14" xfId="0" applyFont="1" applyFill="1" applyBorder="1" applyAlignment="1">
      <alignment horizontal="center" vertical="center" wrapText="1" readingOrder="1"/>
    </xf>
    <xf numFmtId="0" fontId="21" fillId="12" borderId="0" xfId="0" applyFont="1" applyFill="1" applyAlignment="1">
      <alignment horizontal="center" vertical="center" wrapText="1" readingOrder="1"/>
    </xf>
    <xf numFmtId="0" fontId="21" fillId="12" borderId="15" xfId="0" applyFont="1" applyFill="1" applyBorder="1" applyAlignment="1">
      <alignment horizontal="center" vertical="center" wrapText="1" readingOrder="1"/>
    </xf>
    <xf numFmtId="0" fontId="21" fillId="12" borderId="16" xfId="0" applyFont="1" applyFill="1" applyBorder="1" applyAlignment="1">
      <alignment horizontal="center" vertical="center" wrapText="1" readingOrder="1"/>
    </xf>
    <xf numFmtId="0" fontId="21" fillId="12" borderId="17" xfId="0" applyFont="1" applyFill="1" applyBorder="1" applyAlignment="1">
      <alignment horizontal="center" vertical="center" wrapText="1" readingOrder="1"/>
    </xf>
    <xf numFmtId="0" fontId="21" fillId="12" borderId="18" xfId="0" applyFont="1" applyFill="1" applyBorder="1" applyAlignment="1">
      <alignment horizontal="center" vertical="center" wrapText="1" readingOrder="1"/>
    </xf>
    <xf numFmtId="0" fontId="21" fillId="11" borderId="11" xfId="0" applyFont="1" applyFill="1" applyBorder="1" applyAlignment="1">
      <alignment horizontal="center" vertical="center" wrapText="1" readingOrder="1"/>
    </xf>
    <xf numFmtId="0" fontId="21" fillId="11" borderId="12" xfId="0" applyFont="1" applyFill="1" applyBorder="1" applyAlignment="1">
      <alignment horizontal="center" vertical="center" wrapText="1" readingOrder="1"/>
    </xf>
    <xf numFmtId="0" fontId="21" fillId="11" borderId="13" xfId="0" applyFont="1" applyFill="1" applyBorder="1" applyAlignment="1">
      <alignment horizontal="center" vertical="center" wrapText="1" readingOrder="1"/>
    </xf>
    <xf numFmtId="0" fontId="21" fillId="11" borderId="14" xfId="0" applyFont="1" applyFill="1" applyBorder="1" applyAlignment="1">
      <alignment horizontal="center" vertical="center" wrapText="1" readingOrder="1"/>
    </xf>
    <xf numFmtId="0" fontId="21" fillId="11" borderId="0" xfId="0" applyFont="1" applyFill="1" applyAlignment="1">
      <alignment horizontal="center" vertical="center" wrapText="1" readingOrder="1"/>
    </xf>
    <xf numFmtId="0" fontId="21" fillId="11" borderId="15" xfId="0" applyFont="1" applyFill="1" applyBorder="1" applyAlignment="1">
      <alignment horizontal="center" vertical="center" wrapText="1" readingOrder="1"/>
    </xf>
    <xf numFmtId="0" fontId="21" fillId="11" borderId="16" xfId="0" applyFont="1" applyFill="1" applyBorder="1" applyAlignment="1">
      <alignment horizontal="center" vertical="center" wrapText="1" readingOrder="1"/>
    </xf>
    <xf numFmtId="0" fontId="21" fillId="11" borderId="17" xfId="0" applyFont="1" applyFill="1" applyBorder="1" applyAlignment="1">
      <alignment horizontal="center" vertical="center" wrapText="1" readingOrder="1"/>
    </xf>
    <xf numFmtId="0" fontId="21" fillId="11" borderId="18" xfId="0" applyFont="1" applyFill="1" applyBorder="1" applyAlignment="1">
      <alignment horizontal="center" vertical="center" wrapText="1" readingOrder="1"/>
    </xf>
    <xf numFmtId="0" fontId="21" fillId="13" borderId="11" xfId="0" applyFont="1" applyFill="1" applyBorder="1" applyAlignment="1">
      <alignment horizontal="center" vertical="center" wrapText="1" readingOrder="1"/>
    </xf>
    <xf numFmtId="0" fontId="21" fillId="13" borderId="12" xfId="0" applyFont="1" applyFill="1" applyBorder="1" applyAlignment="1">
      <alignment horizontal="center" vertical="center" wrapText="1" readingOrder="1"/>
    </xf>
    <xf numFmtId="0" fontId="21" fillId="13" borderId="13" xfId="0" applyFont="1" applyFill="1" applyBorder="1" applyAlignment="1">
      <alignment horizontal="center" vertical="center" wrapText="1" readingOrder="1"/>
    </xf>
    <xf numFmtId="0" fontId="21" fillId="13" borderId="14" xfId="0" applyFont="1" applyFill="1" applyBorder="1" applyAlignment="1">
      <alignment horizontal="center" vertical="center" wrapText="1" readingOrder="1"/>
    </xf>
    <xf numFmtId="0" fontId="21" fillId="13" borderId="0" xfId="0" applyFont="1" applyFill="1" applyAlignment="1">
      <alignment horizontal="center" vertical="center" wrapText="1" readingOrder="1"/>
    </xf>
    <xf numFmtId="0" fontId="21" fillId="13" borderId="15" xfId="0" applyFont="1" applyFill="1" applyBorder="1" applyAlignment="1">
      <alignment horizontal="center" vertical="center" wrapText="1" readingOrder="1"/>
    </xf>
    <xf numFmtId="0" fontId="21" fillId="13" borderId="16" xfId="0" applyFont="1" applyFill="1" applyBorder="1" applyAlignment="1">
      <alignment horizontal="center" vertical="center" wrapText="1" readingOrder="1"/>
    </xf>
    <xf numFmtId="0" fontId="21" fillId="13" borderId="17" xfId="0" applyFont="1" applyFill="1" applyBorder="1" applyAlignment="1">
      <alignment horizontal="center" vertical="center" wrapText="1" readingOrder="1"/>
    </xf>
    <xf numFmtId="0" fontId="21" fillId="13" borderId="18" xfId="0" applyFont="1" applyFill="1" applyBorder="1" applyAlignment="1">
      <alignment horizontal="center" vertical="center" wrapText="1" readingOrder="1"/>
    </xf>
    <xf numFmtId="0" fontId="21" fillId="5" borderId="11" xfId="0" applyFont="1" applyFill="1" applyBorder="1" applyAlignment="1">
      <alignment horizontal="center" vertical="center" wrapText="1" readingOrder="1"/>
    </xf>
    <xf numFmtId="0" fontId="21" fillId="5" borderId="12" xfId="0" applyFont="1" applyFill="1" applyBorder="1" applyAlignment="1">
      <alignment horizontal="center" vertical="center" wrapText="1" readingOrder="1"/>
    </xf>
    <xf numFmtId="0" fontId="21" fillId="5" borderId="13" xfId="0" applyFont="1" applyFill="1" applyBorder="1" applyAlignment="1">
      <alignment horizontal="center" vertical="center" wrapText="1" readingOrder="1"/>
    </xf>
    <xf numFmtId="0" fontId="21" fillId="5" borderId="14" xfId="0" applyFont="1" applyFill="1" applyBorder="1" applyAlignment="1">
      <alignment horizontal="center" vertical="center" wrapText="1" readingOrder="1"/>
    </xf>
    <xf numFmtId="0" fontId="21" fillId="5" borderId="0" xfId="0" applyFont="1" applyFill="1" applyAlignment="1">
      <alignment horizontal="center" vertical="center" wrapText="1" readingOrder="1"/>
    </xf>
    <xf numFmtId="0" fontId="21" fillId="5" borderId="15" xfId="0" applyFont="1" applyFill="1" applyBorder="1" applyAlignment="1">
      <alignment horizontal="center" vertical="center" wrapText="1" readingOrder="1"/>
    </xf>
    <xf numFmtId="0" fontId="21" fillId="5" borderId="16" xfId="0" applyFont="1" applyFill="1" applyBorder="1" applyAlignment="1">
      <alignment horizontal="center" vertical="center" wrapText="1" readingOrder="1"/>
    </xf>
    <xf numFmtId="0" fontId="21" fillId="5" borderId="17" xfId="0" applyFont="1" applyFill="1" applyBorder="1" applyAlignment="1">
      <alignment horizontal="center" vertical="center" wrapText="1" readingOrder="1"/>
    </xf>
    <xf numFmtId="0" fontId="21" fillId="5" borderId="18" xfId="0" applyFont="1" applyFill="1" applyBorder="1" applyAlignment="1">
      <alignment horizontal="center" vertical="center" wrapText="1" readingOrder="1"/>
    </xf>
    <xf numFmtId="0" fontId="42" fillId="0" borderId="3" xfId="0" applyFont="1" applyBorder="1" applyAlignment="1">
      <alignment horizontal="center" vertical="center" wrapText="1"/>
    </xf>
    <xf numFmtId="0" fontId="42" fillId="0" borderId="10" xfId="0" applyFont="1" applyBorder="1" applyAlignment="1">
      <alignment horizontal="center" vertical="center"/>
    </xf>
    <xf numFmtId="0" fontId="42" fillId="0" borderId="4" xfId="0" applyFont="1" applyBorder="1" applyAlignment="1">
      <alignment horizontal="center" vertical="center"/>
    </xf>
    <xf numFmtId="0" fontId="42" fillId="0" borderId="5" xfId="0" applyFont="1" applyBorder="1" applyAlignment="1">
      <alignment horizontal="center" vertical="center"/>
    </xf>
    <xf numFmtId="0" fontId="42" fillId="0" borderId="0" xfId="0" applyFont="1" applyAlignment="1">
      <alignment horizontal="center" vertical="center"/>
    </xf>
    <xf numFmtId="0" fontId="42" fillId="0" borderId="6" xfId="0" applyFont="1" applyBorder="1" applyAlignment="1">
      <alignment horizontal="center" vertical="center"/>
    </xf>
    <xf numFmtId="0" fontId="42" fillId="0" borderId="7" xfId="0" applyFont="1" applyBorder="1" applyAlignment="1">
      <alignment horizontal="center" vertical="center"/>
    </xf>
    <xf numFmtId="0" fontId="42" fillId="0" borderId="9" xfId="0" applyFont="1" applyBorder="1" applyAlignment="1">
      <alignment horizontal="center" vertical="center"/>
    </xf>
    <xf numFmtId="0" fontId="42" fillId="0" borderId="8" xfId="0" applyFont="1" applyBorder="1" applyAlignment="1">
      <alignment horizontal="center" vertical="center"/>
    </xf>
    <xf numFmtId="0" fontId="42" fillId="0" borderId="10" xfId="0" applyFont="1" applyBorder="1" applyAlignment="1">
      <alignment horizontal="center" vertical="center" wrapText="1"/>
    </xf>
    <xf numFmtId="0" fontId="41" fillId="11" borderId="11" xfId="0" applyFont="1" applyFill="1" applyBorder="1" applyAlignment="1">
      <alignment horizontal="center" vertical="center" wrapText="1" readingOrder="1"/>
    </xf>
    <xf numFmtId="0" fontId="41" fillId="11" borderId="12" xfId="0" applyFont="1" applyFill="1" applyBorder="1" applyAlignment="1">
      <alignment horizontal="center" vertical="center" wrapText="1" readingOrder="1"/>
    </xf>
    <xf numFmtId="0" fontId="41" fillId="11" borderId="13" xfId="0" applyFont="1" applyFill="1" applyBorder="1" applyAlignment="1">
      <alignment horizontal="center" vertical="center" wrapText="1" readingOrder="1"/>
    </xf>
    <xf numFmtId="0" fontId="41" fillId="11" borderId="14" xfId="0" applyFont="1" applyFill="1" applyBorder="1" applyAlignment="1">
      <alignment horizontal="center" vertical="center" wrapText="1" readingOrder="1"/>
    </xf>
    <xf numFmtId="0" fontId="41" fillId="11" borderId="0" xfId="0" applyFont="1" applyFill="1" applyAlignment="1">
      <alignment horizontal="center" vertical="center" wrapText="1" readingOrder="1"/>
    </xf>
    <xf numFmtId="0" fontId="41" fillId="11" borderId="15" xfId="0" applyFont="1" applyFill="1" applyBorder="1" applyAlignment="1">
      <alignment horizontal="center" vertical="center" wrapText="1" readingOrder="1"/>
    </xf>
    <xf numFmtId="0" fontId="41" fillId="11" borderId="16" xfId="0" applyFont="1" applyFill="1" applyBorder="1" applyAlignment="1">
      <alignment horizontal="center" vertical="center" wrapText="1" readingOrder="1"/>
    </xf>
    <xf numFmtId="0" fontId="41" fillId="11" borderId="17" xfId="0" applyFont="1" applyFill="1" applyBorder="1" applyAlignment="1">
      <alignment horizontal="center" vertical="center" wrapText="1" readingOrder="1"/>
    </xf>
    <xf numFmtId="0" fontId="41" fillId="11" borderId="18" xfId="0" applyFont="1" applyFill="1" applyBorder="1" applyAlignment="1">
      <alignment horizontal="center" vertical="center" wrapText="1" readingOrder="1"/>
    </xf>
    <xf numFmtId="0" fontId="42" fillId="0" borderId="5" xfId="0" applyFont="1" applyBorder="1" applyAlignment="1">
      <alignment horizontal="center" vertical="center" wrapText="1"/>
    </xf>
    <xf numFmtId="0" fontId="41" fillId="12" borderId="11" xfId="0" applyFont="1" applyFill="1" applyBorder="1" applyAlignment="1">
      <alignment horizontal="center" vertical="center" wrapText="1" readingOrder="1"/>
    </xf>
    <xf numFmtId="0" fontId="41" fillId="12" borderId="12" xfId="0" applyFont="1" applyFill="1" applyBorder="1" applyAlignment="1">
      <alignment horizontal="center" vertical="center" wrapText="1" readingOrder="1"/>
    </xf>
    <xf numFmtId="0" fontId="41" fillId="12" borderId="13" xfId="0" applyFont="1" applyFill="1" applyBorder="1" applyAlignment="1">
      <alignment horizontal="center" vertical="center" wrapText="1" readingOrder="1"/>
    </xf>
    <xf numFmtId="0" fontId="41" fillId="12" borderId="14" xfId="0" applyFont="1" applyFill="1" applyBorder="1" applyAlignment="1">
      <alignment horizontal="center" vertical="center" wrapText="1" readingOrder="1"/>
    </xf>
    <xf numFmtId="0" fontId="41" fillId="12" borderId="0" xfId="0" applyFont="1" applyFill="1" applyAlignment="1">
      <alignment horizontal="center" vertical="center" wrapText="1" readingOrder="1"/>
    </xf>
    <xf numFmtId="0" fontId="41" fillId="12" borderId="15" xfId="0" applyFont="1" applyFill="1" applyBorder="1" applyAlignment="1">
      <alignment horizontal="center" vertical="center" wrapText="1" readingOrder="1"/>
    </xf>
    <xf numFmtId="0" fontId="41" fillId="12" borderId="16" xfId="0" applyFont="1" applyFill="1" applyBorder="1" applyAlignment="1">
      <alignment horizontal="center" vertical="center" wrapText="1" readingOrder="1"/>
    </xf>
    <xf numFmtId="0" fontId="41" fillId="12" borderId="17" xfId="0" applyFont="1" applyFill="1" applyBorder="1" applyAlignment="1">
      <alignment horizontal="center" vertical="center" wrapText="1" readingOrder="1"/>
    </xf>
    <xf numFmtId="0" fontId="41" fillId="12" borderId="18" xfId="0" applyFont="1" applyFill="1" applyBorder="1" applyAlignment="1">
      <alignment horizontal="center" vertical="center" wrapText="1" readingOrder="1"/>
    </xf>
    <xf numFmtId="0" fontId="40" fillId="0" borderId="0" xfId="0" applyFont="1" applyAlignment="1">
      <alignment horizontal="center" vertical="center" wrapText="1"/>
    </xf>
    <xf numFmtId="0" fontId="22" fillId="0" borderId="0" xfId="0" applyFont="1" applyAlignment="1">
      <alignment horizontal="center" vertical="center" wrapText="1"/>
    </xf>
    <xf numFmtId="0" fontId="41" fillId="5" borderId="11" xfId="0" applyFont="1" applyFill="1" applyBorder="1" applyAlignment="1">
      <alignment horizontal="center" vertical="center" wrapText="1" readingOrder="1"/>
    </xf>
    <xf numFmtId="0" fontId="41" fillId="5" borderId="12" xfId="0" applyFont="1" applyFill="1" applyBorder="1" applyAlignment="1">
      <alignment horizontal="center" vertical="center" wrapText="1" readingOrder="1"/>
    </xf>
    <xf numFmtId="0" fontId="41" fillId="5" borderId="13" xfId="0" applyFont="1" applyFill="1" applyBorder="1" applyAlignment="1">
      <alignment horizontal="center" vertical="center" wrapText="1" readingOrder="1"/>
    </xf>
    <xf numFmtId="0" fontId="41" fillId="5" borderId="14" xfId="0" applyFont="1" applyFill="1" applyBorder="1" applyAlignment="1">
      <alignment horizontal="center" vertical="center" wrapText="1" readingOrder="1"/>
    </xf>
    <xf numFmtId="0" fontId="41" fillId="5" borderId="0" xfId="0" applyFont="1" applyFill="1" applyAlignment="1">
      <alignment horizontal="center" vertical="center" wrapText="1" readingOrder="1"/>
    </xf>
    <xf numFmtId="0" fontId="41" fillId="5" borderId="15" xfId="0" applyFont="1" applyFill="1" applyBorder="1" applyAlignment="1">
      <alignment horizontal="center" vertical="center" wrapText="1" readingOrder="1"/>
    </xf>
    <xf numFmtId="0" fontId="41" fillId="5" borderId="16" xfId="0" applyFont="1" applyFill="1" applyBorder="1" applyAlignment="1">
      <alignment horizontal="center" vertical="center" wrapText="1" readingOrder="1"/>
    </xf>
    <xf numFmtId="0" fontId="41" fillId="5" borderId="17" xfId="0" applyFont="1" applyFill="1" applyBorder="1" applyAlignment="1">
      <alignment horizontal="center" vertical="center" wrapText="1" readingOrder="1"/>
    </xf>
    <xf numFmtId="0" fontId="41" fillId="5" borderId="18" xfId="0" applyFont="1" applyFill="1" applyBorder="1" applyAlignment="1">
      <alignment horizontal="center" vertical="center" wrapText="1" readingOrder="1"/>
    </xf>
    <xf numFmtId="0" fontId="41" fillId="13" borderId="11" xfId="0" applyFont="1" applyFill="1" applyBorder="1" applyAlignment="1">
      <alignment horizontal="center" vertical="center" wrapText="1" readingOrder="1"/>
    </xf>
    <xf numFmtId="0" fontId="41" fillId="13" borderId="12" xfId="0" applyFont="1" applyFill="1" applyBorder="1" applyAlignment="1">
      <alignment horizontal="center" vertical="center" wrapText="1" readingOrder="1"/>
    </xf>
    <xf numFmtId="0" fontId="41" fillId="13" borderId="13" xfId="0" applyFont="1" applyFill="1" applyBorder="1" applyAlignment="1">
      <alignment horizontal="center" vertical="center" wrapText="1" readingOrder="1"/>
    </xf>
    <xf numFmtId="0" fontId="41" fillId="13" borderId="14" xfId="0" applyFont="1" applyFill="1" applyBorder="1" applyAlignment="1">
      <alignment horizontal="center" vertical="center" wrapText="1" readingOrder="1"/>
    </xf>
    <xf numFmtId="0" fontId="41" fillId="13" borderId="0" xfId="0" applyFont="1" applyFill="1" applyAlignment="1">
      <alignment horizontal="center" vertical="center" wrapText="1" readingOrder="1"/>
    </xf>
    <xf numFmtId="0" fontId="41" fillId="13" borderId="15" xfId="0" applyFont="1" applyFill="1" applyBorder="1" applyAlignment="1">
      <alignment horizontal="center" vertical="center" wrapText="1" readingOrder="1"/>
    </xf>
    <xf numFmtId="0" fontId="41" fillId="13" borderId="16" xfId="0" applyFont="1" applyFill="1" applyBorder="1" applyAlignment="1">
      <alignment horizontal="center" vertical="center" wrapText="1" readingOrder="1"/>
    </xf>
    <xf numFmtId="0" fontId="41" fillId="13" borderId="17" xfId="0" applyFont="1" applyFill="1" applyBorder="1" applyAlignment="1">
      <alignment horizontal="center" vertical="center" wrapText="1" readingOrder="1"/>
    </xf>
    <xf numFmtId="0" fontId="41" fillId="13" borderId="18" xfId="0" applyFont="1" applyFill="1" applyBorder="1" applyAlignment="1">
      <alignment horizontal="center" vertical="center" wrapText="1" readingOrder="1"/>
    </xf>
    <xf numFmtId="0" fontId="24" fillId="0" borderId="0" xfId="0" applyFont="1" applyAlignment="1">
      <alignment horizontal="center" vertical="center"/>
    </xf>
    <xf numFmtId="0" fontId="44" fillId="0" borderId="0" xfId="0" applyFont="1" applyAlignment="1">
      <alignment horizontal="center" vertical="center"/>
    </xf>
    <xf numFmtId="0" fontId="39" fillId="15" borderId="21" xfId="0" applyFont="1" applyFill="1" applyBorder="1" applyAlignment="1">
      <alignment horizontal="center" vertical="center" wrapText="1" readingOrder="1"/>
    </xf>
    <xf numFmtId="0" fontId="39" fillId="15" borderId="22" xfId="0" applyFont="1" applyFill="1" applyBorder="1" applyAlignment="1">
      <alignment horizontal="center" vertical="center" wrapText="1" readingOrder="1"/>
    </xf>
    <xf numFmtId="0" fontId="39" fillId="15" borderId="33" xfId="0" applyFont="1" applyFill="1" applyBorder="1" applyAlignment="1">
      <alignment horizontal="center" vertical="center" wrapText="1" readingOrder="1"/>
    </xf>
    <xf numFmtId="0" fontId="34" fillId="3" borderId="0" xfId="0" applyFont="1" applyFill="1" applyAlignment="1">
      <alignment horizontal="justify" vertical="center" wrapText="1"/>
    </xf>
    <xf numFmtId="0" fontId="36" fillId="15" borderId="30" xfId="0" applyFont="1" applyFill="1" applyBorder="1" applyAlignment="1">
      <alignment horizontal="center" vertical="center" wrapText="1" readingOrder="1"/>
    </xf>
    <xf numFmtId="0" fontId="36" fillId="15" borderId="31" xfId="0" applyFont="1" applyFill="1" applyBorder="1" applyAlignment="1">
      <alignment horizontal="center" vertical="center" wrapText="1" readingOrder="1"/>
    </xf>
    <xf numFmtId="0" fontId="36" fillId="3" borderId="28" xfId="0" applyFont="1" applyFill="1" applyBorder="1" applyAlignment="1">
      <alignment horizontal="center" vertical="center" wrapText="1" readingOrder="1"/>
    </xf>
    <xf numFmtId="0" fontId="36" fillId="3" borderId="23" xfId="0" applyFont="1" applyFill="1" applyBorder="1" applyAlignment="1">
      <alignment horizontal="center" vertical="center" wrapText="1" readingOrder="1"/>
    </xf>
    <xf numFmtId="0" fontId="36" fillId="3" borderId="20" xfId="0" applyFont="1" applyFill="1" applyBorder="1" applyAlignment="1">
      <alignment horizontal="center" vertical="center" wrapText="1" readingOrder="1"/>
    </xf>
    <xf numFmtId="0" fontId="36" fillId="3" borderId="19" xfId="0" applyFont="1" applyFill="1" applyBorder="1" applyAlignment="1">
      <alignment horizontal="center" vertical="center" wrapText="1" readingOrder="1"/>
    </xf>
    <xf numFmtId="0" fontId="36" fillId="3" borderId="25" xfId="0" applyFont="1" applyFill="1" applyBorder="1" applyAlignment="1">
      <alignment horizontal="center" vertical="center" wrapText="1" readingOrder="1"/>
    </xf>
    <xf numFmtId="0" fontId="36" fillId="3" borderId="26" xfId="0" applyFont="1" applyFill="1" applyBorder="1" applyAlignment="1">
      <alignment horizontal="center" vertical="center" wrapText="1" readingOrder="1"/>
    </xf>
    <xf numFmtId="0" fontId="78" fillId="0" borderId="166" xfId="2" applyFont="1" applyBorder="1" applyAlignment="1">
      <alignment horizontal="center" vertical="center"/>
    </xf>
    <xf numFmtId="0" fontId="78" fillId="0" borderId="39" xfId="2" applyFont="1" applyBorder="1" applyAlignment="1">
      <alignment horizontal="center" vertical="center"/>
    </xf>
    <xf numFmtId="0" fontId="86" fillId="21" borderId="149" xfId="0" applyFont="1" applyFill="1" applyBorder="1" applyAlignment="1">
      <alignment horizontal="center" vertical="center"/>
    </xf>
    <xf numFmtId="0" fontId="86" fillId="21" borderId="150" xfId="0" applyFont="1" applyFill="1" applyBorder="1" applyAlignment="1">
      <alignment horizontal="center" vertical="center"/>
    </xf>
    <xf numFmtId="0" fontId="86" fillId="21" borderId="162" xfId="0" applyFont="1" applyFill="1" applyBorder="1" applyAlignment="1">
      <alignment horizontal="center" vertical="center"/>
    </xf>
    <xf numFmtId="0" fontId="71" fillId="0" borderId="67" xfId="0" applyFont="1" applyBorder="1" applyAlignment="1">
      <alignment horizontal="center" vertical="center"/>
    </xf>
    <xf numFmtId="0" fontId="71" fillId="0" borderId="26" xfId="0" applyFont="1" applyBorder="1" applyAlignment="1">
      <alignment horizontal="center" vertical="center"/>
    </xf>
    <xf numFmtId="165" fontId="71" fillId="0" borderId="73" xfId="0" applyNumberFormat="1" applyFont="1" applyBorder="1" applyAlignment="1">
      <alignment horizontal="center" vertical="center"/>
    </xf>
    <xf numFmtId="165" fontId="71" fillId="0" borderId="24" xfId="0" applyNumberFormat="1" applyFont="1" applyBorder="1" applyAlignment="1">
      <alignment horizontal="center" vertical="center"/>
    </xf>
    <xf numFmtId="165" fontId="71" fillId="0" borderId="27" xfId="0" applyNumberFormat="1" applyFont="1" applyBorder="1" applyAlignment="1">
      <alignment horizontal="center" vertical="center"/>
    </xf>
    <xf numFmtId="165" fontId="71" fillId="0" borderId="67" xfId="0" applyNumberFormat="1" applyFont="1" applyBorder="1" applyAlignment="1">
      <alignment horizontal="center" vertical="center"/>
    </xf>
    <xf numFmtId="165" fontId="71" fillId="0" borderId="19" xfId="0" applyNumberFormat="1" applyFont="1" applyBorder="1" applyAlignment="1">
      <alignment horizontal="center" vertical="center"/>
    </xf>
    <xf numFmtId="165" fontId="71" fillId="0" borderId="26" xfId="0" applyNumberFormat="1" applyFont="1" applyBorder="1" applyAlignment="1">
      <alignment horizontal="center" vertical="center"/>
    </xf>
    <xf numFmtId="0" fontId="87" fillId="2" borderId="67" xfId="6" applyFont="1" applyFill="1" applyBorder="1" applyAlignment="1">
      <alignment horizontal="center" vertical="center" wrapText="1"/>
    </xf>
    <xf numFmtId="0" fontId="87" fillId="2" borderId="26" xfId="6" applyFont="1" applyFill="1" applyBorder="1" applyAlignment="1">
      <alignment horizontal="center" vertical="center" wrapText="1"/>
    </xf>
    <xf numFmtId="0" fontId="87" fillId="2" borderId="73" xfId="6" applyFont="1" applyFill="1" applyBorder="1" applyAlignment="1">
      <alignment horizontal="center" vertical="center" wrapText="1"/>
    </xf>
    <xf numFmtId="0" fontId="87" fillId="2" borderId="27" xfId="6" applyFont="1" applyFill="1" applyBorder="1" applyAlignment="1">
      <alignment horizontal="center" vertical="center" wrapText="1"/>
    </xf>
    <xf numFmtId="0" fontId="87" fillId="18" borderId="67" xfId="6" applyFont="1" applyFill="1" applyBorder="1" applyAlignment="1">
      <alignment horizontal="center" vertical="center" wrapText="1"/>
    </xf>
    <xf numFmtId="0" fontId="87" fillId="18" borderId="26" xfId="6" applyFont="1" applyFill="1" applyBorder="1" applyAlignment="1">
      <alignment horizontal="center" vertical="center" wrapText="1"/>
    </xf>
    <xf numFmtId="0" fontId="87" fillId="24" borderId="67" xfId="6" applyFont="1" applyFill="1" applyBorder="1" applyAlignment="1">
      <alignment horizontal="center" vertical="center" wrapText="1"/>
    </xf>
    <xf numFmtId="0" fontId="87" fillId="24" borderId="26" xfId="6" applyFont="1" applyFill="1" applyBorder="1" applyAlignment="1">
      <alignment horizontal="center" vertical="center" wrapText="1"/>
    </xf>
    <xf numFmtId="0" fontId="86" fillId="19" borderId="61" xfId="6" applyFont="1" applyFill="1" applyBorder="1" applyAlignment="1">
      <alignment horizontal="center" vertical="center" wrapText="1"/>
    </xf>
    <xf numFmtId="0" fontId="86" fillId="23" borderId="61" xfId="6" applyFont="1" applyFill="1" applyBorder="1" applyAlignment="1">
      <alignment horizontal="center" vertical="center" wrapText="1"/>
    </xf>
    <xf numFmtId="0" fontId="86" fillId="20" borderId="61" xfId="6" applyFont="1" applyFill="1" applyBorder="1" applyAlignment="1">
      <alignment horizontal="center" vertical="center" wrapText="1"/>
    </xf>
    <xf numFmtId="0" fontId="86" fillId="20" borderId="64" xfId="6" applyFont="1" applyFill="1" applyBorder="1" applyAlignment="1">
      <alignment horizontal="center" vertical="center" wrapText="1"/>
    </xf>
    <xf numFmtId="0" fontId="87" fillId="22" borderId="68" xfId="6" applyFont="1" applyFill="1" applyBorder="1" applyAlignment="1">
      <alignment horizontal="center" vertical="center" wrapText="1"/>
    </xf>
    <xf numFmtId="0" fontId="87" fillId="22" borderId="25" xfId="6" applyFont="1" applyFill="1" applyBorder="1" applyAlignment="1">
      <alignment horizontal="center" vertical="center" wrapText="1"/>
    </xf>
    <xf numFmtId="0" fontId="87" fillId="22" borderId="67" xfId="6" applyFont="1" applyFill="1" applyBorder="1" applyAlignment="1">
      <alignment horizontal="center" vertical="center" wrapText="1"/>
    </xf>
    <xf numFmtId="0" fontId="87" fillId="22" borderId="26" xfId="6" applyFont="1" applyFill="1" applyBorder="1" applyAlignment="1">
      <alignment horizontal="center" vertical="center" wrapText="1"/>
    </xf>
    <xf numFmtId="0" fontId="86" fillId="21" borderId="137" xfId="6" applyFont="1" applyFill="1" applyBorder="1" applyAlignment="1">
      <alignment horizontal="center" vertical="center" wrapText="1"/>
    </xf>
    <xf numFmtId="0" fontId="86" fillId="21" borderId="61" xfId="6" applyFont="1" applyFill="1" applyBorder="1" applyAlignment="1">
      <alignment horizontal="center" vertical="center" wrapText="1"/>
    </xf>
    <xf numFmtId="0" fontId="66" fillId="5" borderId="61" xfId="6" applyFont="1" applyFill="1" applyBorder="1" applyAlignment="1">
      <alignment horizontal="center" vertical="center" wrapText="1"/>
    </xf>
    <xf numFmtId="0" fontId="87" fillId="25" borderId="67" xfId="6" applyFont="1" applyFill="1" applyBorder="1" applyAlignment="1">
      <alignment horizontal="center" vertical="center" wrapText="1"/>
    </xf>
    <xf numFmtId="0" fontId="87" fillId="25" borderId="26" xfId="6" applyFont="1" applyFill="1" applyBorder="1" applyAlignment="1">
      <alignment horizontal="center" vertical="center" wrapText="1"/>
    </xf>
    <xf numFmtId="0" fontId="71" fillId="0" borderId="20" xfId="0" applyFont="1" applyBorder="1" applyAlignment="1">
      <alignment horizontal="center" vertical="center" wrapText="1"/>
    </xf>
    <xf numFmtId="0" fontId="71" fillId="0" borderId="19" xfId="0" applyFont="1" applyBorder="1" applyAlignment="1">
      <alignment horizontal="center" vertical="center" wrapText="1"/>
    </xf>
    <xf numFmtId="0" fontId="71" fillId="0" borderId="26" xfId="0" applyFont="1" applyBorder="1" applyAlignment="1">
      <alignment horizontal="center" vertical="center" wrapText="1"/>
    </xf>
    <xf numFmtId="0" fontId="71" fillId="0" borderId="90" xfId="0" applyFont="1" applyBorder="1" applyAlignment="1">
      <alignment horizontal="center" vertical="center"/>
    </xf>
    <xf numFmtId="0" fontId="71" fillId="0" borderId="84" xfId="0" applyFont="1" applyBorder="1" applyAlignment="1">
      <alignment horizontal="center" vertical="center"/>
    </xf>
    <xf numFmtId="0" fontId="71" fillId="0" borderId="92" xfId="0" applyFont="1" applyBorder="1" applyAlignment="1">
      <alignment horizontal="center" vertical="center"/>
    </xf>
    <xf numFmtId="9" fontId="71" fillId="26" borderId="20" xfId="0" applyNumberFormat="1" applyFont="1" applyFill="1" applyBorder="1" applyAlignment="1">
      <alignment horizontal="center" vertical="center"/>
    </xf>
    <xf numFmtId="9" fontId="71" fillId="26" borderId="19" xfId="0" applyNumberFormat="1" applyFont="1" applyFill="1" applyBorder="1" applyAlignment="1">
      <alignment horizontal="center" vertical="center"/>
    </xf>
    <xf numFmtId="9" fontId="71" fillId="26" borderId="26" xfId="0" applyNumberFormat="1" applyFont="1" applyFill="1" applyBorder="1" applyAlignment="1">
      <alignment horizontal="center" vertical="center"/>
    </xf>
    <xf numFmtId="0" fontId="71" fillId="34" borderId="29" xfId="0" applyFont="1" applyFill="1" applyBorder="1" applyAlignment="1">
      <alignment horizontal="center" vertical="center" wrapText="1"/>
    </xf>
    <xf numFmtId="0" fontId="71" fillId="34" borderId="24" xfId="0" applyFont="1" applyFill="1" applyBorder="1" applyAlignment="1">
      <alignment horizontal="center" vertical="center" wrapText="1"/>
    </xf>
    <xf numFmtId="0" fontId="71" fillId="34" borderId="27" xfId="0" applyFont="1" applyFill="1" applyBorder="1" applyAlignment="1">
      <alignment horizontal="center" vertical="center" wrapText="1"/>
    </xf>
    <xf numFmtId="9" fontId="71" fillId="0" borderId="20" xfId="0" applyNumberFormat="1" applyFont="1" applyBorder="1" applyAlignment="1">
      <alignment horizontal="center" vertical="center" wrapText="1"/>
    </xf>
    <xf numFmtId="9" fontId="71" fillId="0" borderId="19" xfId="0" applyNumberFormat="1" applyFont="1" applyBorder="1" applyAlignment="1">
      <alignment horizontal="center" vertical="center" wrapText="1"/>
    </xf>
    <xf numFmtId="9" fontId="71" fillId="0" borderId="26" xfId="0" applyNumberFormat="1" applyFont="1" applyBorder="1" applyAlignment="1">
      <alignment horizontal="center" vertical="center" wrapText="1"/>
    </xf>
    <xf numFmtId="9" fontId="71" fillId="26" borderId="20" xfId="0" applyNumberFormat="1" applyFont="1" applyFill="1" applyBorder="1" applyAlignment="1">
      <alignment horizontal="center" vertical="center" wrapText="1"/>
    </xf>
    <xf numFmtId="9" fontId="71" fillId="26" borderId="19" xfId="0" applyNumberFormat="1" applyFont="1" applyFill="1" applyBorder="1" applyAlignment="1">
      <alignment horizontal="center" vertical="center" wrapText="1"/>
    </xf>
    <xf numFmtId="0" fontId="71" fillId="26" borderId="26" xfId="0" applyFont="1" applyFill="1" applyBorder="1" applyAlignment="1">
      <alignment horizontal="center" vertical="center" wrapText="1"/>
    </xf>
    <xf numFmtId="0" fontId="71" fillId="0" borderId="73" xfId="0" applyFont="1" applyBorder="1" applyAlignment="1">
      <alignment horizontal="center" vertical="center" wrapText="1"/>
    </xf>
    <xf numFmtId="0" fontId="71" fillId="0" borderId="24"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136" xfId="0" applyFont="1" applyBorder="1" applyAlignment="1">
      <alignment horizontal="center" vertical="center" wrapText="1"/>
    </xf>
    <xf numFmtId="0" fontId="71" fillId="0" borderId="137" xfId="0" applyFont="1" applyBorder="1" applyAlignment="1">
      <alignment horizontal="center" vertical="center" wrapText="1"/>
    </xf>
    <xf numFmtId="0" fontId="71" fillId="0" borderId="138" xfId="0" applyFont="1" applyBorder="1" applyAlignment="1">
      <alignment horizontal="center" vertical="center" wrapText="1"/>
    </xf>
    <xf numFmtId="0" fontId="71" fillId="0" borderId="67" xfId="0" applyFont="1" applyBorder="1" applyAlignment="1">
      <alignment horizontal="center" vertical="center" wrapText="1"/>
    </xf>
    <xf numFmtId="0" fontId="71" fillId="0" borderId="68" xfId="0" applyFont="1" applyBorder="1" applyAlignment="1">
      <alignment horizontal="center" vertical="center" wrapText="1"/>
    </xf>
    <xf numFmtId="0" fontId="71" fillId="0" borderId="23" xfId="0" applyFont="1" applyBorder="1" applyAlignment="1">
      <alignment horizontal="center" vertical="center" wrapText="1"/>
    </xf>
    <xf numFmtId="0" fontId="71" fillId="0" borderId="25" xfId="0" applyFont="1" applyBorder="1" applyAlignment="1">
      <alignment horizontal="center" vertical="center" wrapText="1"/>
    </xf>
    <xf numFmtId="9" fontId="71" fillId="26" borderId="67" xfId="0" applyNumberFormat="1" applyFont="1" applyFill="1" applyBorder="1" applyAlignment="1">
      <alignment horizontal="center" vertical="center"/>
    </xf>
    <xf numFmtId="0" fontId="71" fillId="34" borderId="73" xfId="0" applyFont="1" applyFill="1" applyBorder="1" applyAlignment="1">
      <alignment horizontal="center" vertical="center" wrapText="1"/>
    </xf>
    <xf numFmtId="0" fontId="71" fillId="0" borderId="20" xfId="0" applyFont="1" applyBorder="1" applyAlignment="1">
      <alignment horizontal="center" vertical="center"/>
    </xf>
    <xf numFmtId="0" fontId="67" fillId="30" borderId="67" xfId="0" applyFont="1" applyFill="1" applyBorder="1" applyAlignment="1">
      <alignment horizontal="center" vertical="center" wrapText="1"/>
    </xf>
    <xf numFmtId="0" fontId="67" fillId="30" borderId="26" xfId="0" applyFont="1" applyFill="1" applyBorder="1" applyAlignment="1">
      <alignment horizontal="center" vertical="center" wrapText="1"/>
    </xf>
    <xf numFmtId="0" fontId="67" fillId="31" borderId="130" xfId="0" applyFont="1" applyFill="1" applyBorder="1" applyAlignment="1">
      <alignment horizontal="center" vertical="center" wrapText="1"/>
    </xf>
    <xf numFmtId="0" fontId="67" fillId="31" borderId="132" xfId="0" applyFont="1" applyFill="1" applyBorder="1" applyAlignment="1">
      <alignment horizontal="center" vertical="center" wrapText="1"/>
    </xf>
    <xf numFmtId="0" fontId="67" fillId="30" borderId="130" xfId="0" applyFont="1" applyFill="1" applyBorder="1" applyAlignment="1">
      <alignment horizontal="center" vertical="center" wrapText="1"/>
    </xf>
    <xf numFmtId="0" fontId="67" fillId="30" borderId="132" xfId="0" applyFont="1" applyFill="1" applyBorder="1" applyAlignment="1">
      <alignment horizontal="center" vertical="center" wrapText="1"/>
    </xf>
    <xf numFmtId="0" fontId="67" fillId="32" borderId="130" xfId="0" applyFont="1" applyFill="1" applyBorder="1" applyAlignment="1">
      <alignment horizontal="center" vertical="center" wrapText="1"/>
    </xf>
    <xf numFmtId="0" fontId="67" fillId="32" borderId="132" xfId="0" applyFont="1" applyFill="1" applyBorder="1" applyAlignment="1">
      <alignment horizontal="center" vertical="center" wrapText="1"/>
    </xf>
    <xf numFmtId="0" fontId="67" fillId="27" borderId="130" xfId="0" applyFont="1" applyFill="1" applyBorder="1" applyAlignment="1">
      <alignment horizontal="center" vertical="center" wrapText="1"/>
    </xf>
    <xf numFmtId="0" fontId="67" fillId="27" borderId="132" xfId="0" applyFont="1" applyFill="1" applyBorder="1" applyAlignment="1">
      <alignment horizontal="center" vertical="center" wrapText="1"/>
    </xf>
    <xf numFmtId="0" fontId="67" fillId="27" borderId="7" xfId="0" applyFont="1" applyFill="1" applyBorder="1" applyAlignment="1">
      <alignment horizontal="center" vertical="center" wrapText="1"/>
    </xf>
    <xf numFmtId="0" fontId="67" fillId="27" borderId="9" xfId="0" applyFont="1" applyFill="1" applyBorder="1" applyAlignment="1">
      <alignment horizontal="center" vertical="center" wrapText="1"/>
    </xf>
    <xf numFmtId="0" fontId="67" fillId="27" borderId="8" xfId="0" applyFont="1" applyFill="1" applyBorder="1" applyAlignment="1">
      <alignment horizontal="center" vertical="center" wrapText="1"/>
    </xf>
    <xf numFmtId="0" fontId="67" fillId="31" borderId="7" xfId="0" applyFont="1" applyFill="1" applyBorder="1" applyAlignment="1">
      <alignment horizontal="center" vertical="center" wrapText="1"/>
    </xf>
    <xf numFmtId="0" fontId="67" fillId="31" borderId="9" xfId="0" applyFont="1" applyFill="1" applyBorder="1" applyAlignment="1">
      <alignment horizontal="center" vertical="center" wrapText="1"/>
    </xf>
    <xf numFmtId="0" fontId="67" fillId="31" borderId="8" xfId="0" applyFont="1" applyFill="1" applyBorder="1" applyAlignment="1">
      <alignment horizontal="center" vertical="center" wrapText="1"/>
    </xf>
    <xf numFmtId="0" fontId="67" fillId="32" borderId="7" xfId="0" applyFont="1" applyFill="1" applyBorder="1" applyAlignment="1">
      <alignment horizontal="center" vertical="center" wrapText="1"/>
    </xf>
    <xf numFmtId="0" fontId="67" fillId="32" borderId="9" xfId="0" applyFont="1" applyFill="1" applyBorder="1" applyAlignment="1">
      <alignment horizontal="center" vertical="center" wrapText="1"/>
    </xf>
    <xf numFmtId="0" fontId="67" fillId="32" borderId="8" xfId="0" applyFont="1" applyFill="1" applyBorder="1" applyAlignment="1">
      <alignment horizontal="center" vertical="center" wrapText="1"/>
    </xf>
    <xf numFmtId="0" fontId="67" fillId="33" borderId="5" xfId="0" applyFont="1" applyFill="1" applyBorder="1" applyAlignment="1">
      <alignment horizontal="center" vertical="center" wrapText="1"/>
    </xf>
    <xf numFmtId="0" fontId="67" fillId="33" borderId="0" xfId="0" applyFont="1" applyFill="1" applyAlignment="1">
      <alignment horizontal="center" vertical="center" wrapText="1"/>
    </xf>
    <xf numFmtId="0" fontId="67" fillId="33" borderId="99" xfId="0" applyFont="1" applyFill="1" applyBorder="1" applyAlignment="1">
      <alignment horizontal="center" vertical="center" wrapText="1"/>
    </xf>
    <xf numFmtId="0" fontId="67" fillId="33" borderId="92" xfId="0" applyFont="1" applyFill="1" applyBorder="1" applyAlignment="1">
      <alignment horizontal="center" vertical="center" wrapText="1"/>
    </xf>
    <xf numFmtId="0" fontId="67" fillId="29" borderId="131" xfId="0" applyFont="1" applyFill="1" applyBorder="1" applyAlignment="1">
      <alignment horizontal="center" vertical="center" wrapText="1"/>
    </xf>
    <xf numFmtId="0" fontId="67" fillId="30" borderId="68" xfId="0" applyFont="1" applyFill="1" applyBorder="1" applyAlignment="1">
      <alignment horizontal="center" vertical="center" wrapText="1"/>
    </xf>
    <xf numFmtId="0" fontId="67" fillId="30" borderId="25" xfId="0" applyFont="1" applyFill="1" applyBorder="1" applyAlignment="1">
      <alignment horizontal="center" vertical="center" wrapText="1"/>
    </xf>
    <xf numFmtId="0" fontId="75" fillId="0" borderId="19" xfId="0" applyFont="1" applyBorder="1" applyAlignment="1">
      <alignment horizontal="center" vertical="center"/>
    </xf>
    <xf numFmtId="0" fontId="75" fillId="0" borderId="19" xfId="0" applyFont="1" applyBorder="1" applyAlignment="1">
      <alignment horizontal="center" vertical="center" wrapText="1"/>
    </xf>
    <xf numFmtId="0" fontId="0" fillId="0" borderId="0" xfId="0" applyAlignment="1">
      <alignment horizontal="center"/>
    </xf>
    <xf numFmtId="0" fontId="75" fillId="0" borderId="19" xfId="0" applyFont="1" applyBorder="1" applyAlignment="1">
      <alignment horizontal="center" vertical="center" textRotation="90"/>
    </xf>
    <xf numFmtId="0" fontId="0" fillId="0" borderId="84" xfId="0" applyBorder="1" applyAlignment="1">
      <alignment horizontal="center"/>
    </xf>
    <xf numFmtId="0" fontId="0" fillId="0" borderId="88" xfId="0" applyBorder="1" applyAlignment="1">
      <alignment horizontal="center"/>
    </xf>
    <xf numFmtId="0" fontId="0" fillId="0" borderId="89" xfId="0" applyBorder="1" applyAlignment="1">
      <alignment horizontal="center"/>
    </xf>
    <xf numFmtId="0" fontId="76" fillId="0" borderId="19" xfId="0" applyFont="1" applyBorder="1" applyAlignment="1">
      <alignment horizontal="center" vertical="center"/>
    </xf>
    <xf numFmtId="0" fontId="74" fillId="0" borderId="19" xfId="0" applyFont="1" applyBorder="1" applyAlignment="1">
      <alignment horizontal="center" vertical="center" wrapText="1"/>
    </xf>
    <xf numFmtId="0" fontId="74" fillId="0" borderId="86" xfId="0" applyFont="1" applyBorder="1" applyAlignment="1">
      <alignment horizontal="center" vertical="center"/>
    </xf>
    <xf numFmtId="0" fontId="74" fillId="0" borderId="61" xfId="0" applyFont="1" applyBorder="1" applyAlignment="1">
      <alignment horizontal="center" vertical="center"/>
    </xf>
    <xf numFmtId="0" fontId="74" fillId="0" borderId="19" xfId="0" applyFont="1" applyBorder="1" applyAlignment="1">
      <alignment horizontal="center" vertical="center"/>
    </xf>
    <xf numFmtId="0" fontId="60" fillId="17" borderId="19" xfId="0" applyFont="1" applyFill="1" applyBorder="1" applyAlignment="1">
      <alignment horizontal="center" vertical="center" wrapText="1"/>
    </xf>
  </cellXfs>
  <cellStyles count="8">
    <cellStyle name="Normal" xfId="0" builtinId="0"/>
    <cellStyle name="Normal - Style1 2" xfId="2"/>
    <cellStyle name="Normal 11" xfId="7"/>
    <cellStyle name="Normal 2" xfId="4"/>
    <cellStyle name="Normal 2 2" xfId="3"/>
    <cellStyle name="Normal 3" xfId="5"/>
    <cellStyle name="Normal 3 2" xfId="6"/>
    <cellStyle name="Porcentaje" xfId="1" builtinId="5"/>
  </cellStyles>
  <dxfs count="4316">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7999816888943144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79998168889431442"/>
        </patternFill>
      </fill>
    </dxf>
    <dxf>
      <fill>
        <patternFill>
          <bgColor rgb="FFFFFF00"/>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007AFF"/>
        </patternFill>
      </fill>
    </dxf>
    <dxf>
      <fill>
        <patternFill>
          <bgColor rgb="FF2D9E2C"/>
        </patternFill>
      </fill>
    </dxf>
    <dxf>
      <fill>
        <patternFill>
          <bgColor rgb="FF2D9E2C"/>
        </patternFill>
      </fill>
    </dxf>
    <dxf>
      <fill>
        <patternFill>
          <bgColor rgb="FF2D9E2C"/>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FF6600"/>
        </patternFill>
      </fill>
    </dxf>
    <dxf>
      <fill>
        <patternFill>
          <bgColor rgb="FF9633FF"/>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FF9900"/>
      <color rgb="FFE6EFFD"/>
      <color rgb="FFFF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237067</xdr:colOff>
      <xdr:row>0</xdr:row>
      <xdr:rowOff>127528</xdr:rowOff>
    </xdr:from>
    <xdr:to>
      <xdr:col>1</xdr:col>
      <xdr:colOff>1517650</xdr:colOff>
      <xdr:row>2</xdr:row>
      <xdr:rowOff>140758</xdr:rowOff>
    </xdr:to>
    <xdr:pic>
      <xdr:nvPicPr>
        <xdr:cNvPr id="2" name="Imagen 1">
          <a:extLst>
            <a:ext uri="{FF2B5EF4-FFF2-40B4-BE49-F238E27FC236}">
              <a16:creationId xmlns="" xmlns:a16="http://schemas.microsoft.com/office/drawing/2014/main" id="{3590071E-2D79-4F03-89A2-C5C64279CB65}"/>
            </a:ext>
          </a:extLst>
        </xdr:cNvPr>
        <xdr:cNvPicPr>
          <a:picLocks noChangeAspect="1"/>
        </xdr:cNvPicPr>
      </xdr:nvPicPr>
      <xdr:blipFill>
        <a:blip xmlns:r="http://schemas.openxmlformats.org/officeDocument/2006/relationships" r:embed="rId1"/>
        <a:stretch>
          <a:fillRect/>
        </a:stretch>
      </xdr:blipFill>
      <xdr:spPr>
        <a:xfrm>
          <a:off x="237067" y="127528"/>
          <a:ext cx="3115733" cy="7244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171450</xdr:rowOff>
    </xdr:from>
    <xdr:ext cx="1334185" cy="323850"/>
    <xdr:pic>
      <xdr:nvPicPr>
        <xdr:cNvPr id="2" name="Imagen 1">
          <a:extLst>
            <a:ext uri="{FF2B5EF4-FFF2-40B4-BE49-F238E27FC236}">
              <a16:creationId xmlns="" xmlns:a16="http://schemas.microsoft.com/office/drawing/2014/main" id="{0C858E61-D6B1-4BFF-8216-B435D1E63ADC}"/>
            </a:ext>
          </a:extLst>
        </xdr:cNvPr>
        <xdr:cNvPicPr>
          <a:picLocks noChangeAspect="1"/>
        </xdr:cNvPicPr>
      </xdr:nvPicPr>
      <xdr:blipFill>
        <a:blip xmlns:r="http://schemas.openxmlformats.org/officeDocument/2006/relationships" r:embed="rId1"/>
        <a:stretch>
          <a:fillRect/>
        </a:stretch>
      </xdr:blipFill>
      <xdr:spPr>
        <a:xfrm>
          <a:off x="0" y="171450"/>
          <a:ext cx="1334185" cy="3238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195541</xdr:colOff>
      <xdr:row>24</xdr:row>
      <xdr:rowOff>38100</xdr:rowOff>
    </xdr:from>
    <xdr:to>
      <xdr:col>1</xdr:col>
      <xdr:colOff>3838574</xdr:colOff>
      <xdr:row>24</xdr:row>
      <xdr:rowOff>3976502</xdr:rowOff>
    </xdr:to>
    <xdr:pic>
      <xdr:nvPicPr>
        <xdr:cNvPr id="2" name="Picture 1">
          <a:extLst>
            <a:ext uri="{FF2B5EF4-FFF2-40B4-BE49-F238E27FC236}">
              <a16:creationId xmlns="" xmlns:a16="http://schemas.microsoft.com/office/drawing/2014/main" id="{14ABA979-C1FB-4593-81B9-253DC674E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43391" y="10896600"/>
          <a:ext cx="3643033" cy="3938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0</xdr:row>
      <xdr:rowOff>352426</xdr:rowOff>
    </xdr:from>
    <xdr:to>
      <xdr:col>0</xdr:col>
      <xdr:colOff>1646470</xdr:colOff>
      <xdr:row>2</xdr:row>
      <xdr:rowOff>57150</xdr:rowOff>
    </xdr:to>
    <xdr:pic>
      <xdr:nvPicPr>
        <xdr:cNvPr id="3" name="Imagen 2">
          <a:extLst>
            <a:ext uri="{FF2B5EF4-FFF2-40B4-BE49-F238E27FC236}">
              <a16:creationId xmlns="" xmlns:a16="http://schemas.microsoft.com/office/drawing/2014/main" id="{8F95DD1B-76ED-4C74-9018-42B40C321850}"/>
            </a:ext>
          </a:extLst>
        </xdr:cNvPr>
        <xdr:cNvPicPr>
          <a:picLocks noChangeAspect="1"/>
        </xdr:cNvPicPr>
      </xdr:nvPicPr>
      <xdr:blipFill>
        <a:blip xmlns:r="http://schemas.openxmlformats.org/officeDocument/2006/relationships" r:embed="rId2"/>
        <a:stretch>
          <a:fillRect/>
        </a:stretch>
      </xdr:blipFill>
      <xdr:spPr>
        <a:xfrm>
          <a:off x="66675" y="352426"/>
          <a:ext cx="1579795" cy="4190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3" name="Imagen 2">
          <a:extLst>
            <a:ext uri="{FF2B5EF4-FFF2-40B4-BE49-F238E27FC236}">
              <a16:creationId xmlns="" xmlns:a16="http://schemas.microsoft.com/office/drawing/2014/main" id="{1856ABF0-6E45-4455-8D8E-5F0F290E37B6}"/>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44450</xdr:colOff>
      <xdr:row>0</xdr:row>
      <xdr:rowOff>238653</xdr:rowOff>
    </xdr:from>
    <xdr:to>
      <xdr:col>1</xdr:col>
      <xdr:colOff>1597025</xdr:colOff>
      <xdr:row>2</xdr:row>
      <xdr:rowOff>6350</xdr:rowOff>
    </xdr:to>
    <xdr:pic>
      <xdr:nvPicPr>
        <xdr:cNvPr id="2" name="Imagen 1">
          <a:extLst>
            <a:ext uri="{FF2B5EF4-FFF2-40B4-BE49-F238E27FC236}">
              <a16:creationId xmlns="" xmlns:a16="http://schemas.microsoft.com/office/drawing/2014/main" id="{E69E2940-9D67-409C-809C-CD27699DAB84}"/>
            </a:ext>
          </a:extLst>
        </xdr:cNvPr>
        <xdr:cNvPicPr>
          <a:picLocks noChangeAspect="1"/>
        </xdr:cNvPicPr>
      </xdr:nvPicPr>
      <xdr:blipFill>
        <a:blip xmlns:r="http://schemas.openxmlformats.org/officeDocument/2006/relationships" r:embed="rId1"/>
        <a:stretch>
          <a:fillRect/>
        </a:stretch>
      </xdr:blipFill>
      <xdr:spPr>
        <a:xfrm>
          <a:off x="234950" y="238653"/>
          <a:ext cx="1552575" cy="4820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4" name="Imagen 3">
          <a:extLst>
            <a:ext uri="{FF2B5EF4-FFF2-40B4-BE49-F238E27FC236}">
              <a16:creationId xmlns="" xmlns:a16="http://schemas.microsoft.com/office/drawing/2014/main" id="{CEEFCD5A-0101-4D45-BC69-FB7E7813886B}"/>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2" name="Imagen 1">
          <a:extLst>
            <a:ext uri="{FF2B5EF4-FFF2-40B4-BE49-F238E27FC236}">
              <a16:creationId xmlns="" xmlns:a16="http://schemas.microsoft.com/office/drawing/2014/main" id="{CEEFCD5A-0101-4D45-BC69-FB7E7813886B}"/>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2" name="Imagen 1">
          <a:extLst>
            <a:ext uri="{FF2B5EF4-FFF2-40B4-BE49-F238E27FC236}">
              <a16:creationId xmlns="" xmlns:a16="http://schemas.microsoft.com/office/drawing/2014/main" id="{CEEFCD5A-0101-4D45-BC69-FB7E7813886B}"/>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2" name="Imagen 1">
          <a:extLst>
            <a:ext uri="{FF2B5EF4-FFF2-40B4-BE49-F238E27FC236}">
              <a16:creationId xmlns="" xmlns:a16="http://schemas.microsoft.com/office/drawing/2014/main" id="{5342B283-6E99-4FB8-B13B-F07E0440FED6}"/>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507999</xdr:colOff>
      <xdr:row>0</xdr:row>
      <xdr:rowOff>42945</xdr:rowOff>
    </xdr:from>
    <xdr:ext cx="3940175" cy="956408"/>
    <xdr:pic>
      <xdr:nvPicPr>
        <xdr:cNvPr id="2" name="Imagen 1">
          <a:extLst>
            <a:ext uri="{FF2B5EF4-FFF2-40B4-BE49-F238E27FC236}">
              <a16:creationId xmlns="" xmlns:a16="http://schemas.microsoft.com/office/drawing/2014/main" id="{389A1F73-C544-4061-93E4-60B514EEFC2A}"/>
            </a:ext>
          </a:extLst>
        </xdr:cNvPr>
        <xdr:cNvPicPr>
          <a:picLocks noChangeAspect="1"/>
        </xdr:cNvPicPr>
      </xdr:nvPicPr>
      <xdr:blipFill>
        <a:blip xmlns:r="http://schemas.openxmlformats.org/officeDocument/2006/relationships" r:embed="rId1"/>
        <a:stretch>
          <a:fillRect/>
        </a:stretch>
      </xdr:blipFill>
      <xdr:spPr>
        <a:xfrm>
          <a:off x="3698874" y="42945"/>
          <a:ext cx="3940175" cy="95640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63500</xdr:colOff>
      <xdr:row>0</xdr:row>
      <xdr:rowOff>222250</xdr:rowOff>
    </xdr:from>
    <xdr:to>
      <xdr:col>1</xdr:col>
      <xdr:colOff>1419225</xdr:colOff>
      <xdr:row>1</xdr:row>
      <xdr:rowOff>342372</xdr:rowOff>
    </xdr:to>
    <xdr:pic>
      <xdr:nvPicPr>
        <xdr:cNvPr id="3" name="Imagen 2">
          <a:extLst>
            <a:ext uri="{FF2B5EF4-FFF2-40B4-BE49-F238E27FC236}">
              <a16:creationId xmlns="" xmlns:a16="http://schemas.microsoft.com/office/drawing/2014/main" id="{DE96FE66-C4C9-4290-A694-FFE627E8B0D2}"/>
            </a:ext>
          </a:extLst>
        </xdr:cNvPr>
        <xdr:cNvPicPr>
          <a:picLocks noChangeAspect="1"/>
        </xdr:cNvPicPr>
      </xdr:nvPicPr>
      <xdr:blipFill>
        <a:blip xmlns:r="http://schemas.openxmlformats.org/officeDocument/2006/relationships" r:embed="rId1"/>
        <a:stretch>
          <a:fillRect/>
        </a:stretch>
      </xdr:blipFill>
      <xdr:spPr>
        <a:xfrm>
          <a:off x="63500" y="222250"/>
          <a:ext cx="1552575" cy="4820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xdr:col>
      <xdr:colOff>38098</xdr:colOff>
      <xdr:row>0</xdr:row>
      <xdr:rowOff>42945</xdr:rowOff>
    </xdr:from>
    <xdr:ext cx="2105028" cy="510958"/>
    <xdr:pic>
      <xdr:nvPicPr>
        <xdr:cNvPr id="4" name="Imagen 3">
          <a:extLst>
            <a:ext uri="{FF2B5EF4-FFF2-40B4-BE49-F238E27FC236}">
              <a16:creationId xmlns=""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876798" y="42945"/>
          <a:ext cx="2105028" cy="510958"/>
        </a:xfrm>
        <a:prstGeom prst="rect">
          <a:avLst/>
        </a:prstGeom>
      </xdr:spPr>
    </xdr:pic>
    <xdr:clientData/>
  </xdr:oneCellAnchor>
  <xdr:oneCellAnchor>
    <xdr:from>
      <xdr:col>3</xdr:col>
      <xdr:colOff>38098</xdr:colOff>
      <xdr:row>0</xdr:row>
      <xdr:rowOff>42945</xdr:rowOff>
    </xdr:from>
    <xdr:ext cx="2105028" cy="510958"/>
    <xdr:pic>
      <xdr:nvPicPr>
        <xdr:cNvPr id="2" name="Imagen 1">
          <a:extLst>
            <a:ext uri="{FF2B5EF4-FFF2-40B4-BE49-F238E27FC236}">
              <a16:creationId xmlns="" xmlns:a16="http://schemas.microsoft.com/office/drawing/2014/main" id="{420A154E-5FE7-4F94-8729-8ABD6EB67476}"/>
            </a:ext>
          </a:extLst>
        </xdr:cNvPr>
        <xdr:cNvPicPr>
          <a:picLocks noChangeAspect="1"/>
        </xdr:cNvPicPr>
      </xdr:nvPicPr>
      <xdr:blipFill>
        <a:blip xmlns:r="http://schemas.openxmlformats.org/officeDocument/2006/relationships" r:embed="rId1"/>
        <a:stretch>
          <a:fillRect/>
        </a:stretch>
      </xdr:blipFill>
      <xdr:spPr>
        <a:xfrm>
          <a:off x="4962523" y="42945"/>
          <a:ext cx="2105028" cy="51095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ENITH\Mis%20documentos\LIBERTY%20SEGUROS\AVANCE%202\PROPUESTA%20METODOLOGICA%20JELGA%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NTROL%20INTERNO%20CGC\TALLER\GESTION%20DEL%20RIESG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Documents%20and%20Settings\JENITH%20%20LINARES\Mis%20documentos\CONTROL%20INTERNO%20CGC\TALLER\GESTION%20DEL%20RIESGO%20Y%20CONTRO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lliam.valderrama/Downloads/MatrizdeAdministraciondeRiesgos_2024_Consolidado%2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lliam%20hoy/30-11-2023/16.%20MatrizdeAdministraciondeRiesgos_2024_MMM.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nexo%20%20Rad.%202023IE307901-%20Matriz%20de%20Administracion%20de%20Riesgos_V7%20GESTION%20CONTRACTUAL%20-%2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pps\Dropbox\Business\CERRADO\3.%20Alinatech\IUE\Entregables\3.%20IUE_Riesgos\Anexo%201.%20Matriz%20de%20riesgos%20de%20Seguridad%20de%20la%20Informaci&#243;n_08112021_V_R_copy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EAS"/>
      <sheetName val="DATOS"/>
      <sheetName val="politicas"/>
      <sheetName val="IDENTIFICACION"/>
      <sheetName val="MEDICION"/>
      <sheetName val="PERFIL RIESGO"/>
      <sheetName val="MRI"/>
      <sheetName val="MRi (3)"/>
      <sheetName val="PRi"/>
      <sheetName val="CONTROL"/>
      <sheetName val="CONTROL (2)"/>
      <sheetName val="ACC"/>
      <sheetName val="ALERTA SIMPLE"/>
      <sheetName val="ALERTA COMPUESTA"/>
      <sheetName val="ALERTA COMPLEJA"/>
      <sheetName val="ALERTA COMPLEJA PRODUCTO"/>
      <sheetName val="ALERTA COMPLEJA (2)"/>
      <sheetName val="ALERTA DIRECTA"/>
      <sheetName val="Hoja3"/>
      <sheetName val="Hoja2"/>
      <sheetName val="MRI (2)"/>
      <sheetName val="Hoja1"/>
      <sheetName val="Listas"/>
      <sheetName val="Lista"/>
      <sheetName val="Tabla Valoración controles"/>
      <sheetName val="Opciones Tratamiento"/>
    </sheetNames>
    <sheetDataSet>
      <sheetData sheetId="0"/>
      <sheetData sheetId="1">
        <row r="4">
          <cell r="A4" t="str">
            <v>PROCESOS</v>
          </cell>
        </row>
        <row r="5">
          <cell r="A5" t="str">
            <v>SUSCRIPCION</v>
          </cell>
        </row>
        <row r="6">
          <cell r="A6" t="str">
            <v>INDEMNIZACION</v>
          </cell>
        </row>
        <row r="7">
          <cell r="A7" t="str">
            <v>SARLAFT</v>
          </cell>
        </row>
        <row r="16">
          <cell r="A16" t="str">
            <v>CLIENTE</v>
          </cell>
          <cell r="B16" t="str">
            <v>USUARIO</v>
          </cell>
          <cell r="C16" t="str">
            <v>CANAL DE DISTRIBUCION</v>
          </cell>
          <cell r="D16" t="str">
            <v>PRODUCTO</v>
          </cell>
          <cell r="E16" t="str">
            <v>OPERACIÓN</v>
          </cell>
        </row>
        <row r="17">
          <cell r="C17" t="str">
            <v>Intermediarios Agente</v>
          </cell>
          <cell r="D17" t="str">
            <v>AUTOS</v>
          </cell>
          <cell r="E17" t="str">
            <v>TECNOLOGIA</v>
          </cell>
        </row>
        <row r="18">
          <cell r="C18" t="str">
            <v>Intermediario Agencia</v>
          </cell>
          <cell r="D18" t="str">
            <v>VIDA</v>
          </cell>
          <cell r="E18" t="str">
            <v>RECURSO HUMANO</v>
          </cell>
        </row>
        <row r="19">
          <cell r="C19" t="str">
            <v>Corredor de seguros</v>
          </cell>
          <cell r="D19" t="str">
            <v>SOAT</v>
          </cell>
          <cell r="E19" t="str">
            <v>FRAUDE INTERNO</v>
          </cell>
        </row>
        <row r="20">
          <cell r="C20" t="str">
            <v>Canal Tradicional - convenios interinstitucional</v>
          </cell>
          <cell r="D20" t="str">
            <v>ARP</v>
          </cell>
          <cell r="E20" t="str">
            <v>FRAUDE EXTERNO</v>
          </cell>
        </row>
        <row r="21">
          <cell r="C21" t="str">
            <v>Bancaseguros</v>
          </cell>
          <cell r="D21" t="str">
            <v>SALUD</v>
          </cell>
          <cell r="E21" t="str">
            <v>EVENTOS EXTERNOS</v>
          </cell>
        </row>
        <row r="22">
          <cell r="C22" t="str">
            <v>Canal no tradicional</v>
          </cell>
          <cell r="D22" t="str">
            <v>GENERALES</v>
          </cell>
          <cell r="E22" t="str">
            <v>GESTION DE PROCESOS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C12" t="str">
            <v>A</v>
          </cell>
          <cell r="D12" t="str">
            <v>B</v>
          </cell>
          <cell r="E12" t="str">
            <v>C</v>
          </cell>
          <cell r="F12" t="str">
            <v>D</v>
          </cell>
          <cell r="G12" t="str">
            <v>E</v>
          </cell>
          <cell r="H12" t="str">
            <v>F</v>
          </cell>
          <cell r="I12" t="str">
            <v>G</v>
          </cell>
          <cell r="J12" t="str">
            <v>H</v>
          </cell>
          <cell r="K12" t="str">
            <v>I</v>
          </cell>
          <cell r="L12" t="str">
            <v>J</v>
          </cell>
          <cell r="M12" t="str">
            <v>K</v>
          </cell>
          <cell r="N12" t="str">
            <v>L</v>
          </cell>
          <cell r="O12" t="str">
            <v>M</v>
          </cell>
        </row>
      </sheetData>
      <sheetData sheetId="8" refreshError="1"/>
      <sheetData sheetId="9" refreshError="1"/>
      <sheetData sheetId="10" refreshError="1"/>
      <sheetData sheetId="11" refreshError="1">
        <row r="1">
          <cell r="G1" t="str">
            <v>EVITAR</v>
          </cell>
          <cell r="I1" t="str">
            <v>POLITICA</v>
          </cell>
        </row>
        <row r="2">
          <cell r="G2" t="str">
            <v>REDUCIR LA CAUSA</v>
          </cell>
          <cell r="I2" t="str">
            <v>PROCEDIMIENTO</v>
          </cell>
        </row>
        <row r="3">
          <cell r="B3">
            <v>1</v>
          </cell>
          <cell r="C3" t="str">
            <v>Cual es el Objetivo de la implementación de la nueva políticá?</v>
          </cell>
          <cell r="G3" t="str">
            <v>REDUCIR EL IMPACTO</v>
          </cell>
          <cell r="I3" t="str">
            <v>CONTROL</v>
          </cell>
        </row>
        <row r="4">
          <cell r="B4">
            <v>2</v>
          </cell>
          <cell r="C4" t="str">
            <v>Cual es el proceso para su implementación?</v>
          </cell>
          <cell r="G4" t="str">
            <v>TRANFERIR TOTALMENTE</v>
          </cell>
        </row>
        <row r="5">
          <cell r="B5">
            <v>3</v>
          </cell>
          <cell r="C5" t="str">
            <v>Quien será el responsable directo de su éxito?</v>
          </cell>
          <cell r="G5" t="str">
            <v>TRANSFERIR PARCIALMENTE</v>
          </cell>
        </row>
        <row r="6">
          <cell r="B6">
            <v>4</v>
          </cell>
          <cell r="C6" t="str">
            <v>En que Fecha o periodo se espera realizarla?</v>
          </cell>
        </row>
        <row r="7">
          <cell r="B7">
            <v>5</v>
          </cell>
          <cell r="C7" t="str">
            <v>Que recursos financieros se requieren?</v>
          </cell>
        </row>
        <row r="8">
          <cell r="B8">
            <v>6</v>
          </cell>
          <cell r="C8" t="str">
            <v>Que recursos Humanos se Requieren?</v>
          </cell>
        </row>
        <row r="9">
          <cell r="B9">
            <v>7</v>
          </cell>
          <cell r="C9" t="str">
            <v>Que recursos logísticos se Requieren?</v>
          </cell>
        </row>
        <row r="10">
          <cell r="B10">
            <v>9</v>
          </cell>
          <cell r="C10" t="str">
            <v>Quien será el responsable de su evaluación?</v>
          </cell>
        </row>
        <row r="11">
          <cell r="B11">
            <v>10</v>
          </cell>
          <cell r="C11" t="str">
            <v>Cual será el indicador para su evaluación? (Indique variables y su lectura)</v>
          </cell>
        </row>
        <row r="12">
          <cell r="B12">
            <v>11</v>
          </cell>
        </row>
        <row r="13">
          <cell r="B13">
            <v>12</v>
          </cell>
        </row>
        <row r="14">
          <cell r="B14">
            <v>13</v>
          </cell>
        </row>
        <row r="15">
          <cell r="B15">
            <v>14</v>
          </cell>
        </row>
        <row r="16">
          <cell r="B16">
            <v>15</v>
          </cell>
        </row>
        <row r="17">
          <cell r="B17">
            <v>16</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4">
          <cell r="B34">
            <v>13</v>
          </cell>
        </row>
        <row r="35">
          <cell r="B35">
            <v>14</v>
          </cell>
        </row>
        <row r="36">
          <cell r="B36">
            <v>15</v>
          </cell>
        </row>
        <row r="37">
          <cell r="B37">
            <v>16</v>
          </cell>
        </row>
        <row r="38">
          <cell r="B38">
            <v>17</v>
          </cell>
        </row>
        <row r="41">
          <cell r="B41">
            <v>1</v>
          </cell>
          <cell r="C41" t="str">
            <v>Que tipo de Control desea implementar?</v>
          </cell>
        </row>
        <row r="42">
          <cell r="B42">
            <v>2</v>
          </cell>
          <cell r="C42" t="str">
            <v>Que clase de Control desea implementar?</v>
          </cell>
        </row>
        <row r="43">
          <cell r="B43">
            <v>3</v>
          </cell>
          <cell r="C43" t="str">
            <v>Cual es el Objetivo del control?</v>
          </cell>
        </row>
        <row r="44">
          <cell r="B44">
            <v>4</v>
          </cell>
          <cell r="C44" t="str">
            <v>A que procedimiento corresponde?</v>
          </cell>
        </row>
        <row r="45">
          <cell r="B45">
            <v>5</v>
          </cell>
          <cell r="C45" t="str">
            <v>Que otros procedimientos afecta?</v>
          </cell>
        </row>
        <row r="46">
          <cell r="B46">
            <v>6</v>
          </cell>
          <cell r="C46" t="str">
            <v>Cual es el proceso para su implementación?</v>
          </cell>
        </row>
        <row r="47">
          <cell r="B47">
            <v>7</v>
          </cell>
          <cell r="C47" t="str">
            <v>Quien será el responsable directo de su éxito?</v>
          </cell>
        </row>
        <row r="48">
          <cell r="B48">
            <v>8</v>
          </cell>
          <cell r="C48" t="str">
            <v>En que Fecha o periodo se espera realizarla?</v>
          </cell>
        </row>
        <row r="49">
          <cell r="B49">
            <v>9</v>
          </cell>
          <cell r="C49" t="str">
            <v>Que recursos financieros se requieren?</v>
          </cell>
        </row>
        <row r="50">
          <cell r="B50">
            <v>10</v>
          </cell>
          <cell r="C50" t="str">
            <v>Que recursos Humanos se Requieren?</v>
          </cell>
        </row>
        <row r="51">
          <cell r="B51">
            <v>11</v>
          </cell>
          <cell r="C51" t="str">
            <v>Que recursos logísticos se Requieren?</v>
          </cell>
        </row>
        <row r="52">
          <cell r="B52">
            <v>12</v>
          </cell>
          <cell r="C52" t="str">
            <v>Quien será el responsable de su evaluación?</v>
          </cell>
        </row>
        <row r="53">
          <cell r="B53">
            <v>13</v>
          </cell>
          <cell r="C53" t="str">
            <v>Cual será el indicador para su evaluación? (Indique variables y su lectura)</v>
          </cell>
        </row>
        <row r="54">
          <cell r="B54">
            <v>14</v>
          </cell>
        </row>
        <row r="55">
          <cell r="B55">
            <v>15</v>
          </cell>
        </row>
        <row r="56">
          <cell r="B56">
            <v>16</v>
          </cell>
        </row>
        <row r="57">
          <cell r="B57">
            <v>17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sheetName val="Tormenta riesgos"/>
      <sheetName val="Afinidad riesgos"/>
      <sheetName val="Riesgos vs. objetivos"/>
      <sheetName val="VALORACION"/>
      <sheetName val="CALIFICACION"/>
      <sheetName val="MAPA"/>
      <sheetName val="CAUSAS"/>
      <sheetName val="IMPACTO"/>
      <sheetName val="ARE"/>
      <sheetName val="ACC"/>
      <sheetName val="NO BORRAR"/>
    </sheetNames>
    <sheetDataSet>
      <sheetData sheetId="0"/>
      <sheetData sheetId="1"/>
      <sheetData sheetId="2"/>
      <sheetData sheetId="3"/>
      <sheetData sheetId="4"/>
      <sheetData sheetId="5"/>
      <sheetData sheetId="6"/>
      <sheetData sheetId="7"/>
      <sheetData sheetId="8"/>
      <sheetData sheetId="9"/>
      <sheetData sheetId="10"/>
      <sheetData sheetId="11">
        <row r="1">
          <cell r="F1" t="str">
            <v>SI</v>
          </cell>
          <cell r="G1" t="str">
            <v>EVITAR</v>
          </cell>
        </row>
        <row r="2">
          <cell r="F2" t="str">
            <v>NO</v>
          </cell>
          <cell r="G2" t="str">
            <v>REDUCIR LA CAUSA</v>
          </cell>
        </row>
        <row r="3">
          <cell r="G3" t="str">
            <v>REDUCIR EL IMPACTO</v>
          </cell>
        </row>
        <row r="4">
          <cell r="G4" t="str">
            <v>TRANFERIR TOTALMENTE</v>
          </cell>
        </row>
        <row r="5">
          <cell r="G5" t="str">
            <v>TRANSFERIR PARCIALMENTE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Instructivo"/>
      <sheetName val="Instructivo R. Gestión"/>
      <sheetName val="R. Gestión "/>
      <sheetName val="R. Fiscal"/>
      <sheetName val="R. SARLAF"/>
      <sheetName val="Exposición al Riesgo SARLAF"/>
      <sheetName val="Instructivo R. Corrupción"/>
      <sheetName val="R. Corrupción"/>
      <sheetName val="Impacto Corrupción"/>
      <sheetName val="Instructivo Seguridad Inf"/>
      <sheetName val="Matriz Calor Inherente"/>
      <sheetName val="Matriz Calor Residual"/>
      <sheetName val="Tabla probabilidad"/>
      <sheetName val="Tabla Impacto"/>
      <sheetName val="Tabla Valoración controles"/>
      <sheetName val="Opciones Tratamiento"/>
      <sheetName val="R. Seguridad Inf"/>
      <sheetName val="ListasRSec"/>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I11">
            <v>5</v>
          </cell>
          <cell r="AF11">
            <v>5</v>
          </cell>
        </row>
        <row r="17">
          <cell r="I17">
            <v>4</v>
          </cell>
          <cell r="AF17">
            <v>4</v>
          </cell>
        </row>
        <row r="22">
          <cell r="I22">
            <v>4</v>
          </cell>
          <cell r="AF22">
            <v>4</v>
          </cell>
        </row>
        <row r="27">
          <cell r="I27">
            <v>4</v>
          </cell>
          <cell r="AF27">
            <v>4</v>
          </cell>
        </row>
        <row r="32">
          <cell r="I32">
            <v>5</v>
          </cell>
          <cell r="AF32">
            <v>5</v>
          </cell>
        </row>
        <row r="37">
          <cell r="I37">
            <v>5</v>
          </cell>
        </row>
        <row r="42">
          <cell r="I42">
            <v>5</v>
          </cell>
        </row>
        <row r="47">
          <cell r="I47">
            <v>5</v>
          </cell>
        </row>
        <row r="52">
          <cell r="I52">
            <v>5</v>
          </cell>
        </row>
        <row r="57">
          <cell r="I57">
            <v>5</v>
          </cell>
        </row>
        <row r="62">
          <cell r="I62">
            <v>5</v>
          </cell>
        </row>
        <row r="67">
          <cell r="I67">
            <v>5</v>
          </cell>
        </row>
        <row r="72">
          <cell r="I72">
            <v>4</v>
          </cell>
          <cell r="AF72">
            <v>4</v>
          </cell>
        </row>
        <row r="77">
          <cell r="I77">
            <v>4</v>
          </cell>
          <cell r="AF77">
            <v>4</v>
          </cell>
        </row>
        <row r="82">
          <cell r="I82">
            <v>4</v>
          </cell>
          <cell r="AF82">
            <v>4</v>
          </cell>
        </row>
        <row r="87">
          <cell r="I87">
            <v>4</v>
          </cell>
          <cell r="AF87">
            <v>4</v>
          </cell>
        </row>
        <row r="92">
          <cell r="I92">
            <v>4</v>
          </cell>
          <cell r="AF92">
            <v>4</v>
          </cell>
        </row>
        <row r="97">
          <cell r="I97">
            <v>4</v>
          </cell>
          <cell r="AF97">
            <v>4</v>
          </cell>
        </row>
        <row r="102">
          <cell r="I102">
            <v>4</v>
          </cell>
          <cell r="AF102">
            <v>4</v>
          </cell>
        </row>
        <row r="107">
          <cell r="I107">
            <v>4</v>
          </cell>
          <cell r="AF107">
            <v>4</v>
          </cell>
        </row>
        <row r="113">
          <cell r="I113">
            <v>5</v>
          </cell>
          <cell r="AF113">
            <v>5</v>
          </cell>
        </row>
        <row r="118">
          <cell r="I118">
            <v>4</v>
          </cell>
          <cell r="AF118">
            <v>3</v>
          </cell>
        </row>
        <row r="123">
          <cell r="I123">
            <v>4</v>
          </cell>
          <cell r="AF123">
            <v>4</v>
          </cell>
        </row>
      </sheetData>
      <sheetData sheetId="9" refreshError="1"/>
      <sheetData sheetId="10" refreshError="1"/>
      <sheetData sheetId="11" refreshError="1"/>
      <sheetData sheetId="12" refreshError="1"/>
      <sheetData sheetId="13" refreshError="1"/>
      <sheetData sheetId="14" refreshError="1">
        <row r="11">
          <cell r="C11" t="str">
            <v xml:space="preserve">     Afectación menor a 10 SMLMV .</v>
          </cell>
          <cell r="D11" t="str">
            <v xml:space="preserve">     El riesgo afecta la imagen de alguna área de la organización</v>
          </cell>
        </row>
        <row r="12">
          <cell r="C12" t="str">
            <v xml:space="preserve">     Entre 10 y 50 SMLMV </v>
          </cell>
          <cell r="D12" t="str">
            <v xml:space="preserve">     El riesgo afecta la imagen de la entidad internamente, de conocimiento general, nivel interno, de junta dircetiva y accionistas y/o de provedores</v>
          </cell>
        </row>
        <row r="13">
          <cell r="C13" t="str">
            <v xml:space="preserve">     Entre 50 y 100 SMLMV </v>
          </cell>
          <cell r="D13" t="str">
            <v xml:space="preserve">     El riesgo afecta la imagen de la entidad con algunos usuarios de relevancia frente al logro de los objetivos</v>
          </cell>
        </row>
        <row r="14">
          <cell r="C14" t="str">
            <v xml:space="preserve">     Entre 100 y 500 SMLMV </v>
          </cell>
          <cell r="D14" t="str">
            <v xml:space="preserve">     El riesgo afecta la imagen de de la entidad con efecto publicitario sostenido a nivel de sector administrativo, nivel departamental o municipal</v>
          </cell>
        </row>
        <row r="15">
          <cell r="C15" t="str">
            <v xml:space="preserve">     Mayor a 500 SMLMV </v>
          </cell>
          <cell r="D15" t="str">
            <v xml:space="preserve">     El riesgo afecta la imagen de la entidad a nivel nacional, con efecto publicitarios sostenible a nivel país</v>
          </cell>
        </row>
        <row r="221">
          <cell r="B221" t="str">
            <v>Criterios</v>
          </cell>
        </row>
        <row r="222">
          <cell r="B222" t="str">
            <v>Afectación Económica o presupuestal</v>
          </cell>
        </row>
        <row r="223">
          <cell r="B223" t="str">
            <v>Pérdida Reputacional</v>
          </cell>
          <cell r="F223" t="str">
            <v>❌</v>
          </cell>
        </row>
      </sheetData>
      <sheetData sheetId="15" refreshError="1"/>
      <sheetData sheetId="16" refreshError="1"/>
      <sheetData sheetId="17" refreshError="1"/>
      <sheetData sheetId="18" refreshError="1"/>
      <sheetData sheetId="19" refreshError="1">
        <row r="25">
          <cell r="G25">
            <v>0</v>
          </cell>
          <cell r="H25">
            <v>1</v>
          </cell>
          <cell r="I25">
            <v>2</v>
          </cell>
          <cell r="J25">
            <v>3</v>
          </cell>
          <cell r="K25">
            <v>4</v>
          </cell>
          <cell r="L25">
            <v>5</v>
          </cell>
        </row>
        <row r="26">
          <cell r="G26">
            <v>1</v>
          </cell>
          <cell r="H26" t="str">
            <v>BAJA</v>
          </cell>
          <cell r="I26" t="str">
            <v>BAJA</v>
          </cell>
          <cell r="J26" t="str">
            <v>MODERADA</v>
          </cell>
          <cell r="K26" t="str">
            <v>ALTA</v>
          </cell>
          <cell r="L26" t="str">
            <v>EXTREMA</v>
          </cell>
        </row>
        <row r="27">
          <cell r="G27">
            <v>2</v>
          </cell>
          <cell r="H27" t="str">
            <v>BAJA</v>
          </cell>
          <cell r="I27" t="str">
            <v>BAJA</v>
          </cell>
          <cell r="J27" t="str">
            <v>MODERADA</v>
          </cell>
          <cell r="K27" t="str">
            <v>ALTA</v>
          </cell>
          <cell r="L27" t="str">
            <v>EXTREMA</v>
          </cell>
        </row>
        <row r="28">
          <cell r="G28">
            <v>3</v>
          </cell>
          <cell r="H28" t="str">
            <v>BAJA</v>
          </cell>
          <cell r="I28" t="str">
            <v>MODERADA</v>
          </cell>
          <cell r="J28" t="str">
            <v>ALTA</v>
          </cell>
          <cell r="K28" t="str">
            <v>EXTREMA</v>
          </cell>
          <cell r="L28" t="str">
            <v>EXTREMA</v>
          </cell>
        </row>
        <row r="29">
          <cell r="G29">
            <v>4</v>
          </cell>
          <cell r="H29" t="str">
            <v>MODERADA</v>
          </cell>
          <cell r="I29" t="str">
            <v>ALTA</v>
          </cell>
          <cell r="J29" t="str">
            <v>ALTA</v>
          </cell>
          <cell r="K29" t="str">
            <v>EXTREMA</v>
          </cell>
          <cell r="L29" t="str">
            <v>EXTREMA</v>
          </cell>
        </row>
        <row r="30">
          <cell r="G30">
            <v>5</v>
          </cell>
          <cell r="H30" t="str">
            <v>ALTA</v>
          </cell>
          <cell r="I30" t="str">
            <v>ALTA</v>
          </cell>
          <cell r="J30" t="str">
            <v>EXTREMA</v>
          </cell>
          <cell r="K30" t="str">
            <v>EXTREMA</v>
          </cell>
          <cell r="L30" t="str">
            <v>EXTREMA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Instructivo"/>
      <sheetName val="Instructivo R. Gestión"/>
      <sheetName val="R. Gestión "/>
      <sheetName val="Instructivo R. Corrupción"/>
      <sheetName val="R. Corrupción"/>
      <sheetName val="Impacto Corrupción"/>
      <sheetName val="Instructivo Seguridad Inf"/>
      <sheetName val="Matriz Calor Inherente"/>
      <sheetName val="Matriz Calor Residual"/>
      <sheetName val="Tabla probabilidad"/>
      <sheetName val="Tabla Impacto"/>
      <sheetName val="Tabla Valoración controles"/>
      <sheetName val="Opciones Tratamiento"/>
      <sheetName val="R. Seguridad Inf"/>
      <sheetName val="ListasRSec"/>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Instructivo"/>
      <sheetName val="Instructivo R. Gestión"/>
      <sheetName val="R. Gestión "/>
      <sheetName val="R. Fiscal"/>
      <sheetName val="R. SARLAFT"/>
      <sheetName val="Exposición al Riesgo SARLAFT"/>
      <sheetName val="Instructivo R. Corrupción"/>
      <sheetName val="R. Corrupción"/>
      <sheetName val="Impacto Corrupción"/>
      <sheetName val="Instructivo Seguridad Inf"/>
      <sheetName val="Matriz Calor Inherente"/>
      <sheetName val="Matriz Calor Residual"/>
      <sheetName val="Tabla probabilidad"/>
      <sheetName val="Tabla Impacto"/>
      <sheetName val="Tabla Valoración controles"/>
      <sheetName val="Opciones Tratamiento"/>
      <sheetName val="R. Seguridad Inf"/>
      <sheetName val="ListasRSec"/>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Detalle Campos"/>
      <sheetName val="R. Seguridad Inf"/>
      <sheetName val="ListasRSec"/>
    </sheetNames>
    <sheetDataSet>
      <sheetData sheetId="0" refreshError="1"/>
      <sheetData sheetId="1" refreshError="1"/>
      <sheetData sheetId="2" refreshError="1"/>
      <sheetData sheetId="3">
        <row r="27">
          <cell r="C27" t="str">
            <v xml:space="preserve">La actividad que conlleva el riesgo se ejecuta
como máximos 2 veces por año </v>
          </cell>
          <cell r="D27">
            <v>0.2</v>
          </cell>
          <cell r="E27" t="str">
            <v>Muy Baja</v>
          </cell>
        </row>
        <row r="28">
          <cell r="C28" t="str">
            <v>La actividad que conlleva el riesgo se ejecuta de
3 a 24 veces por año</v>
          </cell>
          <cell r="D28">
            <v>0.4</v>
          </cell>
          <cell r="E28" t="str">
            <v>Baja</v>
          </cell>
        </row>
        <row r="29">
          <cell r="C29" t="str">
            <v xml:space="preserve">La actividad que conlleva el riesgo se ejecuta de
24 a 500 veces por año </v>
          </cell>
          <cell r="D29">
            <v>0.6</v>
          </cell>
          <cell r="E29" t="str">
            <v>Media</v>
          </cell>
        </row>
        <row r="30">
          <cell r="C30" t="str">
            <v>La actividad que conlleva el riesgo se ejecuta
mínimo 500 veces al año y máximo 5000 veces
por año</v>
          </cell>
          <cell r="D30">
            <v>0.8</v>
          </cell>
          <cell r="E30" t="str">
            <v>Alta</v>
          </cell>
        </row>
        <row r="31">
          <cell r="C31" t="str">
            <v xml:space="preserve">La actividad que conlleva el riesgo se ejecuta más
de 5000 veces por año </v>
          </cell>
          <cell r="D31">
            <v>1</v>
          </cell>
          <cell r="E31" t="str">
            <v>Muy Alta</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res Marin" refreshedDate="44186.276661689815" createdVersion="6" refreshedVersion="6" minRefreshableVersion="3" recordCount="1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id="1" name="Tabla1" displayName="Tabla1" ref="B209:C219" totalsRowShown="0" headerRowDxfId="439" dataDxfId="438">
  <autoFilter ref="B209:C219"/>
  <tableColumns count="2">
    <tableColumn id="1" name="Criterios" dataDxfId="437"/>
    <tableColumn id="2" name="Subcriterios" dataDxfId="436"/>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3.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9"/>
  <sheetViews>
    <sheetView view="pageBreakPreview" topLeftCell="A6" zoomScale="60" zoomScaleNormal="40" workbookViewId="0">
      <selection activeCell="E35" sqref="E35"/>
    </sheetView>
  </sheetViews>
  <sheetFormatPr baseColWidth="10" defaultColWidth="9.28515625" defaultRowHeight="12.75" x14ac:dyDescent="0.2"/>
  <cols>
    <col min="1" max="1" width="26.28515625" style="134" customWidth="1"/>
    <col min="2" max="2" width="24.85546875" style="134" customWidth="1"/>
    <col min="3" max="3" width="44.7109375" style="134" customWidth="1"/>
    <col min="4" max="4" width="28.85546875" style="134" customWidth="1"/>
    <col min="5" max="5" width="37.42578125" style="134" customWidth="1"/>
    <col min="6" max="6" width="42" style="134" customWidth="1"/>
    <col min="7" max="7" width="37.5703125" style="134" customWidth="1"/>
    <col min="8" max="16384" width="9.28515625" style="134"/>
  </cols>
  <sheetData>
    <row r="1" spans="1:7" ht="28.5" customHeight="1" thickTop="1" x14ac:dyDescent="0.2">
      <c r="A1" s="679"/>
      <c r="B1" s="680"/>
      <c r="C1" s="685" t="s">
        <v>335</v>
      </c>
      <c r="D1" s="685"/>
      <c r="E1" s="685"/>
      <c r="F1" s="685"/>
      <c r="G1" s="686"/>
    </row>
    <row r="2" spans="1:7" ht="27.75" customHeight="1" x14ac:dyDescent="0.2">
      <c r="A2" s="681"/>
      <c r="B2" s="682"/>
      <c r="C2" s="687" t="s">
        <v>780</v>
      </c>
      <c r="D2" s="687"/>
      <c r="E2" s="687"/>
      <c r="F2" s="687"/>
      <c r="G2" s="688"/>
    </row>
    <row r="3" spans="1:7" ht="24" customHeight="1" thickBot="1" x14ac:dyDescent="0.25">
      <c r="A3" s="683"/>
      <c r="B3" s="684"/>
      <c r="C3" s="691" t="s">
        <v>781</v>
      </c>
      <c r="D3" s="691"/>
      <c r="E3" s="691"/>
      <c r="F3" s="691" t="s">
        <v>804</v>
      </c>
      <c r="G3" s="692"/>
    </row>
    <row r="4" spans="1:7" s="136" customFormat="1" ht="20.100000000000001" customHeight="1" thickTop="1" x14ac:dyDescent="0.2">
      <c r="A4" s="195" t="s">
        <v>352</v>
      </c>
      <c r="B4" s="135"/>
      <c r="C4" s="689" t="s">
        <v>353</v>
      </c>
      <c r="D4" s="689"/>
      <c r="E4" s="689"/>
      <c r="F4" s="689"/>
      <c r="G4" s="690"/>
    </row>
    <row r="5" spans="1:7" s="137" customFormat="1" ht="20.100000000000001" customHeight="1" x14ac:dyDescent="0.2">
      <c r="A5" s="693" t="s">
        <v>188</v>
      </c>
      <c r="B5" s="694" t="s">
        <v>354</v>
      </c>
      <c r="C5" s="694"/>
      <c r="D5" s="694"/>
      <c r="E5" s="694"/>
      <c r="F5" s="694"/>
      <c r="G5" s="695"/>
    </row>
    <row r="6" spans="1:7" s="137" customFormat="1" ht="20.100000000000001" customHeight="1" x14ac:dyDescent="0.2">
      <c r="A6" s="693"/>
      <c r="B6" s="696" t="s">
        <v>355</v>
      </c>
      <c r="C6" s="696"/>
      <c r="D6" s="696" t="s">
        <v>356</v>
      </c>
      <c r="E6" s="696"/>
      <c r="F6" s="696" t="s">
        <v>189</v>
      </c>
      <c r="G6" s="697"/>
    </row>
    <row r="7" spans="1:7" s="138" customFormat="1" ht="20.100000000000001" customHeight="1" x14ac:dyDescent="0.2">
      <c r="A7" s="693"/>
      <c r="B7" s="227" t="s">
        <v>12</v>
      </c>
      <c r="C7" s="228" t="s">
        <v>357</v>
      </c>
      <c r="D7" s="227" t="s">
        <v>12</v>
      </c>
      <c r="E7" s="228" t="s">
        <v>357</v>
      </c>
      <c r="F7" s="227" t="s">
        <v>12</v>
      </c>
      <c r="G7" s="229" t="s">
        <v>357</v>
      </c>
    </row>
    <row r="8" spans="1:7" ht="35.1" customHeight="1" x14ac:dyDescent="0.2">
      <c r="A8" s="664" t="s">
        <v>188</v>
      </c>
      <c r="B8" s="665" t="s">
        <v>358</v>
      </c>
      <c r="C8" s="139" t="s">
        <v>359</v>
      </c>
      <c r="D8" s="666" t="s">
        <v>360</v>
      </c>
      <c r="E8" s="140" t="s">
        <v>361</v>
      </c>
      <c r="F8" s="666" t="s">
        <v>362</v>
      </c>
      <c r="G8" s="196" t="s">
        <v>359</v>
      </c>
    </row>
    <row r="9" spans="1:7" ht="35.1" customHeight="1" x14ac:dyDescent="0.2">
      <c r="A9" s="664"/>
      <c r="B9" s="665"/>
      <c r="C9" s="139" t="s">
        <v>363</v>
      </c>
      <c r="D9" s="666"/>
      <c r="E9" s="140" t="s">
        <v>364</v>
      </c>
      <c r="F9" s="666"/>
      <c r="G9" s="196" t="s">
        <v>363</v>
      </c>
    </row>
    <row r="10" spans="1:7" ht="35.1" customHeight="1" x14ac:dyDescent="0.2">
      <c r="A10" s="664"/>
      <c r="B10" s="665" t="s">
        <v>365</v>
      </c>
      <c r="C10" s="139" t="s">
        <v>359</v>
      </c>
      <c r="D10" s="666" t="s">
        <v>366</v>
      </c>
      <c r="E10" s="140" t="s">
        <v>361</v>
      </c>
      <c r="F10" s="666" t="s">
        <v>367</v>
      </c>
      <c r="G10" s="196" t="s">
        <v>359</v>
      </c>
    </row>
    <row r="11" spans="1:7" ht="35.1" customHeight="1" x14ac:dyDescent="0.2">
      <c r="A11" s="664"/>
      <c r="B11" s="665"/>
      <c r="C11" s="139" t="s">
        <v>363</v>
      </c>
      <c r="D11" s="666"/>
      <c r="E11" s="140" t="s">
        <v>364</v>
      </c>
      <c r="F11" s="666"/>
      <c r="G11" s="196" t="s">
        <v>363</v>
      </c>
    </row>
    <row r="12" spans="1:7" ht="35.1" customHeight="1" x14ac:dyDescent="0.2">
      <c r="A12" s="664"/>
      <c r="B12" s="665" t="s">
        <v>189</v>
      </c>
      <c r="C12" s="139" t="s">
        <v>359</v>
      </c>
      <c r="D12" s="666" t="s">
        <v>368</v>
      </c>
      <c r="E12" s="140" t="s">
        <v>361</v>
      </c>
      <c r="F12" s="666" t="s">
        <v>369</v>
      </c>
      <c r="G12" s="196" t="s">
        <v>359</v>
      </c>
    </row>
    <row r="13" spans="1:7" ht="35.1" customHeight="1" x14ac:dyDescent="0.2">
      <c r="A13" s="664"/>
      <c r="B13" s="665"/>
      <c r="C13" s="139" t="s">
        <v>363</v>
      </c>
      <c r="D13" s="666"/>
      <c r="E13" s="140" t="s">
        <v>364</v>
      </c>
      <c r="F13" s="666"/>
      <c r="G13" s="196" t="s">
        <v>363</v>
      </c>
    </row>
    <row r="14" spans="1:7" ht="35.1" customHeight="1" x14ac:dyDescent="0.2">
      <c r="A14" s="664"/>
      <c r="B14" s="665" t="s">
        <v>370</v>
      </c>
      <c r="C14" s="139" t="s">
        <v>359</v>
      </c>
      <c r="D14" s="666" t="s">
        <v>371</v>
      </c>
      <c r="E14" s="140" t="s">
        <v>361</v>
      </c>
      <c r="F14" s="666" t="s">
        <v>372</v>
      </c>
      <c r="G14" s="196" t="s">
        <v>359</v>
      </c>
    </row>
    <row r="15" spans="1:7" ht="35.1" customHeight="1" x14ac:dyDescent="0.2">
      <c r="A15" s="664"/>
      <c r="B15" s="665"/>
      <c r="C15" s="139" t="s">
        <v>363</v>
      </c>
      <c r="D15" s="666"/>
      <c r="E15" s="140" t="s">
        <v>364</v>
      </c>
      <c r="F15" s="666"/>
      <c r="G15" s="196" t="s">
        <v>363</v>
      </c>
    </row>
    <row r="16" spans="1:7" ht="35.1" customHeight="1" x14ac:dyDescent="0.2">
      <c r="A16" s="664"/>
      <c r="B16" s="665" t="s">
        <v>373</v>
      </c>
      <c r="C16" s="139" t="s">
        <v>359</v>
      </c>
      <c r="D16" s="666" t="s">
        <v>374</v>
      </c>
      <c r="E16" s="140" t="s">
        <v>361</v>
      </c>
      <c r="F16" s="666" t="s">
        <v>375</v>
      </c>
      <c r="G16" s="196" t="s">
        <v>359</v>
      </c>
    </row>
    <row r="17" spans="1:9" ht="35.1" customHeight="1" x14ac:dyDescent="0.2">
      <c r="A17" s="664"/>
      <c r="B17" s="665"/>
      <c r="C17" s="139" t="s">
        <v>363</v>
      </c>
      <c r="D17" s="666"/>
      <c r="E17" s="140" t="s">
        <v>364</v>
      </c>
      <c r="F17" s="666"/>
      <c r="G17" s="196" t="s">
        <v>363</v>
      </c>
    </row>
    <row r="18" spans="1:9" ht="35.1" customHeight="1" x14ac:dyDescent="0.2">
      <c r="A18" s="664"/>
      <c r="B18" s="671" t="s">
        <v>376</v>
      </c>
      <c r="C18" s="677" t="s">
        <v>359</v>
      </c>
      <c r="D18" s="674" t="s">
        <v>377</v>
      </c>
      <c r="E18" s="671" t="s">
        <v>361</v>
      </c>
      <c r="F18" s="666" t="s">
        <v>378</v>
      </c>
      <c r="G18" s="196" t="s">
        <v>359</v>
      </c>
    </row>
    <row r="19" spans="1:9" ht="35.1" customHeight="1" x14ac:dyDescent="0.2">
      <c r="A19" s="664"/>
      <c r="B19" s="672"/>
      <c r="C19" s="678"/>
      <c r="D19" s="675"/>
      <c r="E19" s="673"/>
      <c r="F19" s="666"/>
      <c r="G19" s="196" t="s">
        <v>363</v>
      </c>
    </row>
    <row r="20" spans="1:9" ht="35.1" customHeight="1" x14ac:dyDescent="0.2">
      <c r="A20" s="664"/>
      <c r="B20" s="672"/>
      <c r="C20" s="677" t="s">
        <v>778</v>
      </c>
      <c r="D20" s="675"/>
      <c r="E20" s="677" t="s">
        <v>379</v>
      </c>
      <c r="F20" s="666" t="s">
        <v>380</v>
      </c>
      <c r="G20" s="196" t="s">
        <v>359</v>
      </c>
    </row>
    <row r="21" spans="1:9" ht="35.1" customHeight="1" x14ac:dyDescent="0.2">
      <c r="A21" s="664"/>
      <c r="B21" s="673"/>
      <c r="C21" s="678"/>
      <c r="D21" s="676"/>
      <c r="E21" s="678"/>
      <c r="F21" s="666"/>
      <c r="G21" s="196" t="s">
        <v>363</v>
      </c>
    </row>
    <row r="22" spans="1:9" s="141" customFormat="1" ht="15" thickBot="1" x14ac:dyDescent="0.25">
      <c r="A22" s="645"/>
      <c r="B22" s="645"/>
      <c r="C22" s="645"/>
      <c r="D22" s="645"/>
      <c r="E22" s="645"/>
      <c r="F22" s="645"/>
      <c r="G22" s="645"/>
    </row>
    <row r="23" spans="1:9" s="141" customFormat="1" ht="15" x14ac:dyDescent="0.2">
      <c r="A23" s="668" t="s">
        <v>381</v>
      </c>
      <c r="B23" s="669"/>
      <c r="C23" s="669"/>
      <c r="D23" s="669"/>
      <c r="E23" s="669"/>
      <c r="F23" s="669"/>
      <c r="G23" s="670"/>
      <c r="H23" s="134"/>
      <c r="I23" s="134"/>
    </row>
    <row r="24" spans="1:9" s="141" customFormat="1" ht="15" customHeight="1" x14ac:dyDescent="0.2">
      <c r="A24" s="197" t="s">
        <v>382</v>
      </c>
      <c r="B24" s="646" t="s">
        <v>383</v>
      </c>
      <c r="C24" s="647"/>
      <c r="D24" s="647"/>
      <c r="E24" s="647"/>
      <c r="F24" s="648"/>
      <c r="G24" s="198" t="s">
        <v>384</v>
      </c>
      <c r="H24" s="134"/>
      <c r="I24" s="134"/>
    </row>
    <row r="25" spans="1:9" s="141" customFormat="1" ht="36" customHeight="1" x14ac:dyDescent="0.2">
      <c r="A25" s="350">
        <v>6</v>
      </c>
      <c r="B25" s="659" t="s">
        <v>424</v>
      </c>
      <c r="C25" s="660"/>
      <c r="D25" s="660"/>
      <c r="E25" s="660"/>
      <c r="F25" s="661"/>
      <c r="G25" s="351" t="s">
        <v>779</v>
      </c>
      <c r="H25" s="134"/>
      <c r="I25" s="134"/>
    </row>
    <row r="26" spans="1:9" s="141" customFormat="1" ht="74.25" customHeight="1" x14ac:dyDescent="0.2">
      <c r="A26" s="350">
        <v>7</v>
      </c>
      <c r="B26" s="659" t="s">
        <v>805</v>
      </c>
      <c r="C26" s="660"/>
      <c r="D26" s="660"/>
      <c r="E26" s="660"/>
      <c r="F26" s="661"/>
      <c r="G26" s="351"/>
      <c r="H26" s="134"/>
      <c r="I26" s="134"/>
    </row>
    <row r="27" spans="1:9" s="141" customFormat="1" ht="15" thickBot="1" x14ac:dyDescent="0.25">
      <c r="A27" s="144"/>
      <c r="B27" s="144"/>
      <c r="C27" s="144"/>
      <c r="D27" s="144"/>
      <c r="E27" s="144"/>
      <c r="F27" s="144"/>
      <c r="G27" s="144"/>
      <c r="H27" s="134"/>
      <c r="I27" s="134"/>
    </row>
    <row r="28" spans="1:9" s="141" customFormat="1" x14ac:dyDescent="0.2">
      <c r="A28" s="655" t="s">
        <v>775</v>
      </c>
      <c r="B28" s="656"/>
      <c r="C28" s="657" t="s">
        <v>776</v>
      </c>
      <c r="D28" s="658"/>
      <c r="E28" s="656"/>
      <c r="F28" s="657" t="s">
        <v>777</v>
      </c>
      <c r="G28" s="667"/>
      <c r="H28" s="134"/>
      <c r="I28" s="134"/>
    </row>
    <row r="29" spans="1:9" s="141" customFormat="1" ht="35.25" customHeight="1" x14ac:dyDescent="0.2">
      <c r="A29" s="649" t="s">
        <v>1181</v>
      </c>
      <c r="B29" s="651"/>
      <c r="C29" s="649" t="s">
        <v>1182</v>
      </c>
      <c r="D29" s="650"/>
      <c r="E29" s="651"/>
      <c r="F29" s="419" t="s">
        <v>1183</v>
      </c>
      <c r="G29" s="420"/>
    </row>
    <row r="30" spans="1:9" s="141" customFormat="1" ht="31.5" customHeight="1" x14ac:dyDescent="0.2">
      <c r="A30" s="652" t="s">
        <v>1184</v>
      </c>
      <c r="B30" s="654"/>
      <c r="C30" s="652" t="s">
        <v>1185</v>
      </c>
      <c r="D30" s="653"/>
      <c r="E30" s="654"/>
      <c r="F30" s="662" t="s">
        <v>1186</v>
      </c>
      <c r="G30" s="663"/>
    </row>
    <row r="31" spans="1:9" s="141" customFormat="1" ht="26.25" customHeight="1" thickBot="1" x14ac:dyDescent="0.25">
      <c r="A31" s="640" t="s">
        <v>1187</v>
      </c>
      <c r="B31" s="641"/>
      <c r="C31" s="640" t="s">
        <v>1188</v>
      </c>
      <c r="D31" s="642"/>
      <c r="E31" s="641"/>
      <c r="F31" s="643" t="s">
        <v>1189</v>
      </c>
      <c r="G31" s="644"/>
    </row>
    <row r="32" spans="1:9" s="141" customFormat="1" ht="36" customHeight="1" x14ac:dyDescent="0.2">
      <c r="A32" s="144"/>
      <c r="B32" s="144"/>
      <c r="C32" s="144"/>
      <c r="D32" s="144"/>
      <c r="E32" s="144"/>
      <c r="F32" s="144"/>
      <c r="G32" s="144"/>
    </row>
    <row r="33" spans="1:7" s="141" customFormat="1" ht="36" customHeight="1" x14ac:dyDescent="0.2">
      <c r="A33" s="144"/>
      <c r="B33" s="144"/>
      <c r="C33" s="144"/>
      <c r="D33" s="144"/>
      <c r="E33" s="144"/>
      <c r="F33" s="144"/>
      <c r="G33" s="144"/>
    </row>
    <row r="34" spans="1:7" s="141" customFormat="1" ht="36" customHeight="1" x14ac:dyDescent="0.2">
      <c r="A34" s="144"/>
      <c r="B34" s="144"/>
      <c r="C34" s="144"/>
      <c r="D34" s="144"/>
      <c r="E34" s="144"/>
      <c r="F34" s="144"/>
      <c r="G34" s="144"/>
    </row>
    <row r="35" spans="1:7" s="141" customFormat="1" ht="36" customHeight="1" x14ac:dyDescent="0.2">
      <c r="A35" s="144"/>
      <c r="B35" s="144"/>
      <c r="C35" s="144"/>
      <c r="D35" s="144"/>
      <c r="E35" s="144"/>
      <c r="F35" s="144"/>
      <c r="G35" s="144"/>
    </row>
    <row r="36" spans="1:7" s="141" customFormat="1" ht="36" customHeight="1" x14ac:dyDescent="0.2">
      <c r="A36" s="144"/>
      <c r="B36" s="144"/>
      <c r="C36" s="144"/>
      <c r="D36" s="144"/>
      <c r="E36" s="144"/>
      <c r="F36" s="144"/>
      <c r="G36" s="144"/>
    </row>
    <row r="37" spans="1:7" s="141" customFormat="1" ht="36" customHeight="1" x14ac:dyDescent="0.2">
      <c r="A37" s="144"/>
      <c r="B37" s="144"/>
      <c r="C37" s="144"/>
      <c r="D37" s="144"/>
      <c r="E37" s="144"/>
      <c r="F37" s="144"/>
      <c r="G37" s="144"/>
    </row>
    <row r="38" spans="1:7" s="141" customFormat="1" ht="36" customHeight="1" x14ac:dyDescent="0.2">
      <c r="A38" s="144"/>
      <c r="B38" s="144"/>
      <c r="C38" s="144"/>
      <c r="D38" s="144"/>
      <c r="E38" s="144"/>
      <c r="F38" s="144"/>
      <c r="G38" s="144"/>
    </row>
    <row r="39" spans="1:7" s="141" customFormat="1" ht="36" customHeight="1" x14ac:dyDescent="0.2">
      <c r="A39" s="144"/>
      <c r="B39" s="144"/>
      <c r="C39" s="144"/>
      <c r="D39" s="144"/>
      <c r="E39" s="144"/>
      <c r="F39" s="144"/>
      <c r="G39" s="144"/>
    </row>
    <row r="40" spans="1:7" s="141" customFormat="1" ht="36" customHeight="1" x14ac:dyDescent="0.2">
      <c r="A40" s="144"/>
      <c r="B40" s="144"/>
      <c r="C40" s="144"/>
      <c r="D40" s="144"/>
      <c r="E40" s="144"/>
      <c r="F40" s="144"/>
      <c r="G40" s="144"/>
    </row>
    <row r="41" spans="1:7" s="141" customFormat="1" ht="36" customHeight="1" x14ac:dyDescent="0.2">
      <c r="A41" s="144"/>
      <c r="B41" s="144"/>
      <c r="C41" s="144"/>
      <c r="D41" s="144"/>
      <c r="E41" s="144"/>
      <c r="F41" s="144"/>
      <c r="G41" s="144"/>
    </row>
    <row r="42" spans="1:7" s="141" customFormat="1" ht="36" customHeight="1" x14ac:dyDescent="0.2">
      <c r="A42" s="144"/>
      <c r="B42" s="144"/>
      <c r="C42" s="144"/>
      <c r="D42" s="144"/>
      <c r="E42" s="144"/>
      <c r="F42" s="144"/>
      <c r="G42" s="144"/>
    </row>
    <row r="43" spans="1:7" s="141" customFormat="1" ht="36" customHeight="1" x14ac:dyDescent="0.2">
      <c r="A43" s="144"/>
      <c r="B43" s="144"/>
      <c r="C43" s="144"/>
      <c r="D43" s="144"/>
      <c r="E43" s="144"/>
      <c r="F43" s="144"/>
      <c r="G43" s="144"/>
    </row>
    <row r="44" spans="1:7" s="141" customFormat="1" ht="36" customHeight="1" x14ac:dyDescent="0.2">
      <c r="A44" s="144"/>
      <c r="B44" s="144"/>
      <c r="C44" s="144"/>
      <c r="D44" s="144"/>
      <c r="E44" s="144"/>
      <c r="F44" s="144"/>
      <c r="G44" s="144"/>
    </row>
    <row r="45" spans="1:7" s="141" customFormat="1" ht="15" x14ac:dyDescent="0.2">
      <c r="A45" s="142"/>
      <c r="B45" s="145"/>
      <c r="C45" s="145"/>
      <c r="D45" s="145"/>
      <c r="E45" s="145"/>
      <c r="F45" s="145"/>
      <c r="G45" s="145"/>
    </row>
    <row r="46" spans="1:7" s="141" customFormat="1" ht="15" x14ac:dyDescent="0.2">
      <c r="A46" s="142"/>
      <c r="B46" s="145"/>
      <c r="C46" s="145"/>
      <c r="D46" s="145"/>
      <c r="E46" s="145"/>
      <c r="F46" s="145"/>
      <c r="G46" s="145"/>
    </row>
    <row r="47" spans="1:7" s="141" customFormat="1" ht="15" x14ac:dyDescent="0.2">
      <c r="A47" s="142"/>
      <c r="B47" s="145"/>
      <c r="C47" s="145"/>
      <c r="D47" s="145"/>
      <c r="E47" s="145"/>
      <c r="F47" s="145"/>
      <c r="G47" s="145"/>
    </row>
    <row r="48" spans="1:7" s="141" customFormat="1" ht="15" x14ac:dyDescent="0.2">
      <c r="A48" s="142"/>
      <c r="B48" s="145"/>
      <c r="C48" s="145"/>
      <c r="D48" s="145"/>
      <c r="E48" s="145"/>
      <c r="F48" s="145"/>
      <c r="G48" s="145"/>
    </row>
    <row r="49" spans="1:7" s="141" customFormat="1" ht="15" x14ac:dyDescent="0.2">
      <c r="A49" s="142"/>
      <c r="B49" s="145"/>
      <c r="C49" s="145"/>
      <c r="D49" s="145"/>
      <c r="E49" s="145"/>
      <c r="F49" s="145"/>
      <c r="G49" s="145"/>
    </row>
    <row r="50" spans="1:7" s="141" customFormat="1" ht="15" x14ac:dyDescent="0.2">
      <c r="A50" s="142"/>
      <c r="B50" s="145"/>
      <c r="C50" s="145"/>
      <c r="D50" s="145"/>
      <c r="E50" s="145"/>
      <c r="F50" s="145"/>
      <c r="G50" s="145"/>
    </row>
    <row r="51" spans="1:7" s="141" customFormat="1" x14ac:dyDescent="0.2"/>
    <row r="52" spans="1:7" s="141" customFormat="1" x14ac:dyDescent="0.2"/>
    <row r="53" spans="1:7" s="141" customFormat="1" x14ac:dyDescent="0.2"/>
    <row r="54" spans="1:7" s="141" customFormat="1" x14ac:dyDescent="0.2"/>
    <row r="55" spans="1:7" s="141" customFormat="1" x14ac:dyDescent="0.2"/>
    <row r="56" spans="1:7" s="141" customFormat="1" x14ac:dyDescent="0.2"/>
    <row r="57" spans="1:7" s="141" customFormat="1" x14ac:dyDescent="0.2"/>
    <row r="58" spans="1:7" s="141" customFormat="1" x14ac:dyDescent="0.2"/>
    <row r="59" spans="1:7" s="141" customFormat="1" x14ac:dyDescent="0.2"/>
    <row r="60" spans="1:7" s="141" customFormat="1" x14ac:dyDescent="0.2"/>
    <row r="61" spans="1:7" s="141" customFormat="1" x14ac:dyDescent="0.2"/>
    <row r="62" spans="1:7" s="141" customFormat="1" x14ac:dyDescent="0.2"/>
    <row r="63" spans="1:7" s="141" customFormat="1" x14ac:dyDescent="0.2"/>
    <row r="64" spans="1:7" s="141" customFormat="1" x14ac:dyDescent="0.2"/>
    <row r="65" s="141" customFormat="1" x14ac:dyDescent="0.2"/>
    <row r="66" s="141" customFormat="1" x14ac:dyDescent="0.2"/>
    <row r="67" s="141" customFormat="1" x14ac:dyDescent="0.2"/>
    <row r="68" s="141" customFormat="1" x14ac:dyDescent="0.2"/>
    <row r="69" s="141" customFormat="1" x14ac:dyDescent="0.2"/>
    <row r="70" s="141" customFormat="1" x14ac:dyDescent="0.2"/>
    <row r="71" s="141" customFormat="1" x14ac:dyDescent="0.2"/>
    <row r="72" s="141" customFormat="1" x14ac:dyDescent="0.2"/>
    <row r="73" s="141" customFormat="1" x14ac:dyDescent="0.2"/>
    <row r="74" s="141" customFormat="1" x14ac:dyDescent="0.2"/>
    <row r="75" s="141" customFormat="1" x14ac:dyDescent="0.2"/>
    <row r="76" s="141" customFormat="1" x14ac:dyDescent="0.2"/>
    <row r="77" s="141" customFormat="1" x14ac:dyDescent="0.2"/>
    <row r="78" s="141" customFormat="1" x14ac:dyDescent="0.2"/>
    <row r="79" s="141" customFormat="1" x14ac:dyDescent="0.2"/>
    <row r="80" s="141" customFormat="1" x14ac:dyDescent="0.2"/>
    <row r="81" s="141" customFormat="1" x14ac:dyDescent="0.2"/>
    <row r="82" s="141" customFormat="1" x14ac:dyDescent="0.2"/>
    <row r="83" s="141" customFormat="1" x14ac:dyDescent="0.2"/>
    <row r="86" s="143" customFormat="1" ht="25.5" customHeight="1" x14ac:dyDescent="0.2"/>
    <row r="87" s="143" customFormat="1" ht="24" customHeight="1" x14ac:dyDescent="0.2"/>
    <row r="88" s="143" customFormat="1" ht="22.5" customHeight="1" x14ac:dyDescent="0.2"/>
    <row r="89" ht="31.5" customHeight="1" x14ac:dyDescent="0.2"/>
  </sheetData>
  <sheetProtection formatCells="0" formatColumns="0" formatRows="0" insertColumns="0" insertRows="0" insertHyperlinks="0" deleteColumns="0" deleteRows="0"/>
  <mergeCells count="51">
    <mergeCell ref="A5:A7"/>
    <mergeCell ref="B5:G5"/>
    <mergeCell ref="B6:C6"/>
    <mergeCell ref="D6:E6"/>
    <mergeCell ref="F6:G6"/>
    <mergeCell ref="A1:B3"/>
    <mergeCell ref="C1:G1"/>
    <mergeCell ref="C2:G2"/>
    <mergeCell ref="C4:G4"/>
    <mergeCell ref="F3:G3"/>
    <mergeCell ref="C3:E3"/>
    <mergeCell ref="F14:F15"/>
    <mergeCell ref="B16:B17"/>
    <mergeCell ref="F18:F19"/>
    <mergeCell ref="B18:B21"/>
    <mergeCell ref="D18:D21"/>
    <mergeCell ref="E18:E19"/>
    <mergeCell ref="C18:C19"/>
    <mergeCell ref="C20:C21"/>
    <mergeCell ref="E20:E21"/>
    <mergeCell ref="F20:F21"/>
    <mergeCell ref="A8:A21"/>
    <mergeCell ref="B8:B9"/>
    <mergeCell ref="D8:D9"/>
    <mergeCell ref="F28:G28"/>
    <mergeCell ref="D16:D17"/>
    <mergeCell ref="F16:F17"/>
    <mergeCell ref="F8:F9"/>
    <mergeCell ref="A23:G23"/>
    <mergeCell ref="B10:B11"/>
    <mergeCell ref="D10:D11"/>
    <mergeCell ref="F10:F11"/>
    <mergeCell ref="B12:B13"/>
    <mergeCell ref="D12:D13"/>
    <mergeCell ref="F12:F13"/>
    <mergeCell ref="B14:B15"/>
    <mergeCell ref="D14:D15"/>
    <mergeCell ref="A31:B31"/>
    <mergeCell ref="C31:E31"/>
    <mergeCell ref="F31:G31"/>
    <mergeCell ref="A22:G22"/>
    <mergeCell ref="B24:F24"/>
    <mergeCell ref="C29:E29"/>
    <mergeCell ref="C30:E30"/>
    <mergeCell ref="A28:B28"/>
    <mergeCell ref="C28:E28"/>
    <mergeCell ref="B26:F26"/>
    <mergeCell ref="A29:B29"/>
    <mergeCell ref="A30:B30"/>
    <mergeCell ref="B25:F25"/>
    <mergeCell ref="F30:G30"/>
  </mergeCells>
  <pageMargins left="0.70866141732283472" right="0.70866141732283472" top="0.74803149606299213" bottom="0.74803149606299213" header="0.31496062992125984" footer="0.31496062992125984"/>
  <pageSetup paperSize="9" scale="54" fitToHeight="0" orientation="landscape" r:id="rId1"/>
  <headerFooter>
    <oddFooter>&amp;L&amp;"Arial,Negrita Cursiva"Matriz de propiedad y autoría de: Olga Yaneth Aragón Sánchez</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Listas!$B$4:$B$22</xm:f>
          </x14:formula1>
          <xm:sqref>A8:A21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63"/>
  <sheetViews>
    <sheetView topLeftCell="A45" zoomScale="70" zoomScaleNormal="70" workbookViewId="0">
      <selection activeCell="M72" sqref="M72"/>
    </sheetView>
  </sheetViews>
  <sheetFormatPr baseColWidth="10" defaultColWidth="11.42578125" defaultRowHeight="15" x14ac:dyDescent="0.25"/>
  <cols>
    <col min="1" max="1" width="2.85546875" style="72" customWidth="1"/>
    <col min="2" max="2" width="24.7109375" style="72" customWidth="1"/>
    <col min="3" max="3" width="22.42578125" style="72" customWidth="1"/>
    <col min="4" max="4" width="16" style="72" customWidth="1"/>
    <col min="5" max="5" width="26.42578125" style="72" customWidth="1"/>
    <col min="6" max="6" width="30.140625" style="72" customWidth="1"/>
    <col min="7" max="8" width="24.7109375" style="72" customWidth="1"/>
    <col min="9" max="16384" width="11.42578125" style="72"/>
  </cols>
  <sheetData>
    <row r="1" spans="1:8" s="134" customFormat="1" ht="28.5" customHeight="1" thickTop="1" x14ac:dyDescent="0.2">
      <c r="A1" s="1014"/>
      <c r="B1" s="1015"/>
      <c r="C1" s="685" t="s">
        <v>335</v>
      </c>
      <c r="D1" s="685"/>
      <c r="E1" s="685"/>
      <c r="F1" s="685"/>
      <c r="G1" s="685"/>
      <c r="H1" s="686"/>
    </row>
    <row r="2" spans="1:8" s="134" customFormat="1" ht="27.75" customHeight="1" x14ac:dyDescent="0.2">
      <c r="A2" s="1016"/>
      <c r="B2" s="1017"/>
      <c r="C2" s="687" t="s">
        <v>780</v>
      </c>
      <c r="D2" s="687"/>
      <c r="E2" s="687"/>
      <c r="F2" s="687"/>
      <c r="G2" s="687"/>
      <c r="H2" s="688"/>
    </row>
    <row r="3" spans="1:8" s="134" customFormat="1" ht="24" customHeight="1" thickBot="1" x14ac:dyDescent="0.25">
      <c r="A3" s="1018"/>
      <c r="B3" s="1019"/>
      <c r="C3" s="691" t="s">
        <v>781</v>
      </c>
      <c r="D3" s="691"/>
      <c r="E3" s="691"/>
      <c r="F3" s="691"/>
      <c r="G3" s="691" t="s">
        <v>422</v>
      </c>
      <c r="H3" s="692"/>
    </row>
    <row r="4" spans="1:8" ht="16.5" thickTop="1" thickBot="1" x14ac:dyDescent="0.3"/>
    <row r="5" spans="1:8" x14ac:dyDescent="0.25">
      <c r="B5" s="1020" t="s">
        <v>393</v>
      </c>
      <c r="C5" s="1021"/>
      <c r="D5" s="1021"/>
      <c r="E5" s="1021"/>
      <c r="F5" s="1021"/>
      <c r="G5" s="1021"/>
      <c r="H5" s="1022"/>
    </row>
    <row r="6" spans="1:8" ht="69" customHeight="1" x14ac:dyDescent="0.25">
      <c r="B6" s="1023" t="s">
        <v>744</v>
      </c>
      <c r="C6" s="1024"/>
      <c r="D6" s="1024"/>
      <c r="E6" s="1024"/>
      <c r="F6" s="1024"/>
      <c r="G6" s="1024"/>
      <c r="H6" s="1025"/>
    </row>
    <row r="7" spans="1:8" ht="63" customHeight="1" x14ac:dyDescent="0.25">
      <c r="B7" s="1023" t="s">
        <v>745</v>
      </c>
      <c r="C7" s="1024"/>
      <c r="D7" s="1024"/>
      <c r="E7" s="1024"/>
      <c r="F7" s="1024"/>
      <c r="G7" s="1024"/>
      <c r="H7" s="1025"/>
    </row>
    <row r="8" spans="1:8" x14ac:dyDescent="0.25">
      <c r="B8" s="1026" t="s">
        <v>138</v>
      </c>
      <c r="C8" s="1027"/>
      <c r="D8" s="1027"/>
      <c r="E8" s="1027"/>
      <c r="F8" s="1027"/>
      <c r="G8" s="1027"/>
      <c r="H8" s="1028"/>
    </row>
    <row r="9" spans="1:8" ht="114" customHeight="1" x14ac:dyDescent="0.25">
      <c r="B9" s="1029" t="s">
        <v>725</v>
      </c>
      <c r="C9" s="753"/>
      <c r="D9" s="753"/>
      <c r="E9" s="753"/>
      <c r="F9" s="753"/>
      <c r="G9" s="753"/>
      <c r="H9" s="1030"/>
    </row>
    <row r="10" spans="1:8" ht="20.100000000000001" customHeight="1" x14ac:dyDescent="0.25">
      <c r="B10" s="247" t="s">
        <v>394</v>
      </c>
      <c r="C10" s="687" t="s">
        <v>395</v>
      </c>
      <c r="D10" s="687"/>
      <c r="E10" s="687"/>
      <c r="F10" s="687"/>
      <c r="G10" s="248"/>
      <c r="H10" s="249"/>
    </row>
    <row r="11" spans="1:8" ht="30" x14ac:dyDescent="0.25">
      <c r="B11" s="247"/>
      <c r="C11" s="250" t="s">
        <v>746</v>
      </c>
      <c r="D11" s="251" t="s">
        <v>396</v>
      </c>
      <c r="E11" s="250" t="s">
        <v>397</v>
      </c>
      <c r="F11" s="250" t="s">
        <v>398</v>
      </c>
      <c r="G11" s="248"/>
      <c r="H11" s="249"/>
    </row>
    <row r="12" spans="1:8" ht="95.25" customHeight="1" x14ac:dyDescent="0.25">
      <c r="B12" s="247"/>
      <c r="C12" s="252" t="s">
        <v>399</v>
      </c>
      <c r="D12" s="214" t="s">
        <v>400</v>
      </c>
      <c r="E12" s="214" t="s">
        <v>400</v>
      </c>
      <c r="F12" s="214" t="s">
        <v>400</v>
      </c>
      <c r="G12" s="248"/>
      <c r="H12" s="249"/>
    </row>
    <row r="13" spans="1:8" ht="16.5" x14ac:dyDescent="0.3">
      <c r="B13" s="1031"/>
      <c r="C13" s="744"/>
      <c r="D13" s="744"/>
      <c r="E13" s="744"/>
      <c r="F13" s="744"/>
      <c r="G13" s="744"/>
      <c r="H13" s="1032"/>
    </row>
    <row r="14" spans="1:8" ht="39.75" customHeight="1" x14ac:dyDescent="0.25">
      <c r="B14" s="1008" t="s">
        <v>726</v>
      </c>
      <c r="C14" s="1009"/>
      <c r="D14" s="1009"/>
      <c r="E14" s="1009"/>
      <c r="F14" s="1009"/>
      <c r="G14" s="1009"/>
      <c r="H14" s="1010"/>
    </row>
    <row r="15" spans="1:8" ht="42" customHeight="1" thickBot="1" x14ac:dyDescent="0.3">
      <c r="B15" s="1011"/>
      <c r="C15" s="1012"/>
      <c r="D15" s="1012"/>
      <c r="E15" s="1012"/>
      <c r="F15" s="1012"/>
      <c r="G15" s="1012"/>
      <c r="H15" s="1013"/>
    </row>
    <row r="16" spans="1:8" ht="17.25" thickBot="1" x14ac:dyDescent="0.35">
      <c r="B16" s="216"/>
      <c r="C16" s="217"/>
      <c r="D16" s="218"/>
      <c r="E16" s="219"/>
      <c r="F16" s="219"/>
      <c r="G16" s="220"/>
      <c r="H16" s="221"/>
    </row>
    <row r="17" spans="2:8" ht="17.25" thickTop="1" x14ac:dyDescent="0.3">
      <c r="B17" s="253"/>
      <c r="C17" s="1033" t="s">
        <v>139</v>
      </c>
      <c r="D17" s="1034"/>
      <c r="E17" s="1035" t="s">
        <v>177</v>
      </c>
      <c r="F17" s="1036"/>
      <c r="G17" s="217"/>
      <c r="H17" s="221"/>
    </row>
    <row r="18" spans="2:8" ht="93" customHeight="1" x14ac:dyDescent="0.3">
      <c r="B18" s="253"/>
      <c r="C18" s="1037" t="s">
        <v>141</v>
      </c>
      <c r="D18" s="1038"/>
      <c r="E18" s="1039" t="s">
        <v>727</v>
      </c>
      <c r="F18" s="1040"/>
      <c r="G18" s="217"/>
      <c r="H18" s="221"/>
    </row>
    <row r="19" spans="2:8" ht="28.5" customHeight="1" x14ac:dyDescent="0.3">
      <c r="B19" s="253"/>
      <c r="C19" s="1037" t="s">
        <v>170</v>
      </c>
      <c r="D19" s="1038"/>
      <c r="E19" s="1039" t="s">
        <v>175</v>
      </c>
      <c r="F19" s="1040"/>
      <c r="G19" s="217"/>
      <c r="H19" s="221"/>
    </row>
    <row r="20" spans="2:8" ht="232.5" customHeight="1" x14ac:dyDescent="0.3">
      <c r="B20" s="253"/>
      <c r="C20" s="1041" t="s">
        <v>401</v>
      </c>
      <c r="D20" s="1042"/>
      <c r="E20" s="666" t="s">
        <v>747</v>
      </c>
      <c r="F20" s="1043"/>
      <c r="G20" s="217"/>
      <c r="H20" s="221"/>
    </row>
    <row r="21" spans="2:8" ht="109.5" customHeight="1" x14ac:dyDescent="0.3">
      <c r="B21" s="253"/>
      <c r="C21" s="1041" t="s">
        <v>0</v>
      </c>
      <c r="D21" s="1042"/>
      <c r="E21" s="1039" t="s">
        <v>728</v>
      </c>
      <c r="F21" s="1040"/>
      <c r="G21" s="217"/>
      <c r="H21" s="221"/>
    </row>
    <row r="22" spans="2:8" ht="16.5" x14ac:dyDescent="0.3">
      <c r="B22" s="253"/>
      <c r="C22" s="1041" t="s">
        <v>37</v>
      </c>
      <c r="D22" s="1042"/>
      <c r="E22" s="1039" t="s">
        <v>252</v>
      </c>
      <c r="F22" s="1040"/>
      <c r="G22" s="217"/>
      <c r="H22" s="221"/>
    </row>
    <row r="23" spans="2:8" ht="58.5" customHeight="1" x14ac:dyDescent="0.3">
      <c r="B23" s="253"/>
      <c r="C23" s="254" t="s">
        <v>402</v>
      </c>
      <c r="D23" s="255"/>
      <c r="E23" s="666" t="s">
        <v>420</v>
      </c>
      <c r="F23" s="1043"/>
      <c r="G23" s="217"/>
      <c r="H23" s="221"/>
    </row>
    <row r="24" spans="2:8" ht="137.25" customHeight="1" x14ac:dyDescent="0.3">
      <c r="B24" s="253"/>
      <c r="C24" s="1044" t="s">
        <v>37</v>
      </c>
      <c r="D24" s="256" t="s">
        <v>3</v>
      </c>
      <c r="E24" s="1039" t="s">
        <v>419</v>
      </c>
      <c r="F24" s="1040"/>
      <c r="G24" s="217"/>
      <c r="H24" s="221"/>
    </row>
    <row r="25" spans="2:8" ht="54" customHeight="1" x14ac:dyDescent="0.3">
      <c r="B25" s="253"/>
      <c r="C25" s="1044"/>
      <c r="D25" s="256" t="s">
        <v>1</v>
      </c>
      <c r="E25" s="1039" t="s">
        <v>729</v>
      </c>
      <c r="F25" s="1040"/>
      <c r="G25" s="217"/>
      <c r="H25" s="221"/>
    </row>
    <row r="26" spans="2:8" ht="69" customHeight="1" x14ac:dyDescent="0.3">
      <c r="B26" s="253"/>
      <c r="C26" s="1041" t="s">
        <v>730</v>
      </c>
      <c r="D26" s="1042"/>
      <c r="E26" s="1039" t="s">
        <v>403</v>
      </c>
      <c r="F26" s="1040"/>
      <c r="G26" s="217"/>
      <c r="H26" s="221"/>
    </row>
    <row r="27" spans="2:8" ht="75" customHeight="1" x14ac:dyDescent="0.3">
      <c r="B27" s="253"/>
      <c r="C27" s="1041" t="s">
        <v>137</v>
      </c>
      <c r="D27" s="1042"/>
      <c r="E27" s="1039" t="s">
        <v>770</v>
      </c>
      <c r="F27" s="1040"/>
      <c r="G27" s="217"/>
      <c r="H27" s="221"/>
    </row>
    <row r="28" spans="2:8" ht="54" customHeight="1" x14ac:dyDescent="0.3">
      <c r="B28" s="253"/>
      <c r="C28" s="1041" t="s">
        <v>404</v>
      </c>
      <c r="D28" s="1042"/>
      <c r="E28" s="1039" t="s">
        <v>731</v>
      </c>
      <c r="F28" s="1040"/>
      <c r="G28" s="217"/>
      <c r="H28" s="221"/>
    </row>
    <row r="29" spans="2:8" ht="63.75" customHeight="1" x14ac:dyDescent="0.3">
      <c r="B29" s="253"/>
      <c r="C29" s="1044" t="s">
        <v>305</v>
      </c>
      <c r="D29" s="256" t="s">
        <v>317</v>
      </c>
      <c r="E29" s="1039" t="s">
        <v>732</v>
      </c>
      <c r="F29" s="1040"/>
      <c r="G29" s="217"/>
      <c r="H29" s="221"/>
    </row>
    <row r="30" spans="2:8" ht="90.75" customHeight="1" x14ac:dyDescent="0.3">
      <c r="B30" s="253"/>
      <c r="C30" s="1044"/>
      <c r="D30" s="256" t="s">
        <v>318</v>
      </c>
      <c r="E30" s="1039" t="s">
        <v>733</v>
      </c>
      <c r="F30" s="1040"/>
      <c r="G30" s="217"/>
      <c r="H30" s="221"/>
    </row>
    <row r="31" spans="2:8" ht="93" customHeight="1" x14ac:dyDescent="0.3">
      <c r="B31" s="253"/>
      <c r="C31" s="1044"/>
      <c r="D31" s="256" t="s">
        <v>405</v>
      </c>
      <c r="E31" s="1039" t="s">
        <v>734</v>
      </c>
      <c r="F31" s="1040"/>
      <c r="G31" s="217"/>
      <c r="H31" s="221"/>
    </row>
    <row r="32" spans="2:8" ht="110.25" customHeight="1" x14ac:dyDescent="0.3">
      <c r="B32" s="253"/>
      <c r="C32" s="1044"/>
      <c r="D32" s="256" t="s">
        <v>320</v>
      </c>
      <c r="E32" s="1039" t="s">
        <v>735</v>
      </c>
      <c r="F32" s="1040"/>
      <c r="G32" s="217"/>
      <c r="H32" s="221"/>
    </row>
    <row r="33" spans="2:8" ht="96" customHeight="1" x14ac:dyDescent="0.3">
      <c r="B33" s="253"/>
      <c r="C33" s="1044"/>
      <c r="D33" s="256" t="s">
        <v>406</v>
      </c>
      <c r="E33" s="1039" t="s">
        <v>736</v>
      </c>
      <c r="F33" s="1040"/>
      <c r="G33" s="217"/>
      <c r="H33" s="221"/>
    </row>
    <row r="34" spans="2:8" ht="108" customHeight="1" x14ac:dyDescent="0.3">
      <c r="B34" s="253"/>
      <c r="C34" s="1044"/>
      <c r="D34" s="256" t="s">
        <v>322</v>
      </c>
      <c r="E34" s="1039" t="s">
        <v>737</v>
      </c>
      <c r="F34" s="1040"/>
      <c r="G34" s="217"/>
      <c r="H34" s="221"/>
    </row>
    <row r="35" spans="2:8" ht="102.75" customHeight="1" x14ac:dyDescent="0.3">
      <c r="B35" s="253"/>
      <c r="C35" s="1044"/>
      <c r="D35" s="256" t="s">
        <v>323</v>
      </c>
      <c r="E35" s="1039" t="s">
        <v>738</v>
      </c>
      <c r="F35" s="1040"/>
      <c r="G35" s="217"/>
      <c r="H35" s="221"/>
    </row>
    <row r="36" spans="2:8" ht="116.25" customHeight="1" x14ac:dyDescent="0.3">
      <c r="B36" s="253"/>
      <c r="C36" s="1041" t="s">
        <v>407</v>
      </c>
      <c r="D36" s="1042"/>
      <c r="E36" s="1039" t="s">
        <v>408</v>
      </c>
      <c r="F36" s="1040"/>
      <c r="G36" s="217"/>
      <c r="H36" s="221"/>
    </row>
    <row r="37" spans="2:8" ht="133.5" customHeight="1" x14ac:dyDescent="0.3">
      <c r="B37" s="253"/>
      <c r="C37" s="1041" t="s">
        <v>409</v>
      </c>
      <c r="D37" s="1042"/>
      <c r="E37" s="1039" t="s">
        <v>739</v>
      </c>
      <c r="F37" s="1040"/>
      <c r="G37" s="217"/>
      <c r="H37" s="221"/>
    </row>
    <row r="38" spans="2:8" ht="91.5" customHeight="1" x14ac:dyDescent="0.3">
      <c r="B38" s="253"/>
      <c r="C38" s="1044" t="s">
        <v>740</v>
      </c>
      <c r="D38" s="255" t="s">
        <v>410</v>
      </c>
      <c r="E38" s="1039" t="s">
        <v>748</v>
      </c>
      <c r="F38" s="1040"/>
      <c r="G38" s="217"/>
      <c r="H38" s="221"/>
    </row>
    <row r="39" spans="2:8" ht="72" customHeight="1" x14ac:dyDescent="0.3">
      <c r="B39" s="253"/>
      <c r="C39" s="1044"/>
      <c r="D39" s="255" t="s">
        <v>411</v>
      </c>
      <c r="E39" s="1039" t="s">
        <v>741</v>
      </c>
      <c r="F39" s="1040"/>
      <c r="G39" s="217"/>
      <c r="H39" s="221"/>
    </row>
    <row r="40" spans="2:8" ht="166.5" customHeight="1" x14ac:dyDescent="0.3">
      <c r="B40" s="253"/>
      <c r="C40" s="1044"/>
      <c r="D40" s="255" t="s">
        <v>412</v>
      </c>
      <c r="E40" s="1039" t="s">
        <v>421</v>
      </c>
      <c r="F40" s="1040"/>
      <c r="G40" s="217"/>
      <c r="H40" s="221"/>
    </row>
    <row r="41" spans="2:8" ht="38.25" customHeight="1" x14ac:dyDescent="0.3">
      <c r="B41" s="253"/>
      <c r="C41" s="1044" t="s">
        <v>37</v>
      </c>
      <c r="D41" s="256" t="s">
        <v>3</v>
      </c>
      <c r="E41" s="1039" t="s">
        <v>413</v>
      </c>
      <c r="F41" s="1040"/>
      <c r="G41" s="217"/>
      <c r="H41" s="221"/>
    </row>
    <row r="42" spans="2:8" ht="54.75" customHeight="1" x14ac:dyDescent="0.3">
      <c r="B42" s="253"/>
      <c r="C42" s="1044"/>
      <c r="D42" s="256" t="s">
        <v>1</v>
      </c>
      <c r="E42" s="1039" t="s">
        <v>414</v>
      </c>
      <c r="F42" s="1040"/>
      <c r="G42" s="217"/>
      <c r="H42" s="221"/>
    </row>
    <row r="43" spans="2:8" ht="57.75" customHeight="1" x14ac:dyDescent="0.3">
      <c r="B43" s="253"/>
      <c r="C43" s="1041" t="s">
        <v>742</v>
      </c>
      <c r="D43" s="1042"/>
      <c r="E43" s="1039" t="s">
        <v>403</v>
      </c>
      <c r="F43" s="1040"/>
      <c r="G43" s="217"/>
      <c r="H43" s="221"/>
    </row>
    <row r="44" spans="2:8" ht="48.75" customHeight="1" x14ac:dyDescent="0.3">
      <c r="B44" s="253"/>
      <c r="C44" s="1041" t="s">
        <v>415</v>
      </c>
      <c r="D44" s="1042"/>
      <c r="E44" s="1039" t="s">
        <v>743</v>
      </c>
      <c r="F44" s="1040"/>
      <c r="G44" s="217"/>
      <c r="H44" s="221"/>
    </row>
    <row r="45" spans="2:8" ht="60.75" customHeight="1" x14ac:dyDescent="0.3">
      <c r="B45" s="253"/>
      <c r="C45" s="1041" t="s">
        <v>771</v>
      </c>
      <c r="D45" s="1042"/>
      <c r="E45" s="1039" t="s">
        <v>416</v>
      </c>
      <c r="F45" s="1040"/>
      <c r="G45" s="217"/>
      <c r="H45" s="221"/>
    </row>
    <row r="46" spans="2:8" ht="45.75" customHeight="1" x14ac:dyDescent="0.3">
      <c r="B46" s="253"/>
      <c r="C46" s="1041" t="s">
        <v>417</v>
      </c>
      <c r="D46" s="1042"/>
      <c r="E46" s="1039" t="s">
        <v>418</v>
      </c>
      <c r="F46" s="1040"/>
      <c r="G46" s="217"/>
      <c r="H46" s="221"/>
    </row>
    <row r="47" spans="2:8" ht="64.5" customHeight="1" thickBot="1" x14ac:dyDescent="0.35">
      <c r="B47" s="253"/>
      <c r="C47" s="1045" t="s">
        <v>29</v>
      </c>
      <c r="D47" s="1046"/>
      <c r="E47" s="1047" t="s">
        <v>724</v>
      </c>
      <c r="F47" s="1048"/>
      <c r="G47" s="217"/>
      <c r="H47" s="221"/>
    </row>
    <row r="48" spans="2:8" ht="17.25" thickTop="1" x14ac:dyDescent="0.3">
      <c r="B48" s="216"/>
      <c r="C48" s="222"/>
      <c r="D48" s="222"/>
      <c r="E48" s="223"/>
      <c r="F48" s="223"/>
      <c r="G48" s="217"/>
      <c r="H48" s="221"/>
    </row>
    <row r="49" spans="2:11" ht="21" hidden="1" customHeight="1" x14ac:dyDescent="0.25">
      <c r="B49" s="783" t="s">
        <v>764</v>
      </c>
      <c r="C49" s="784"/>
      <c r="D49" s="784"/>
      <c r="E49" s="784"/>
      <c r="F49" s="784"/>
      <c r="G49" s="784"/>
      <c r="H49" s="785"/>
    </row>
    <row r="50" spans="2:11" ht="20.25" hidden="1" customHeight="1" x14ac:dyDescent="0.25">
      <c r="B50" s="783" t="s">
        <v>765</v>
      </c>
      <c r="C50" s="784"/>
      <c r="D50" s="784"/>
      <c r="E50" s="784"/>
      <c r="F50" s="784"/>
      <c r="G50" s="784"/>
      <c r="H50" s="785"/>
    </row>
    <row r="51" spans="2:11" ht="20.25" hidden="1" customHeight="1" x14ac:dyDescent="0.25">
      <c r="B51" s="783" t="s">
        <v>766</v>
      </c>
      <c r="C51" s="784"/>
      <c r="D51" s="784"/>
      <c r="E51" s="784"/>
      <c r="F51" s="784"/>
      <c r="G51" s="784"/>
      <c r="H51" s="785"/>
    </row>
    <row r="52" spans="2:11" ht="20.25" hidden="1" customHeight="1" x14ac:dyDescent="0.25">
      <c r="B52" s="783" t="s">
        <v>767</v>
      </c>
      <c r="C52" s="784"/>
      <c r="D52" s="784"/>
      <c r="E52" s="784"/>
      <c r="F52" s="784"/>
      <c r="G52" s="784"/>
      <c r="H52" s="785"/>
    </row>
    <row r="53" spans="2:11" ht="16.5" hidden="1" x14ac:dyDescent="0.25">
      <c r="B53" s="783" t="s">
        <v>768</v>
      </c>
      <c r="C53" s="784"/>
      <c r="D53" s="784"/>
      <c r="E53" s="784"/>
      <c r="F53" s="784"/>
      <c r="G53" s="784"/>
      <c r="H53" s="785"/>
    </row>
    <row r="54" spans="2:11" ht="17.25" thickBot="1" x14ac:dyDescent="0.35">
      <c r="B54" s="224"/>
      <c r="C54" s="225"/>
      <c r="D54" s="225"/>
      <c r="E54" s="225"/>
      <c r="F54" s="225"/>
      <c r="G54" s="225"/>
      <c r="H54" s="226"/>
    </row>
    <row r="55" spans="2:11" ht="15.75" thickBot="1" x14ac:dyDescent="0.3"/>
    <row r="56" spans="2:11" x14ac:dyDescent="0.25">
      <c r="B56" s="786"/>
      <c r="C56" s="737"/>
      <c r="D56" s="737"/>
      <c r="E56" s="737"/>
      <c r="F56" s="737"/>
      <c r="G56" s="737"/>
      <c r="H56" s="737"/>
      <c r="I56" s="737"/>
      <c r="J56" s="737"/>
      <c r="K56" s="738"/>
    </row>
    <row r="57" spans="2:11" ht="42.75" customHeight="1" thickBot="1" x14ac:dyDescent="0.3">
      <c r="B57" s="739">
        <v>6</v>
      </c>
      <c r="C57" s="740"/>
      <c r="D57" s="741" t="s">
        <v>424</v>
      </c>
      <c r="E57" s="741"/>
      <c r="F57" s="741"/>
      <c r="G57" s="741"/>
      <c r="H57" s="741"/>
      <c r="I57" s="741" t="s">
        <v>779</v>
      </c>
      <c r="J57" s="741"/>
      <c r="K57" s="742"/>
    </row>
    <row r="58" spans="2:11" ht="48.6" customHeight="1" thickBot="1" x14ac:dyDescent="0.3">
      <c r="B58" s="739">
        <v>7</v>
      </c>
      <c r="C58" s="740"/>
      <c r="D58" s="741" t="s">
        <v>1179</v>
      </c>
      <c r="E58" s="741"/>
      <c r="F58" s="741"/>
      <c r="G58" s="741"/>
      <c r="H58" s="741"/>
      <c r="I58" s="741" t="s">
        <v>1180</v>
      </c>
      <c r="J58" s="741"/>
      <c r="K58" s="742"/>
    </row>
    <row r="59" spans="2:11" ht="15.75" thickBot="1" x14ac:dyDescent="0.3">
      <c r="B59" s="415"/>
      <c r="C59" s="416"/>
      <c r="D59" s="415"/>
      <c r="E59" s="415"/>
      <c r="F59" s="415"/>
      <c r="G59" s="417"/>
      <c r="H59" s="418"/>
    </row>
    <row r="60" spans="2:11" x14ac:dyDescent="0.25">
      <c r="B60" s="655" t="s">
        <v>775</v>
      </c>
      <c r="C60" s="656"/>
      <c r="D60" s="657" t="s">
        <v>776</v>
      </c>
      <c r="E60" s="658"/>
      <c r="F60" s="656"/>
      <c r="G60" s="657" t="s">
        <v>777</v>
      </c>
      <c r="H60" s="667"/>
    </row>
    <row r="61" spans="2:11" ht="45" customHeight="1" x14ac:dyDescent="0.25">
      <c r="B61" s="649" t="s">
        <v>1181</v>
      </c>
      <c r="C61" s="651"/>
      <c r="D61" s="649" t="s">
        <v>1182</v>
      </c>
      <c r="E61" s="650"/>
      <c r="F61" s="651"/>
      <c r="G61" s="419" t="s">
        <v>1183</v>
      </c>
      <c r="H61" s="420"/>
    </row>
    <row r="62" spans="2:11" ht="45" customHeight="1" x14ac:dyDescent="0.25">
      <c r="B62" s="652" t="s">
        <v>1184</v>
      </c>
      <c r="C62" s="654"/>
      <c r="D62" s="652" t="s">
        <v>1185</v>
      </c>
      <c r="E62" s="653"/>
      <c r="F62" s="654"/>
      <c r="G62" s="662" t="s">
        <v>1186</v>
      </c>
      <c r="H62" s="663"/>
    </row>
    <row r="63" spans="2:11" ht="15.75" thickBot="1" x14ac:dyDescent="0.3">
      <c r="B63" s="640" t="s">
        <v>1187</v>
      </c>
      <c r="C63" s="641"/>
      <c r="D63" s="640" t="s">
        <v>1188</v>
      </c>
      <c r="E63" s="642"/>
      <c r="F63" s="641"/>
      <c r="G63" s="643" t="s">
        <v>1189</v>
      </c>
      <c r="H63" s="644"/>
    </row>
  </sheetData>
  <mergeCells count="89">
    <mergeCell ref="B52:H52"/>
    <mergeCell ref="B53:H53"/>
    <mergeCell ref="B56:C56"/>
    <mergeCell ref="D56:H56"/>
    <mergeCell ref="B51:H51"/>
    <mergeCell ref="C41:C42"/>
    <mergeCell ref="E41:F41"/>
    <mergeCell ref="E42:F42"/>
    <mergeCell ref="C43:D43"/>
    <mergeCell ref="E43:F43"/>
    <mergeCell ref="B50:H50"/>
    <mergeCell ref="C44:D44"/>
    <mergeCell ref="E44:F44"/>
    <mergeCell ref="C45:D45"/>
    <mergeCell ref="E45:F45"/>
    <mergeCell ref="C46:D46"/>
    <mergeCell ref="E46:F46"/>
    <mergeCell ref="C47:D47"/>
    <mergeCell ref="E47:F47"/>
    <mergeCell ref="B49:H49"/>
    <mergeCell ref="C36:D36"/>
    <mergeCell ref="E36:F36"/>
    <mergeCell ref="C37:D37"/>
    <mergeCell ref="E37:F37"/>
    <mergeCell ref="C38:C40"/>
    <mergeCell ref="E38:F38"/>
    <mergeCell ref="E39:F39"/>
    <mergeCell ref="E40:F40"/>
    <mergeCell ref="C27:D27"/>
    <mergeCell ref="E27:F27"/>
    <mergeCell ref="C28:D28"/>
    <mergeCell ref="E28:F28"/>
    <mergeCell ref="C29:C35"/>
    <mergeCell ref="E29:F29"/>
    <mergeCell ref="E30:F30"/>
    <mergeCell ref="E31:F31"/>
    <mergeCell ref="E32:F32"/>
    <mergeCell ref="E33:F33"/>
    <mergeCell ref="E34:F34"/>
    <mergeCell ref="E35:F35"/>
    <mergeCell ref="E23:F23"/>
    <mergeCell ref="C24:C25"/>
    <mergeCell ref="E24:F24"/>
    <mergeCell ref="E25:F25"/>
    <mergeCell ref="C26:D26"/>
    <mergeCell ref="E26:F26"/>
    <mergeCell ref="C20:D20"/>
    <mergeCell ref="E20:F20"/>
    <mergeCell ref="C21:D21"/>
    <mergeCell ref="E21:F21"/>
    <mergeCell ref="C22:D22"/>
    <mergeCell ref="E22:F22"/>
    <mergeCell ref="E17:F17"/>
    <mergeCell ref="C18:D18"/>
    <mergeCell ref="E18:F18"/>
    <mergeCell ref="C19:D19"/>
    <mergeCell ref="E19:F19"/>
    <mergeCell ref="D62:F62"/>
    <mergeCell ref="G62:H62"/>
    <mergeCell ref="B14:H15"/>
    <mergeCell ref="A1:B3"/>
    <mergeCell ref="C1:H1"/>
    <mergeCell ref="C2:H2"/>
    <mergeCell ref="C3:F3"/>
    <mergeCell ref="G3:H3"/>
    <mergeCell ref="B5:H5"/>
    <mergeCell ref="B6:H6"/>
    <mergeCell ref="B7:H7"/>
    <mergeCell ref="B8:H8"/>
    <mergeCell ref="B9:H9"/>
    <mergeCell ref="C10:F10"/>
    <mergeCell ref="B13:H13"/>
    <mergeCell ref="C17:D17"/>
    <mergeCell ref="B63:C63"/>
    <mergeCell ref="D63:F63"/>
    <mergeCell ref="G63:H63"/>
    <mergeCell ref="I56:K56"/>
    <mergeCell ref="B57:C57"/>
    <mergeCell ref="D57:H57"/>
    <mergeCell ref="I57:K57"/>
    <mergeCell ref="B58:C58"/>
    <mergeCell ref="D58:H58"/>
    <mergeCell ref="I58:K58"/>
    <mergeCell ref="B60:C60"/>
    <mergeCell ref="D60:F60"/>
    <mergeCell ref="G60:H60"/>
    <mergeCell ref="B61:C61"/>
    <mergeCell ref="B62:C62"/>
    <mergeCell ref="D61:F6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W136"/>
  <sheetViews>
    <sheetView zoomScale="75" zoomScaleNormal="75" workbookViewId="0">
      <pane xSplit="2" ySplit="10" topLeftCell="C11" activePane="bottomRight" state="frozen"/>
      <selection pane="topRight" activeCell="C1" sqref="C1"/>
      <selection pane="bottomLeft" activeCell="A11" sqref="A11"/>
      <selection pane="bottomRight" activeCell="C11" sqref="C11"/>
    </sheetView>
  </sheetViews>
  <sheetFormatPr baseColWidth="10" defaultColWidth="11.42578125" defaultRowHeight="15" x14ac:dyDescent="0.25"/>
  <cols>
    <col min="1" max="1" width="4.5703125" style="521" bestFit="1" customWidth="1"/>
    <col min="2" max="2" width="32.42578125" style="521" customWidth="1"/>
    <col min="3" max="3" width="36.85546875" style="521" customWidth="1"/>
    <col min="4" max="4" width="38.28515625" style="521" customWidth="1"/>
    <col min="5" max="5" width="37.28515625" style="521" customWidth="1"/>
    <col min="6" max="6" width="22.7109375" style="521" customWidth="1"/>
    <col min="7" max="7" width="12.85546875" style="521" customWidth="1"/>
    <col min="8" max="8" width="15.28515625" style="521" customWidth="1"/>
    <col min="9" max="9" width="12.85546875" style="521" customWidth="1"/>
    <col min="10" max="10" width="18" style="521" customWidth="1"/>
    <col min="11" max="11" width="23.28515625" style="521" customWidth="1"/>
    <col min="12" max="12" width="40.42578125" style="521" customWidth="1"/>
    <col min="13" max="13" width="18.85546875" style="522" customWidth="1"/>
    <col min="14" max="20" width="18.85546875" style="521" customWidth="1"/>
    <col min="21" max="22" width="11.42578125" style="521" customWidth="1"/>
    <col min="23" max="23" width="27.28515625" style="522" customWidth="1"/>
    <col min="24" max="24" width="37.7109375" style="521" customWidth="1"/>
    <col min="25" max="25" width="19.42578125" style="521" customWidth="1"/>
    <col min="26" max="26" width="20.42578125" style="521" customWidth="1"/>
    <col min="27" max="27" width="24.7109375" style="521" customWidth="1"/>
    <col min="28" max="28" width="10.140625" style="521" customWidth="1"/>
    <col min="29" max="29" width="18.7109375" style="521" customWidth="1"/>
    <col min="30" max="30" width="7.7109375" style="521" bestFit="1" customWidth="1"/>
    <col min="31" max="31" width="15.7109375" style="521" customWidth="1"/>
    <col min="32" max="32" width="7.7109375" style="521" bestFit="1" customWidth="1"/>
    <col min="33" max="33" width="17.5703125" style="521" bestFit="1" customWidth="1"/>
    <col min="34" max="34" width="19.5703125" style="521" bestFit="1" customWidth="1"/>
    <col min="35" max="35" width="16.140625" style="521" bestFit="1" customWidth="1"/>
    <col min="36" max="36" width="41.85546875" style="521" customWidth="1"/>
    <col min="37" max="37" width="21.28515625" style="521" customWidth="1"/>
    <col min="38" max="38" width="21.42578125" style="521" customWidth="1"/>
    <col min="39" max="39" width="29.7109375" style="521" customWidth="1"/>
    <col min="40" max="40" width="25.5703125" style="521" customWidth="1"/>
    <col min="41" max="41" width="25" style="521" customWidth="1"/>
    <col min="42" max="42" width="38.42578125" style="448" customWidth="1"/>
    <col min="43" max="43" width="28.7109375" style="448" customWidth="1"/>
    <col min="44" max="45" width="23.140625" style="448" customWidth="1"/>
    <col min="46" max="46" width="35.85546875" style="448" customWidth="1"/>
    <col min="47" max="47" width="32.42578125" style="448" customWidth="1"/>
    <col min="48" max="48" width="27" style="448" customWidth="1"/>
    <col min="49" max="49" width="30.28515625" style="448" customWidth="1"/>
    <col min="50" max="50" width="23.28515625" style="448" customWidth="1"/>
    <col min="51" max="71" width="11.42578125" style="448"/>
    <col min="72" max="72" width="20.140625" style="448" hidden="1" customWidth="1"/>
    <col min="73" max="74" width="10.85546875" style="448" hidden="1" customWidth="1"/>
    <col min="75" max="75" width="21.42578125" style="448" hidden="1" customWidth="1"/>
    <col min="76" max="76" width="11.42578125" style="448"/>
    <col min="77" max="77" width="20" style="448" customWidth="1"/>
    <col min="78" max="78" width="11.42578125" style="448"/>
    <col min="79" max="79" width="18.28515625" style="448" customWidth="1"/>
    <col min="80" max="258" width="11.42578125" style="448"/>
    <col min="259" max="259" width="32.42578125" style="448" customWidth="1"/>
    <col min="260" max="260" width="36.85546875" style="448" customWidth="1"/>
    <col min="261" max="261" width="38.28515625" style="448" customWidth="1"/>
    <col min="262" max="262" width="37.28515625" style="448" customWidth="1"/>
    <col min="263" max="263" width="19" style="448" customWidth="1"/>
    <col min="264" max="264" width="12.85546875" style="448" customWidth="1"/>
    <col min="265" max="265" width="15.28515625" style="448" customWidth="1"/>
    <col min="266" max="266" width="12.85546875" style="448" customWidth="1"/>
    <col min="267" max="267" width="15.28515625" style="448" customWidth="1"/>
    <col min="268" max="268" width="18.85546875" style="448" customWidth="1"/>
    <col min="269" max="269" width="26.42578125" style="448" customWidth="1"/>
    <col min="270" max="270" width="18.85546875" style="448" customWidth="1"/>
    <col min="271" max="275" width="11.42578125" style="448"/>
    <col min="276" max="276" width="13.140625" style="448" customWidth="1"/>
    <col min="277" max="277" width="19.85546875" style="448" customWidth="1"/>
    <col min="278" max="278" width="11.42578125" style="448"/>
    <col min="279" max="279" width="29.85546875" style="448" customWidth="1"/>
    <col min="280" max="280" width="17" style="448" customWidth="1"/>
    <col min="281" max="281" width="13.28515625" style="448" customWidth="1"/>
    <col min="282" max="282" width="23.85546875" style="448" customWidth="1"/>
    <col min="283" max="514" width="11.42578125" style="448"/>
    <col min="515" max="515" width="32.42578125" style="448" customWidth="1"/>
    <col min="516" max="516" width="36.85546875" style="448" customWidth="1"/>
    <col min="517" max="517" width="38.28515625" style="448" customWidth="1"/>
    <col min="518" max="518" width="37.28515625" style="448" customWidth="1"/>
    <col min="519" max="519" width="19" style="448" customWidth="1"/>
    <col min="520" max="520" width="12.85546875" style="448" customWidth="1"/>
    <col min="521" max="521" width="15.28515625" style="448" customWidth="1"/>
    <col min="522" max="522" width="12.85546875" style="448" customWidth="1"/>
    <col min="523" max="523" width="15.28515625" style="448" customWidth="1"/>
    <col min="524" max="524" width="18.85546875" style="448" customWidth="1"/>
    <col min="525" max="525" width="26.42578125" style="448" customWidth="1"/>
    <col min="526" max="526" width="18.85546875" style="448" customWidth="1"/>
    <col min="527" max="531" width="11.42578125" style="448"/>
    <col min="532" max="532" width="13.140625" style="448" customWidth="1"/>
    <col min="533" max="533" width="19.85546875" style="448" customWidth="1"/>
    <col min="534" max="534" width="11.42578125" style="448"/>
    <col min="535" max="535" width="29.85546875" style="448" customWidth="1"/>
    <col min="536" max="536" width="17" style="448" customWidth="1"/>
    <col min="537" max="537" width="13.28515625" style="448" customWidth="1"/>
    <col min="538" max="538" width="23.85546875" style="448" customWidth="1"/>
    <col min="539" max="770" width="11.42578125" style="448"/>
    <col min="771" max="771" width="32.42578125" style="448" customWidth="1"/>
    <col min="772" max="772" width="36.85546875" style="448" customWidth="1"/>
    <col min="773" max="773" width="38.28515625" style="448" customWidth="1"/>
    <col min="774" max="774" width="37.28515625" style="448" customWidth="1"/>
    <col min="775" max="775" width="19" style="448" customWidth="1"/>
    <col min="776" max="776" width="12.85546875" style="448" customWidth="1"/>
    <col min="777" max="777" width="15.28515625" style="448" customWidth="1"/>
    <col min="778" max="778" width="12.85546875" style="448" customWidth="1"/>
    <col min="779" max="779" width="15.28515625" style="448" customWidth="1"/>
    <col min="780" max="780" width="18.85546875" style="448" customWidth="1"/>
    <col min="781" max="781" width="26.42578125" style="448" customWidth="1"/>
    <col min="782" max="782" width="18.85546875" style="448" customWidth="1"/>
    <col min="783" max="787" width="11.42578125" style="448"/>
    <col min="788" max="788" width="13.140625" style="448" customWidth="1"/>
    <col min="789" max="789" width="19.85546875" style="448" customWidth="1"/>
    <col min="790" max="790" width="11.42578125" style="448"/>
    <col min="791" max="791" width="29.85546875" style="448" customWidth="1"/>
    <col min="792" max="792" width="17" style="448" customWidth="1"/>
    <col min="793" max="793" width="13.28515625" style="448" customWidth="1"/>
    <col min="794" max="794" width="23.85546875" style="448" customWidth="1"/>
    <col min="795" max="1026" width="11.42578125" style="448"/>
    <col min="1027" max="1027" width="32.42578125" style="448" customWidth="1"/>
    <col min="1028" max="1028" width="36.85546875" style="448" customWidth="1"/>
    <col min="1029" max="1029" width="38.28515625" style="448" customWidth="1"/>
    <col min="1030" max="1030" width="37.28515625" style="448" customWidth="1"/>
    <col min="1031" max="1031" width="19" style="448" customWidth="1"/>
    <col min="1032" max="1032" width="12.85546875" style="448" customWidth="1"/>
    <col min="1033" max="1033" width="15.28515625" style="448" customWidth="1"/>
    <col min="1034" max="1034" width="12.85546875" style="448" customWidth="1"/>
    <col min="1035" max="1035" width="15.28515625" style="448" customWidth="1"/>
    <col min="1036" max="1036" width="18.85546875" style="448" customWidth="1"/>
    <col min="1037" max="1037" width="26.42578125" style="448" customWidth="1"/>
    <col min="1038" max="1038" width="18.85546875" style="448" customWidth="1"/>
    <col min="1039" max="1043" width="11.42578125" style="448"/>
    <col min="1044" max="1044" width="13.140625" style="448" customWidth="1"/>
    <col min="1045" max="1045" width="19.85546875" style="448" customWidth="1"/>
    <col min="1046" max="1046" width="11.42578125" style="448"/>
    <col min="1047" max="1047" width="29.85546875" style="448" customWidth="1"/>
    <col min="1048" max="1048" width="17" style="448" customWidth="1"/>
    <col min="1049" max="1049" width="13.28515625" style="448" customWidth="1"/>
    <col min="1050" max="1050" width="23.85546875" style="448" customWidth="1"/>
    <col min="1051" max="1282" width="11.42578125" style="448"/>
    <col min="1283" max="1283" width="32.42578125" style="448" customWidth="1"/>
    <col min="1284" max="1284" width="36.85546875" style="448" customWidth="1"/>
    <col min="1285" max="1285" width="38.28515625" style="448" customWidth="1"/>
    <col min="1286" max="1286" width="37.28515625" style="448" customWidth="1"/>
    <col min="1287" max="1287" width="19" style="448" customWidth="1"/>
    <col min="1288" max="1288" width="12.85546875" style="448" customWidth="1"/>
    <col min="1289" max="1289" width="15.28515625" style="448" customWidth="1"/>
    <col min="1290" max="1290" width="12.85546875" style="448" customWidth="1"/>
    <col min="1291" max="1291" width="15.28515625" style="448" customWidth="1"/>
    <col min="1292" max="1292" width="18.85546875" style="448" customWidth="1"/>
    <col min="1293" max="1293" width="26.42578125" style="448" customWidth="1"/>
    <col min="1294" max="1294" width="18.85546875" style="448" customWidth="1"/>
    <col min="1295" max="1299" width="11.42578125" style="448"/>
    <col min="1300" max="1300" width="13.140625" style="448" customWidth="1"/>
    <col min="1301" max="1301" width="19.85546875" style="448" customWidth="1"/>
    <col min="1302" max="1302" width="11.42578125" style="448"/>
    <col min="1303" max="1303" width="29.85546875" style="448" customWidth="1"/>
    <col min="1304" max="1304" width="17" style="448" customWidth="1"/>
    <col min="1305" max="1305" width="13.28515625" style="448" customWidth="1"/>
    <col min="1306" max="1306" width="23.85546875" style="448" customWidth="1"/>
    <col min="1307" max="1538" width="11.42578125" style="448"/>
    <col min="1539" max="1539" width="32.42578125" style="448" customWidth="1"/>
    <col min="1540" max="1540" width="36.85546875" style="448" customWidth="1"/>
    <col min="1541" max="1541" width="38.28515625" style="448" customWidth="1"/>
    <col min="1542" max="1542" width="37.28515625" style="448" customWidth="1"/>
    <col min="1543" max="1543" width="19" style="448" customWidth="1"/>
    <col min="1544" max="1544" width="12.85546875" style="448" customWidth="1"/>
    <col min="1545" max="1545" width="15.28515625" style="448" customWidth="1"/>
    <col min="1546" max="1546" width="12.85546875" style="448" customWidth="1"/>
    <col min="1547" max="1547" width="15.28515625" style="448" customWidth="1"/>
    <col min="1548" max="1548" width="18.85546875" style="448" customWidth="1"/>
    <col min="1549" max="1549" width="26.42578125" style="448" customWidth="1"/>
    <col min="1550" max="1550" width="18.85546875" style="448" customWidth="1"/>
    <col min="1551" max="1555" width="11.42578125" style="448"/>
    <col min="1556" max="1556" width="13.140625" style="448" customWidth="1"/>
    <col min="1557" max="1557" width="19.85546875" style="448" customWidth="1"/>
    <col min="1558" max="1558" width="11.42578125" style="448"/>
    <col min="1559" max="1559" width="29.85546875" style="448" customWidth="1"/>
    <col min="1560" max="1560" width="17" style="448" customWidth="1"/>
    <col min="1561" max="1561" width="13.28515625" style="448" customWidth="1"/>
    <col min="1562" max="1562" width="23.85546875" style="448" customWidth="1"/>
    <col min="1563" max="1794" width="11.42578125" style="448"/>
    <col min="1795" max="1795" width="32.42578125" style="448" customWidth="1"/>
    <col min="1796" max="1796" width="36.85546875" style="448" customWidth="1"/>
    <col min="1797" max="1797" width="38.28515625" style="448" customWidth="1"/>
    <col min="1798" max="1798" width="37.28515625" style="448" customWidth="1"/>
    <col min="1799" max="1799" width="19" style="448" customWidth="1"/>
    <col min="1800" max="1800" width="12.85546875" style="448" customWidth="1"/>
    <col min="1801" max="1801" width="15.28515625" style="448" customWidth="1"/>
    <col min="1802" max="1802" width="12.85546875" style="448" customWidth="1"/>
    <col min="1803" max="1803" width="15.28515625" style="448" customWidth="1"/>
    <col min="1804" max="1804" width="18.85546875" style="448" customWidth="1"/>
    <col min="1805" max="1805" width="26.42578125" style="448" customWidth="1"/>
    <col min="1806" max="1806" width="18.85546875" style="448" customWidth="1"/>
    <col min="1807" max="1811" width="11.42578125" style="448"/>
    <col min="1812" max="1812" width="13.140625" style="448" customWidth="1"/>
    <col min="1813" max="1813" width="19.85546875" style="448" customWidth="1"/>
    <col min="1814" max="1814" width="11.42578125" style="448"/>
    <col min="1815" max="1815" width="29.85546875" style="448" customWidth="1"/>
    <col min="1816" max="1816" width="17" style="448" customWidth="1"/>
    <col min="1817" max="1817" width="13.28515625" style="448" customWidth="1"/>
    <col min="1818" max="1818" width="23.85546875" style="448" customWidth="1"/>
    <col min="1819" max="2050" width="11.42578125" style="448"/>
    <col min="2051" max="2051" width="32.42578125" style="448" customWidth="1"/>
    <col min="2052" max="2052" width="36.85546875" style="448" customWidth="1"/>
    <col min="2053" max="2053" width="38.28515625" style="448" customWidth="1"/>
    <col min="2054" max="2054" width="37.28515625" style="448" customWidth="1"/>
    <col min="2055" max="2055" width="19" style="448" customWidth="1"/>
    <col min="2056" max="2056" width="12.85546875" style="448" customWidth="1"/>
    <col min="2057" max="2057" width="15.28515625" style="448" customWidth="1"/>
    <col min="2058" max="2058" width="12.85546875" style="448" customWidth="1"/>
    <col min="2059" max="2059" width="15.28515625" style="448" customWidth="1"/>
    <col min="2060" max="2060" width="18.85546875" style="448" customWidth="1"/>
    <col min="2061" max="2061" width="26.42578125" style="448" customWidth="1"/>
    <col min="2062" max="2062" width="18.85546875" style="448" customWidth="1"/>
    <col min="2063" max="2067" width="11.42578125" style="448"/>
    <col min="2068" max="2068" width="13.140625" style="448" customWidth="1"/>
    <col min="2069" max="2069" width="19.85546875" style="448" customWidth="1"/>
    <col min="2070" max="2070" width="11.42578125" style="448"/>
    <col min="2071" max="2071" width="29.85546875" style="448" customWidth="1"/>
    <col min="2072" max="2072" width="17" style="448" customWidth="1"/>
    <col min="2073" max="2073" width="13.28515625" style="448" customWidth="1"/>
    <col min="2074" max="2074" width="23.85546875" style="448" customWidth="1"/>
    <col min="2075" max="2306" width="11.42578125" style="448"/>
    <col min="2307" max="2307" width="32.42578125" style="448" customWidth="1"/>
    <col min="2308" max="2308" width="36.85546875" style="448" customWidth="1"/>
    <col min="2309" max="2309" width="38.28515625" style="448" customWidth="1"/>
    <col min="2310" max="2310" width="37.28515625" style="448" customWidth="1"/>
    <col min="2311" max="2311" width="19" style="448" customWidth="1"/>
    <col min="2312" max="2312" width="12.85546875" style="448" customWidth="1"/>
    <col min="2313" max="2313" width="15.28515625" style="448" customWidth="1"/>
    <col min="2314" max="2314" width="12.85546875" style="448" customWidth="1"/>
    <col min="2315" max="2315" width="15.28515625" style="448" customWidth="1"/>
    <col min="2316" max="2316" width="18.85546875" style="448" customWidth="1"/>
    <col min="2317" max="2317" width="26.42578125" style="448" customWidth="1"/>
    <col min="2318" max="2318" width="18.85546875" style="448" customWidth="1"/>
    <col min="2319" max="2323" width="11.42578125" style="448"/>
    <col min="2324" max="2324" width="13.140625" style="448" customWidth="1"/>
    <col min="2325" max="2325" width="19.85546875" style="448" customWidth="1"/>
    <col min="2326" max="2326" width="11.42578125" style="448"/>
    <col min="2327" max="2327" width="29.85546875" style="448" customWidth="1"/>
    <col min="2328" max="2328" width="17" style="448" customWidth="1"/>
    <col min="2329" max="2329" width="13.28515625" style="448" customWidth="1"/>
    <col min="2330" max="2330" width="23.85546875" style="448" customWidth="1"/>
    <col min="2331" max="2562" width="11.42578125" style="448"/>
    <col min="2563" max="2563" width="32.42578125" style="448" customWidth="1"/>
    <col min="2564" max="2564" width="36.85546875" style="448" customWidth="1"/>
    <col min="2565" max="2565" width="38.28515625" style="448" customWidth="1"/>
    <col min="2566" max="2566" width="37.28515625" style="448" customWidth="1"/>
    <col min="2567" max="2567" width="19" style="448" customWidth="1"/>
    <col min="2568" max="2568" width="12.85546875" style="448" customWidth="1"/>
    <col min="2569" max="2569" width="15.28515625" style="448" customWidth="1"/>
    <col min="2570" max="2570" width="12.85546875" style="448" customWidth="1"/>
    <col min="2571" max="2571" width="15.28515625" style="448" customWidth="1"/>
    <col min="2572" max="2572" width="18.85546875" style="448" customWidth="1"/>
    <col min="2573" max="2573" width="26.42578125" style="448" customWidth="1"/>
    <col min="2574" max="2574" width="18.85546875" style="448" customWidth="1"/>
    <col min="2575" max="2579" width="11.42578125" style="448"/>
    <col min="2580" max="2580" width="13.140625" style="448" customWidth="1"/>
    <col min="2581" max="2581" width="19.85546875" style="448" customWidth="1"/>
    <col min="2582" max="2582" width="11.42578125" style="448"/>
    <col min="2583" max="2583" width="29.85546875" style="448" customWidth="1"/>
    <col min="2584" max="2584" width="17" style="448" customWidth="1"/>
    <col min="2585" max="2585" width="13.28515625" style="448" customWidth="1"/>
    <col min="2586" max="2586" width="23.85546875" style="448" customWidth="1"/>
    <col min="2587" max="2818" width="11.42578125" style="448"/>
    <col min="2819" max="2819" width="32.42578125" style="448" customWidth="1"/>
    <col min="2820" max="2820" width="36.85546875" style="448" customWidth="1"/>
    <col min="2821" max="2821" width="38.28515625" style="448" customWidth="1"/>
    <col min="2822" max="2822" width="37.28515625" style="448" customWidth="1"/>
    <col min="2823" max="2823" width="19" style="448" customWidth="1"/>
    <col min="2824" max="2824" width="12.85546875" style="448" customWidth="1"/>
    <col min="2825" max="2825" width="15.28515625" style="448" customWidth="1"/>
    <col min="2826" max="2826" width="12.85546875" style="448" customWidth="1"/>
    <col min="2827" max="2827" width="15.28515625" style="448" customWidth="1"/>
    <col min="2828" max="2828" width="18.85546875" style="448" customWidth="1"/>
    <col min="2829" max="2829" width="26.42578125" style="448" customWidth="1"/>
    <col min="2830" max="2830" width="18.85546875" style="448" customWidth="1"/>
    <col min="2831" max="2835" width="11.42578125" style="448"/>
    <col min="2836" max="2836" width="13.140625" style="448" customWidth="1"/>
    <col min="2837" max="2837" width="19.85546875" style="448" customWidth="1"/>
    <col min="2838" max="2838" width="11.42578125" style="448"/>
    <col min="2839" max="2839" width="29.85546875" style="448" customWidth="1"/>
    <col min="2840" max="2840" width="17" style="448" customWidth="1"/>
    <col min="2841" max="2841" width="13.28515625" style="448" customWidth="1"/>
    <col min="2842" max="2842" width="23.85546875" style="448" customWidth="1"/>
    <col min="2843" max="3074" width="11.42578125" style="448"/>
    <col min="3075" max="3075" width="32.42578125" style="448" customWidth="1"/>
    <col min="3076" max="3076" width="36.85546875" style="448" customWidth="1"/>
    <col min="3077" max="3077" width="38.28515625" style="448" customWidth="1"/>
    <col min="3078" max="3078" width="37.28515625" style="448" customWidth="1"/>
    <col min="3079" max="3079" width="19" style="448" customWidth="1"/>
    <col min="3080" max="3080" width="12.85546875" style="448" customWidth="1"/>
    <col min="3081" max="3081" width="15.28515625" style="448" customWidth="1"/>
    <col min="3082" max="3082" width="12.85546875" style="448" customWidth="1"/>
    <col min="3083" max="3083" width="15.28515625" style="448" customWidth="1"/>
    <col min="3084" max="3084" width="18.85546875" style="448" customWidth="1"/>
    <col min="3085" max="3085" width="26.42578125" style="448" customWidth="1"/>
    <col min="3086" max="3086" width="18.85546875" style="448" customWidth="1"/>
    <col min="3087" max="3091" width="11.42578125" style="448"/>
    <col min="3092" max="3092" width="13.140625" style="448" customWidth="1"/>
    <col min="3093" max="3093" width="19.85546875" style="448" customWidth="1"/>
    <col min="3094" max="3094" width="11.42578125" style="448"/>
    <col min="3095" max="3095" width="29.85546875" style="448" customWidth="1"/>
    <col min="3096" max="3096" width="17" style="448" customWidth="1"/>
    <col min="3097" max="3097" width="13.28515625" style="448" customWidth="1"/>
    <col min="3098" max="3098" width="23.85546875" style="448" customWidth="1"/>
    <col min="3099" max="3330" width="11.42578125" style="448"/>
    <col min="3331" max="3331" width="32.42578125" style="448" customWidth="1"/>
    <col min="3332" max="3332" width="36.85546875" style="448" customWidth="1"/>
    <col min="3333" max="3333" width="38.28515625" style="448" customWidth="1"/>
    <col min="3334" max="3334" width="37.28515625" style="448" customWidth="1"/>
    <col min="3335" max="3335" width="19" style="448" customWidth="1"/>
    <col min="3336" max="3336" width="12.85546875" style="448" customWidth="1"/>
    <col min="3337" max="3337" width="15.28515625" style="448" customWidth="1"/>
    <col min="3338" max="3338" width="12.85546875" style="448" customWidth="1"/>
    <col min="3339" max="3339" width="15.28515625" style="448" customWidth="1"/>
    <col min="3340" max="3340" width="18.85546875" style="448" customWidth="1"/>
    <col min="3341" max="3341" width="26.42578125" style="448" customWidth="1"/>
    <col min="3342" max="3342" width="18.85546875" style="448" customWidth="1"/>
    <col min="3343" max="3347" width="11.42578125" style="448"/>
    <col min="3348" max="3348" width="13.140625" style="448" customWidth="1"/>
    <col min="3349" max="3349" width="19.85546875" style="448" customWidth="1"/>
    <col min="3350" max="3350" width="11.42578125" style="448"/>
    <col min="3351" max="3351" width="29.85546875" style="448" customWidth="1"/>
    <col min="3352" max="3352" width="17" style="448" customWidth="1"/>
    <col min="3353" max="3353" width="13.28515625" style="448" customWidth="1"/>
    <col min="3354" max="3354" width="23.85546875" style="448" customWidth="1"/>
    <col min="3355" max="3586" width="11.42578125" style="448"/>
    <col min="3587" max="3587" width="32.42578125" style="448" customWidth="1"/>
    <col min="3588" max="3588" width="36.85546875" style="448" customWidth="1"/>
    <col min="3589" max="3589" width="38.28515625" style="448" customWidth="1"/>
    <col min="3590" max="3590" width="37.28515625" style="448" customWidth="1"/>
    <col min="3591" max="3591" width="19" style="448" customWidth="1"/>
    <col min="3592" max="3592" width="12.85546875" style="448" customWidth="1"/>
    <col min="3593" max="3593" width="15.28515625" style="448" customWidth="1"/>
    <col min="3594" max="3594" width="12.85546875" style="448" customWidth="1"/>
    <col min="3595" max="3595" width="15.28515625" style="448" customWidth="1"/>
    <col min="3596" max="3596" width="18.85546875" style="448" customWidth="1"/>
    <col min="3597" max="3597" width="26.42578125" style="448" customWidth="1"/>
    <col min="3598" max="3598" width="18.85546875" style="448" customWidth="1"/>
    <col min="3599" max="3603" width="11.42578125" style="448"/>
    <col min="3604" max="3604" width="13.140625" style="448" customWidth="1"/>
    <col min="3605" max="3605" width="19.85546875" style="448" customWidth="1"/>
    <col min="3606" max="3606" width="11.42578125" style="448"/>
    <col min="3607" max="3607" width="29.85546875" style="448" customWidth="1"/>
    <col min="3608" max="3608" width="17" style="448" customWidth="1"/>
    <col min="3609" max="3609" width="13.28515625" style="448" customWidth="1"/>
    <col min="3610" max="3610" width="23.85546875" style="448" customWidth="1"/>
    <col min="3611" max="3842" width="11.42578125" style="448"/>
    <col min="3843" max="3843" width="32.42578125" style="448" customWidth="1"/>
    <col min="3844" max="3844" width="36.85546875" style="448" customWidth="1"/>
    <col min="3845" max="3845" width="38.28515625" style="448" customWidth="1"/>
    <col min="3846" max="3846" width="37.28515625" style="448" customWidth="1"/>
    <col min="3847" max="3847" width="19" style="448" customWidth="1"/>
    <col min="3848" max="3848" width="12.85546875" style="448" customWidth="1"/>
    <col min="3849" max="3849" width="15.28515625" style="448" customWidth="1"/>
    <col min="3850" max="3850" width="12.85546875" style="448" customWidth="1"/>
    <col min="3851" max="3851" width="15.28515625" style="448" customWidth="1"/>
    <col min="3852" max="3852" width="18.85546875" style="448" customWidth="1"/>
    <col min="3853" max="3853" width="26.42578125" style="448" customWidth="1"/>
    <col min="3854" max="3854" width="18.85546875" style="448" customWidth="1"/>
    <col min="3855" max="3859" width="11.42578125" style="448"/>
    <col min="3860" max="3860" width="13.140625" style="448" customWidth="1"/>
    <col min="3861" max="3861" width="19.85546875" style="448" customWidth="1"/>
    <col min="3862" max="3862" width="11.42578125" style="448"/>
    <col min="3863" max="3863" width="29.85546875" style="448" customWidth="1"/>
    <col min="3864" max="3864" width="17" style="448" customWidth="1"/>
    <col min="3865" max="3865" width="13.28515625" style="448" customWidth="1"/>
    <col min="3866" max="3866" width="23.85546875" style="448" customWidth="1"/>
    <col min="3867" max="4098" width="11.42578125" style="448"/>
    <col min="4099" max="4099" width="32.42578125" style="448" customWidth="1"/>
    <col min="4100" max="4100" width="36.85546875" style="448" customWidth="1"/>
    <col min="4101" max="4101" width="38.28515625" style="448" customWidth="1"/>
    <col min="4102" max="4102" width="37.28515625" style="448" customWidth="1"/>
    <col min="4103" max="4103" width="19" style="448" customWidth="1"/>
    <col min="4104" max="4104" width="12.85546875" style="448" customWidth="1"/>
    <col min="4105" max="4105" width="15.28515625" style="448" customWidth="1"/>
    <col min="4106" max="4106" width="12.85546875" style="448" customWidth="1"/>
    <col min="4107" max="4107" width="15.28515625" style="448" customWidth="1"/>
    <col min="4108" max="4108" width="18.85546875" style="448" customWidth="1"/>
    <col min="4109" max="4109" width="26.42578125" style="448" customWidth="1"/>
    <col min="4110" max="4110" width="18.85546875" style="448" customWidth="1"/>
    <col min="4111" max="4115" width="11.42578125" style="448"/>
    <col min="4116" max="4116" width="13.140625" style="448" customWidth="1"/>
    <col min="4117" max="4117" width="19.85546875" style="448" customWidth="1"/>
    <col min="4118" max="4118" width="11.42578125" style="448"/>
    <col min="4119" max="4119" width="29.85546875" style="448" customWidth="1"/>
    <col min="4120" max="4120" width="17" style="448" customWidth="1"/>
    <col min="4121" max="4121" width="13.28515625" style="448" customWidth="1"/>
    <col min="4122" max="4122" width="23.85546875" style="448" customWidth="1"/>
    <col min="4123" max="4354" width="11.42578125" style="448"/>
    <col min="4355" max="4355" width="32.42578125" style="448" customWidth="1"/>
    <col min="4356" max="4356" width="36.85546875" style="448" customWidth="1"/>
    <col min="4357" max="4357" width="38.28515625" style="448" customWidth="1"/>
    <col min="4358" max="4358" width="37.28515625" style="448" customWidth="1"/>
    <col min="4359" max="4359" width="19" style="448" customWidth="1"/>
    <col min="4360" max="4360" width="12.85546875" style="448" customWidth="1"/>
    <col min="4361" max="4361" width="15.28515625" style="448" customWidth="1"/>
    <col min="4362" max="4362" width="12.85546875" style="448" customWidth="1"/>
    <col min="4363" max="4363" width="15.28515625" style="448" customWidth="1"/>
    <col min="4364" max="4364" width="18.85546875" style="448" customWidth="1"/>
    <col min="4365" max="4365" width="26.42578125" style="448" customWidth="1"/>
    <col min="4366" max="4366" width="18.85546875" style="448" customWidth="1"/>
    <col min="4367" max="4371" width="11.42578125" style="448"/>
    <col min="4372" max="4372" width="13.140625" style="448" customWidth="1"/>
    <col min="4373" max="4373" width="19.85546875" style="448" customWidth="1"/>
    <col min="4374" max="4374" width="11.42578125" style="448"/>
    <col min="4375" max="4375" width="29.85546875" style="448" customWidth="1"/>
    <col min="4376" max="4376" width="17" style="448" customWidth="1"/>
    <col min="4377" max="4377" width="13.28515625" style="448" customWidth="1"/>
    <col min="4378" max="4378" width="23.85546875" style="448" customWidth="1"/>
    <col min="4379" max="4610" width="11.42578125" style="448"/>
    <col min="4611" max="4611" width="32.42578125" style="448" customWidth="1"/>
    <col min="4612" max="4612" width="36.85546875" style="448" customWidth="1"/>
    <col min="4613" max="4613" width="38.28515625" style="448" customWidth="1"/>
    <col min="4614" max="4614" width="37.28515625" style="448" customWidth="1"/>
    <col min="4615" max="4615" width="19" style="448" customWidth="1"/>
    <col min="4616" max="4616" width="12.85546875" style="448" customWidth="1"/>
    <col min="4617" max="4617" width="15.28515625" style="448" customWidth="1"/>
    <col min="4618" max="4618" width="12.85546875" style="448" customWidth="1"/>
    <col min="4619" max="4619" width="15.28515625" style="448" customWidth="1"/>
    <col min="4620" max="4620" width="18.85546875" style="448" customWidth="1"/>
    <col min="4621" max="4621" width="26.42578125" style="448" customWidth="1"/>
    <col min="4622" max="4622" width="18.85546875" style="448" customWidth="1"/>
    <col min="4623" max="4627" width="11.42578125" style="448"/>
    <col min="4628" max="4628" width="13.140625" style="448" customWidth="1"/>
    <col min="4629" max="4629" width="19.85546875" style="448" customWidth="1"/>
    <col min="4630" max="4630" width="11.42578125" style="448"/>
    <col min="4631" max="4631" width="29.85546875" style="448" customWidth="1"/>
    <col min="4632" max="4632" width="17" style="448" customWidth="1"/>
    <col min="4633" max="4633" width="13.28515625" style="448" customWidth="1"/>
    <col min="4634" max="4634" width="23.85546875" style="448" customWidth="1"/>
    <col min="4635" max="4866" width="11.42578125" style="448"/>
    <col min="4867" max="4867" width="32.42578125" style="448" customWidth="1"/>
    <col min="4868" max="4868" width="36.85546875" style="448" customWidth="1"/>
    <col min="4869" max="4869" width="38.28515625" style="448" customWidth="1"/>
    <col min="4870" max="4870" width="37.28515625" style="448" customWidth="1"/>
    <col min="4871" max="4871" width="19" style="448" customWidth="1"/>
    <col min="4872" max="4872" width="12.85546875" style="448" customWidth="1"/>
    <col min="4873" max="4873" width="15.28515625" style="448" customWidth="1"/>
    <col min="4874" max="4874" width="12.85546875" style="448" customWidth="1"/>
    <col min="4875" max="4875" width="15.28515625" style="448" customWidth="1"/>
    <col min="4876" max="4876" width="18.85546875" style="448" customWidth="1"/>
    <col min="4877" max="4877" width="26.42578125" style="448" customWidth="1"/>
    <col min="4878" max="4878" width="18.85546875" style="448" customWidth="1"/>
    <col min="4879" max="4883" width="11.42578125" style="448"/>
    <col min="4884" max="4884" width="13.140625" style="448" customWidth="1"/>
    <col min="4885" max="4885" width="19.85546875" style="448" customWidth="1"/>
    <col min="4886" max="4886" width="11.42578125" style="448"/>
    <col min="4887" max="4887" width="29.85546875" style="448" customWidth="1"/>
    <col min="4888" max="4888" width="17" style="448" customWidth="1"/>
    <col min="4889" max="4889" width="13.28515625" style="448" customWidth="1"/>
    <col min="4890" max="4890" width="23.85546875" style="448" customWidth="1"/>
    <col min="4891" max="5122" width="11.42578125" style="448"/>
    <col min="5123" max="5123" width="32.42578125" style="448" customWidth="1"/>
    <col min="5124" max="5124" width="36.85546875" style="448" customWidth="1"/>
    <col min="5125" max="5125" width="38.28515625" style="448" customWidth="1"/>
    <col min="5126" max="5126" width="37.28515625" style="448" customWidth="1"/>
    <col min="5127" max="5127" width="19" style="448" customWidth="1"/>
    <col min="5128" max="5128" width="12.85546875" style="448" customWidth="1"/>
    <col min="5129" max="5129" width="15.28515625" style="448" customWidth="1"/>
    <col min="5130" max="5130" width="12.85546875" style="448" customWidth="1"/>
    <col min="5131" max="5131" width="15.28515625" style="448" customWidth="1"/>
    <col min="5132" max="5132" width="18.85546875" style="448" customWidth="1"/>
    <col min="5133" max="5133" width="26.42578125" style="448" customWidth="1"/>
    <col min="5134" max="5134" width="18.85546875" style="448" customWidth="1"/>
    <col min="5135" max="5139" width="11.42578125" style="448"/>
    <col min="5140" max="5140" width="13.140625" style="448" customWidth="1"/>
    <col min="5141" max="5141" width="19.85546875" style="448" customWidth="1"/>
    <col min="5142" max="5142" width="11.42578125" style="448"/>
    <col min="5143" max="5143" width="29.85546875" style="448" customWidth="1"/>
    <col min="5144" max="5144" width="17" style="448" customWidth="1"/>
    <col min="5145" max="5145" width="13.28515625" style="448" customWidth="1"/>
    <col min="5146" max="5146" width="23.85546875" style="448" customWidth="1"/>
    <col min="5147" max="5378" width="11.42578125" style="448"/>
    <col min="5379" max="5379" width="32.42578125" style="448" customWidth="1"/>
    <col min="5380" max="5380" width="36.85546875" style="448" customWidth="1"/>
    <col min="5381" max="5381" width="38.28515625" style="448" customWidth="1"/>
    <col min="5382" max="5382" width="37.28515625" style="448" customWidth="1"/>
    <col min="5383" max="5383" width="19" style="448" customWidth="1"/>
    <col min="5384" max="5384" width="12.85546875" style="448" customWidth="1"/>
    <col min="5385" max="5385" width="15.28515625" style="448" customWidth="1"/>
    <col min="5386" max="5386" width="12.85546875" style="448" customWidth="1"/>
    <col min="5387" max="5387" width="15.28515625" style="448" customWidth="1"/>
    <col min="5388" max="5388" width="18.85546875" style="448" customWidth="1"/>
    <col min="5389" max="5389" width="26.42578125" style="448" customWidth="1"/>
    <col min="5390" max="5390" width="18.85546875" style="448" customWidth="1"/>
    <col min="5391" max="5395" width="11.42578125" style="448"/>
    <col min="5396" max="5396" width="13.140625" style="448" customWidth="1"/>
    <col min="5397" max="5397" width="19.85546875" style="448" customWidth="1"/>
    <col min="5398" max="5398" width="11.42578125" style="448"/>
    <col min="5399" max="5399" width="29.85546875" style="448" customWidth="1"/>
    <col min="5400" max="5400" width="17" style="448" customWidth="1"/>
    <col min="5401" max="5401" width="13.28515625" style="448" customWidth="1"/>
    <col min="5402" max="5402" width="23.85546875" style="448" customWidth="1"/>
    <col min="5403" max="5634" width="11.42578125" style="448"/>
    <col min="5635" max="5635" width="32.42578125" style="448" customWidth="1"/>
    <col min="5636" max="5636" width="36.85546875" style="448" customWidth="1"/>
    <col min="5637" max="5637" width="38.28515625" style="448" customWidth="1"/>
    <col min="5638" max="5638" width="37.28515625" style="448" customWidth="1"/>
    <col min="5639" max="5639" width="19" style="448" customWidth="1"/>
    <col min="5640" max="5640" width="12.85546875" style="448" customWidth="1"/>
    <col min="5641" max="5641" width="15.28515625" style="448" customWidth="1"/>
    <col min="5642" max="5642" width="12.85546875" style="448" customWidth="1"/>
    <col min="5643" max="5643" width="15.28515625" style="448" customWidth="1"/>
    <col min="5644" max="5644" width="18.85546875" style="448" customWidth="1"/>
    <col min="5645" max="5645" width="26.42578125" style="448" customWidth="1"/>
    <col min="5646" max="5646" width="18.85546875" style="448" customWidth="1"/>
    <col min="5647" max="5651" width="11.42578125" style="448"/>
    <col min="5652" max="5652" width="13.140625" style="448" customWidth="1"/>
    <col min="5653" max="5653" width="19.85546875" style="448" customWidth="1"/>
    <col min="5654" max="5654" width="11.42578125" style="448"/>
    <col min="5655" max="5655" width="29.85546875" style="448" customWidth="1"/>
    <col min="5656" max="5656" width="17" style="448" customWidth="1"/>
    <col min="5657" max="5657" width="13.28515625" style="448" customWidth="1"/>
    <col min="5658" max="5658" width="23.85546875" style="448" customWidth="1"/>
    <col min="5659" max="5890" width="11.42578125" style="448"/>
    <col min="5891" max="5891" width="32.42578125" style="448" customWidth="1"/>
    <col min="5892" max="5892" width="36.85546875" style="448" customWidth="1"/>
    <col min="5893" max="5893" width="38.28515625" style="448" customWidth="1"/>
    <col min="5894" max="5894" width="37.28515625" style="448" customWidth="1"/>
    <col min="5895" max="5895" width="19" style="448" customWidth="1"/>
    <col min="5896" max="5896" width="12.85546875" style="448" customWidth="1"/>
    <col min="5897" max="5897" width="15.28515625" style="448" customWidth="1"/>
    <col min="5898" max="5898" width="12.85546875" style="448" customWidth="1"/>
    <col min="5899" max="5899" width="15.28515625" style="448" customWidth="1"/>
    <col min="5900" max="5900" width="18.85546875" style="448" customWidth="1"/>
    <col min="5901" max="5901" width="26.42578125" style="448" customWidth="1"/>
    <col min="5902" max="5902" width="18.85546875" style="448" customWidth="1"/>
    <col min="5903" max="5907" width="11.42578125" style="448"/>
    <col min="5908" max="5908" width="13.140625" style="448" customWidth="1"/>
    <col min="5909" max="5909" width="19.85546875" style="448" customWidth="1"/>
    <col min="5910" max="5910" width="11.42578125" style="448"/>
    <col min="5911" max="5911" width="29.85546875" style="448" customWidth="1"/>
    <col min="5912" max="5912" width="17" style="448" customWidth="1"/>
    <col min="5913" max="5913" width="13.28515625" style="448" customWidth="1"/>
    <col min="5914" max="5914" width="23.85546875" style="448" customWidth="1"/>
    <col min="5915" max="6146" width="11.42578125" style="448"/>
    <col min="6147" max="6147" width="32.42578125" style="448" customWidth="1"/>
    <col min="6148" max="6148" width="36.85546875" style="448" customWidth="1"/>
    <col min="6149" max="6149" width="38.28515625" style="448" customWidth="1"/>
    <col min="6150" max="6150" width="37.28515625" style="448" customWidth="1"/>
    <col min="6151" max="6151" width="19" style="448" customWidth="1"/>
    <col min="6152" max="6152" width="12.85546875" style="448" customWidth="1"/>
    <col min="6153" max="6153" width="15.28515625" style="448" customWidth="1"/>
    <col min="6154" max="6154" width="12.85546875" style="448" customWidth="1"/>
    <col min="6155" max="6155" width="15.28515625" style="448" customWidth="1"/>
    <col min="6156" max="6156" width="18.85546875" style="448" customWidth="1"/>
    <col min="6157" max="6157" width="26.42578125" style="448" customWidth="1"/>
    <col min="6158" max="6158" width="18.85546875" style="448" customWidth="1"/>
    <col min="6159" max="6163" width="11.42578125" style="448"/>
    <col min="6164" max="6164" width="13.140625" style="448" customWidth="1"/>
    <col min="6165" max="6165" width="19.85546875" style="448" customWidth="1"/>
    <col min="6166" max="6166" width="11.42578125" style="448"/>
    <col min="6167" max="6167" width="29.85546875" style="448" customWidth="1"/>
    <col min="6168" max="6168" width="17" style="448" customWidth="1"/>
    <col min="6169" max="6169" width="13.28515625" style="448" customWidth="1"/>
    <col min="6170" max="6170" width="23.85546875" style="448" customWidth="1"/>
    <col min="6171" max="6402" width="11.42578125" style="448"/>
    <col min="6403" max="6403" width="32.42578125" style="448" customWidth="1"/>
    <col min="6404" max="6404" width="36.85546875" style="448" customWidth="1"/>
    <col min="6405" max="6405" width="38.28515625" style="448" customWidth="1"/>
    <col min="6406" max="6406" width="37.28515625" style="448" customWidth="1"/>
    <col min="6407" max="6407" width="19" style="448" customWidth="1"/>
    <col min="6408" max="6408" width="12.85546875" style="448" customWidth="1"/>
    <col min="6409" max="6409" width="15.28515625" style="448" customWidth="1"/>
    <col min="6410" max="6410" width="12.85546875" style="448" customWidth="1"/>
    <col min="6411" max="6411" width="15.28515625" style="448" customWidth="1"/>
    <col min="6412" max="6412" width="18.85546875" style="448" customWidth="1"/>
    <col min="6413" max="6413" width="26.42578125" style="448" customWidth="1"/>
    <col min="6414" max="6414" width="18.85546875" style="448" customWidth="1"/>
    <col min="6415" max="6419" width="11.42578125" style="448"/>
    <col min="6420" max="6420" width="13.140625" style="448" customWidth="1"/>
    <col min="6421" max="6421" width="19.85546875" style="448" customWidth="1"/>
    <col min="6422" max="6422" width="11.42578125" style="448"/>
    <col min="6423" max="6423" width="29.85546875" style="448" customWidth="1"/>
    <col min="6424" max="6424" width="17" style="448" customWidth="1"/>
    <col min="6425" max="6425" width="13.28515625" style="448" customWidth="1"/>
    <col min="6426" max="6426" width="23.85546875" style="448" customWidth="1"/>
    <col min="6427" max="6658" width="11.42578125" style="448"/>
    <col min="6659" max="6659" width="32.42578125" style="448" customWidth="1"/>
    <col min="6660" max="6660" width="36.85546875" style="448" customWidth="1"/>
    <col min="6661" max="6661" width="38.28515625" style="448" customWidth="1"/>
    <col min="6662" max="6662" width="37.28515625" style="448" customWidth="1"/>
    <col min="6663" max="6663" width="19" style="448" customWidth="1"/>
    <col min="6664" max="6664" width="12.85546875" style="448" customWidth="1"/>
    <col min="6665" max="6665" width="15.28515625" style="448" customWidth="1"/>
    <col min="6666" max="6666" width="12.85546875" style="448" customWidth="1"/>
    <col min="6667" max="6667" width="15.28515625" style="448" customWidth="1"/>
    <col min="6668" max="6668" width="18.85546875" style="448" customWidth="1"/>
    <col min="6669" max="6669" width="26.42578125" style="448" customWidth="1"/>
    <col min="6670" max="6670" width="18.85546875" style="448" customWidth="1"/>
    <col min="6671" max="6675" width="11.42578125" style="448"/>
    <col min="6676" max="6676" width="13.140625" style="448" customWidth="1"/>
    <col min="6677" max="6677" width="19.85546875" style="448" customWidth="1"/>
    <col min="6678" max="6678" width="11.42578125" style="448"/>
    <col min="6679" max="6679" width="29.85546875" style="448" customWidth="1"/>
    <col min="6680" max="6680" width="17" style="448" customWidth="1"/>
    <col min="6681" max="6681" width="13.28515625" style="448" customWidth="1"/>
    <col min="6682" max="6682" width="23.85546875" style="448" customWidth="1"/>
    <col min="6683" max="6914" width="11.42578125" style="448"/>
    <col min="6915" max="6915" width="32.42578125" style="448" customWidth="1"/>
    <col min="6916" max="6916" width="36.85546875" style="448" customWidth="1"/>
    <col min="6917" max="6917" width="38.28515625" style="448" customWidth="1"/>
    <col min="6918" max="6918" width="37.28515625" style="448" customWidth="1"/>
    <col min="6919" max="6919" width="19" style="448" customWidth="1"/>
    <col min="6920" max="6920" width="12.85546875" style="448" customWidth="1"/>
    <col min="6921" max="6921" width="15.28515625" style="448" customWidth="1"/>
    <col min="6922" max="6922" width="12.85546875" style="448" customWidth="1"/>
    <col min="6923" max="6923" width="15.28515625" style="448" customWidth="1"/>
    <col min="6924" max="6924" width="18.85546875" style="448" customWidth="1"/>
    <col min="6925" max="6925" width="26.42578125" style="448" customWidth="1"/>
    <col min="6926" max="6926" width="18.85546875" style="448" customWidth="1"/>
    <col min="6927" max="6931" width="11.42578125" style="448"/>
    <col min="6932" max="6932" width="13.140625" style="448" customWidth="1"/>
    <col min="6933" max="6933" width="19.85546875" style="448" customWidth="1"/>
    <col min="6934" max="6934" width="11.42578125" style="448"/>
    <col min="6935" max="6935" width="29.85546875" style="448" customWidth="1"/>
    <col min="6936" max="6936" width="17" style="448" customWidth="1"/>
    <col min="6937" max="6937" width="13.28515625" style="448" customWidth="1"/>
    <col min="6938" max="6938" width="23.85546875" style="448" customWidth="1"/>
    <col min="6939" max="7170" width="11.42578125" style="448"/>
    <col min="7171" max="7171" width="32.42578125" style="448" customWidth="1"/>
    <col min="7172" max="7172" width="36.85546875" style="448" customWidth="1"/>
    <col min="7173" max="7173" width="38.28515625" style="448" customWidth="1"/>
    <col min="7174" max="7174" width="37.28515625" style="448" customWidth="1"/>
    <col min="7175" max="7175" width="19" style="448" customWidth="1"/>
    <col min="7176" max="7176" width="12.85546875" style="448" customWidth="1"/>
    <col min="7177" max="7177" width="15.28515625" style="448" customWidth="1"/>
    <col min="7178" max="7178" width="12.85546875" style="448" customWidth="1"/>
    <col min="7179" max="7179" width="15.28515625" style="448" customWidth="1"/>
    <col min="7180" max="7180" width="18.85546875" style="448" customWidth="1"/>
    <col min="7181" max="7181" width="26.42578125" style="448" customWidth="1"/>
    <col min="7182" max="7182" width="18.85546875" style="448" customWidth="1"/>
    <col min="7183" max="7187" width="11.42578125" style="448"/>
    <col min="7188" max="7188" width="13.140625" style="448" customWidth="1"/>
    <col min="7189" max="7189" width="19.85546875" style="448" customWidth="1"/>
    <col min="7190" max="7190" width="11.42578125" style="448"/>
    <col min="7191" max="7191" width="29.85546875" style="448" customWidth="1"/>
    <col min="7192" max="7192" width="17" style="448" customWidth="1"/>
    <col min="7193" max="7193" width="13.28515625" style="448" customWidth="1"/>
    <col min="7194" max="7194" width="23.85546875" style="448" customWidth="1"/>
    <col min="7195" max="7426" width="11.42578125" style="448"/>
    <col min="7427" max="7427" width="32.42578125" style="448" customWidth="1"/>
    <col min="7428" max="7428" width="36.85546875" style="448" customWidth="1"/>
    <col min="7429" max="7429" width="38.28515625" style="448" customWidth="1"/>
    <col min="7430" max="7430" width="37.28515625" style="448" customWidth="1"/>
    <col min="7431" max="7431" width="19" style="448" customWidth="1"/>
    <col min="7432" max="7432" width="12.85546875" style="448" customWidth="1"/>
    <col min="7433" max="7433" width="15.28515625" style="448" customWidth="1"/>
    <col min="7434" max="7434" width="12.85546875" style="448" customWidth="1"/>
    <col min="7435" max="7435" width="15.28515625" style="448" customWidth="1"/>
    <col min="7436" max="7436" width="18.85546875" style="448" customWidth="1"/>
    <col min="7437" max="7437" width="26.42578125" style="448" customWidth="1"/>
    <col min="7438" max="7438" width="18.85546875" style="448" customWidth="1"/>
    <col min="7439" max="7443" width="11.42578125" style="448"/>
    <col min="7444" max="7444" width="13.140625" style="448" customWidth="1"/>
    <col min="7445" max="7445" width="19.85546875" style="448" customWidth="1"/>
    <col min="7446" max="7446" width="11.42578125" style="448"/>
    <col min="7447" max="7447" width="29.85546875" style="448" customWidth="1"/>
    <col min="7448" max="7448" width="17" style="448" customWidth="1"/>
    <col min="7449" max="7449" width="13.28515625" style="448" customWidth="1"/>
    <col min="7450" max="7450" width="23.85546875" style="448" customWidth="1"/>
    <col min="7451" max="7682" width="11.42578125" style="448"/>
    <col min="7683" max="7683" width="32.42578125" style="448" customWidth="1"/>
    <col min="7684" max="7684" width="36.85546875" style="448" customWidth="1"/>
    <col min="7685" max="7685" width="38.28515625" style="448" customWidth="1"/>
    <col min="7686" max="7686" width="37.28515625" style="448" customWidth="1"/>
    <col min="7687" max="7687" width="19" style="448" customWidth="1"/>
    <col min="7688" max="7688" width="12.85546875" style="448" customWidth="1"/>
    <col min="7689" max="7689" width="15.28515625" style="448" customWidth="1"/>
    <col min="7690" max="7690" width="12.85546875" style="448" customWidth="1"/>
    <col min="7691" max="7691" width="15.28515625" style="448" customWidth="1"/>
    <col min="7692" max="7692" width="18.85546875" style="448" customWidth="1"/>
    <col min="7693" max="7693" width="26.42578125" style="448" customWidth="1"/>
    <col min="7694" max="7694" width="18.85546875" style="448" customWidth="1"/>
    <col min="7695" max="7699" width="11.42578125" style="448"/>
    <col min="7700" max="7700" width="13.140625" style="448" customWidth="1"/>
    <col min="7701" max="7701" width="19.85546875" style="448" customWidth="1"/>
    <col min="7702" max="7702" width="11.42578125" style="448"/>
    <col min="7703" max="7703" width="29.85546875" style="448" customWidth="1"/>
    <col min="7704" max="7704" width="17" style="448" customWidth="1"/>
    <col min="7705" max="7705" width="13.28515625" style="448" customWidth="1"/>
    <col min="7706" max="7706" width="23.85546875" style="448" customWidth="1"/>
    <col min="7707" max="7938" width="11.42578125" style="448"/>
    <col min="7939" max="7939" width="32.42578125" style="448" customWidth="1"/>
    <col min="7940" max="7940" width="36.85546875" style="448" customWidth="1"/>
    <col min="7941" max="7941" width="38.28515625" style="448" customWidth="1"/>
    <col min="7942" max="7942" width="37.28515625" style="448" customWidth="1"/>
    <col min="7943" max="7943" width="19" style="448" customWidth="1"/>
    <col min="7944" max="7944" width="12.85546875" style="448" customWidth="1"/>
    <col min="7945" max="7945" width="15.28515625" style="448" customWidth="1"/>
    <col min="7946" max="7946" width="12.85546875" style="448" customWidth="1"/>
    <col min="7947" max="7947" width="15.28515625" style="448" customWidth="1"/>
    <col min="7948" max="7948" width="18.85546875" style="448" customWidth="1"/>
    <col min="7949" max="7949" width="26.42578125" style="448" customWidth="1"/>
    <col min="7950" max="7950" width="18.85546875" style="448" customWidth="1"/>
    <col min="7951" max="7955" width="11.42578125" style="448"/>
    <col min="7956" max="7956" width="13.140625" style="448" customWidth="1"/>
    <col min="7957" max="7957" width="19.85546875" style="448" customWidth="1"/>
    <col min="7958" max="7958" width="11.42578125" style="448"/>
    <col min="7959" max="7959" width="29.85546875" style="448" customWidth="1"/>
    <col min="7960" max="7960" width="17" style="448" customWidth="1"/>
    <col min="7961" max="7961" width="13.28515625" style="448" customWidth="1"/>
    <col min="7962" max="7962" width="23.85546875" style="448" customWidth="1"/>
    <col min="7963" max="8194" width="11.42578125" style="448"/>
    <col min="8195" max="8195" width="32.42578125" style="448" customWidth="1"/>
    <col min="8196" max="8196" width="36.85546875" style="448" customWidth="1"/>
    <col min="8197" max="8197" width="38.28515625" style="448" customWidth="1"/>
    <col min="8198" max="8198" width="37.28515625" style="448" customWidth="1"/>
    <col min="8199" max="8199" width="19" style="448" customWidth="1"/>
    <col min="8200" max="8200" width="12.85546875" style="448" customWidth="1"/>
    <col min="8201" max="8201" width="15.28515625" style="448" customWidth="1"/>
    <col min="8202" max="8202" width="12.85546875" style="448" customWidth="1"/>
    <col min="8203" max="8203" width="15.28515625" style="448" customWidth="1"/>
    <col min="8204" max="8204" width="18.85546875" style="448" customWidth="1"/>
    <col min="8205" max="8205" width="26.42578125" style="448" customWidth="1"/>
    <col min="8206" max="8206" width="18.85546875" style="448" customWidth="1"/>
    <col min="8207" max="8211" width="11.42578125" style="448"/>
    <col min="8212" max="8212" width="13.140625" style="448" customWidth="1"/>
    <col min="8213" max="8213" width="19.85546875" style="448" customWidth="1"/>
    <col min="8214" max="8214" width="11.42578125" style="448"/>
    <col min="8215" max="8215" width="29.85546875" style="448" customWidth="1"/>
    <col min="8216" max="8216" width="17" style="448" customWidth="1"/>
    <col min="8217" max="8217" width="13.28515625" style="448" customWidth="1"/>
    <col min="8218" max="8218" width="23.85546875" style="448" customWidth="1"/>
    <col min="8219" max="8450" width="11.42578125" style="448"/>
    <col min="8451" max="8451" width="32.42578125" style="448" customWidth="1"/>
    <col min="8452" max="8452" width="36.85546875" style="448" customWidth="1"/>
    <col min="8453" max="8453" width="38.28515625" style="448" customWidth="1"/>
    <col min="8454" max="8454" width="37.28515625" style="448" customWidth="1"/>
    <col min="8455" max="8455" width="19" style="448" customWidth="1"/>
    <col min="8456" max="8456" width="12.85546875" style="448" customWidth="1"/>
    <col min="8457" max="8457" width="15.28515625" style="448" customWidth="1"/>
    <col min="8458" max="8458" width="12.85546875" style="448" customWidth="1"/>
    <col min="8459" max="8459" width="15.28515625" style="448" customWidth="1"/>
    <col min="8460" max="8460" width="18.85546875" style="448" customWidth="1"/>
    <col min="8461" max="8461" width="26.42578125" style="448" customWidth="1"/>
    <col min="8462" max="8462" width="18.85546875" style="448" customWidth="1"/>
    <col min="8463" max="8467" width="11.42578125" style="448"/>
    <col min="8468" max="8468" width="13.140625" style="448" customWidth="1"/>
    <col min="8469" max="8469" width="19.85546875" style="448" customWidth="1"/>
    <col min="8470" max="8470" width="11.42578125" style="448"/>
    <col min="8471" max="8471" width="29.85546875" style="448" customWidth="1"/>
    <col min="8472" max="8472" width="17" style="448" customWidth="1"/>
    <col min="8473" max="8473" width="13.28515625" style="448" customWidth="1"/>
    <col min="8474" max="8474" width="23.85546875" style="448" customWidth="1"/>
    <col min="8475" max="8706" width="11.42578125" style="448"/>
    <col min="8707" max="8707" width="32.42578125" style="448" customWidth="1"/>
    <col min="8708" max="8708" width="36.85546875" style="448" customWidth="1"/>
    <col min="8709" max="8709" width="38.28515625" style="448" customWidth="1"/>
    <col min="8710" max="8710" width="37.28515625" style="448" customWidth="1"/>
    <col min="8711" max="8711" width="19" style="448" customWidth="1"/>
    <col min="8712" max="8712" width="12.85546875" style="448" customWidth="1"/>
    <col min="8713" max="8713" width="15.28515625" style="448" customWidth="1"/>
    <col min="8714" max="8714" width="12.85546875" style="448" customWidth="1"/>
    <col min="8715" max="8715" width="15.28515625" style="448" customWidth="1"/>
    <col min="8716" max="8716" width="18.85546875" style="448" customWidth="1"/>
    <col min="8717" max="8717" width="26.42578125" style="448" customWidth="1"/>
    <col min="8718" max="8718" width="18.85546875" style="448" customWidth="1"/>
    <col min="8719" max="8723" width="11.42578125" style="448"/>
    <col min="8724" max="8724" width="13.140625" style="448" customWidth="1"/>
    <col min="8725" max="8725" width="19.85546875" style="448" customWidth="1"/>
    <col min="8726" max="8726" width="11.42578125" style="448"/>
    <col min="8727" max="8727" width="29.85546875" style="448" customWidth="1"/>
    <col min="8728" max="8728" width="17" style="448" customWidth="1"/>
    <col min="8729" max="8729" width="13.28515625" style="448" customWidth="1"/>
    <col min="8730" max="8730" width="23.85546875" style="448" customWidth="1"/>
    <col min="8731" max="8962" width="11.42578125" style="448"/>
    <col min="8963" max="8963" width="32.42578125" style="448" customWidth="1"/>
    <col min="8964" max="8964" width="36.85546875" style="448" customWidth="1"/>
    <col min="8965" max="8965" width="38.28515625" style="448" customWidth="1"/>
    <col min="8966" max="8966" width="37.28515625" style="448" customWidth="1"/>
    <col min="8967" max="8967" width="19" style="448" customWidth="1"/>
    <col min="8968" max="8968" width="12.85546875" style="448" customWidth="1"/>
    <col min="8969" max="8969" width="15.28515625" style="448" customWidth="1"/>
    <col min="8970" max="8970" width="12.85546875" style="448" customWidth="1"/>
    <col min="8971" max="8971" width="15.28515625" style="448" customWidth="1"/>
    <col min="8972" max="8972" width="18.85546875" style="448" customWidth="1"/>
    <col min="8973" max="8973" width="26.42578125" style="448" customWidth="1"/>
    <col min="8974" max="8974" width="18.85546875" style="448" customWidth="1"/>
    <col min="8975" max="8979" width="11.42578125" style="448"/>
    <col min="8980" max="8980" width="13.140625" style="448" customWidth="1"/>
    <col min="8981" max="8981" width="19.85546875" style="448" customWidth="1"/>
    <col min="8982" max="8982" width="11.42578125" style="448"/>
    <col min="8983" max="8983" width="29.85546875" style="448" customWidth="1"/>
    <col min="8984" max="8984" width="17" style="448" customWidth="1"/>
    <col min="8985" max="8985" width="13.28515625" style="448" customWidth="1"/>
    <col min="8986" max="8986" width="23.85546875" style="448" customWidth="1"/>
    <col min="8987" max="9218" width="11.42578125" style="448"/>
    <col min="9219" max="9219" width="32.42578125" style="448" customWidth="1"/>
    <col min="9220" max="9220" width="36.85546875" style="448" customWidth="1"/>
    <col min="9221" max="9221" width="38.28515625" style="448" customWidth="1"/>
    <col min="9222" max="9222" width="37.28515625" style="448" customWidth="1"/>
    <col min="9223" max="9223" width="19" style="448" customWidth="1"/>
    <col min="9224" max="9224" width="12.85546875" style="448" customWidth="1"/>
    <col min="9225" max="9225" width="15.28515625" style="448" customWidth="1"/>
    <col min="9226" max="9226" width="12.85546875" style="448" customWidth="1"/>
    <col min="9227" max="9227" width="15.28515625" style="448" customWidth="1"/>
    <col min="9228" max="9228" width="18.85546875" style="448" customWidth="1"/>
    <col min="9229" max="9229" width="26.42578125" style="448" customWidth="1"/>
    <col min="9230" max="9230" width="18.85546875" style="448" customWidth="1"/>
    <col min="9231" max="9235" width="11.42578125" style="448"/>
    <col min="9236" max="9236" width="13.140625" style="448" customWidth="1"/>
    <col min="9237" max="9237" width="19.85546875" style="448" customWidth="1"/>
    <col min="9238" max="9238" width="11.42578125" style="448"/>
    <col min="9239" max="9239" width="29.85546875" style="448" customWidth="1"/>
    <col min="9240" max="9240" width="17" style="448" customWidth="1"/>
    <col min="9241" max="9241" width="13.28515625" style="448" customWidth="1"/>
    <col min="9242" max="9242" width="23.85546875" style="448" customWidth="1"/>
    <col min="9243" max="9474" width="11.42578125" style="448"/>
    <col min="9475" max="9475" width="32.42578125" style="448" customWidth="1"/>
    <col min="9476" max="9476" width="36.85546875" style="448" customWidth="1"/>
    <col min="9477" max="9477" width="38.28515625" style="448" customWidth="1"/>
    <col min="9478" max="9478" width="37.28515625" style="448" customWidth="1"/>
    <col min="9479" max="9479" width="19" style="448" customWidth="1"/>
    <col min="9480" max="9480" width="12.85546875" style="448" customWidth="1"/>
    <col min="9481" max="9481" width="15.28515625" style="448" customWidth="1"/>
    <col min="9482" max="9482" width="12.85546875" style="448" customWidth="1"/>
    <col min="9483" max="9483" width="15.28515625" style="448" customWidth="1"/>
    <col min="9484" max="9484" width="18.85546875" style="448" customWidth="1"/>
    <col min="9485" max="9485" width="26.42578125" style="448" customWidth="1"/>
    <col min="9486" max="9486" width="18.85546875" style="448" customWidth="1"/>
    <col min="9487" max="9491" width="11.42578125" style="448"/>
    <col min="9492" max="9492" width="13.140625" style="448" customWidth="1"/>
    <col min="9493" max="9493" width="19.85546875" style="448" customWidth="1"/>
    <col min="9494" max="9494" width="11.42578125" style="448"/>
    <col min="9495" max="9495" width="29.85546875" style="448" customWidth="1"/>
    <col min="9496" max="9496" width="17" style="448" customWidth="1"/>
    <col min="9497" max="9497" width="13.28515625" style="448" customWidth="1"/>
    <col min="9498" max="9498" width="23.85546875" style="448" customWidth="1"/>
    <col min="9499" max="9730" width="11.42578125" style="448"/>
    <col min="9731" max="9731" width="32.42578125" style="448" customWidth="1"/>
    <col min="9732" max="9732" width="36.85546875" style="448" customWidth="1"/>
    <col min="9733" max="9733" width="38.28515625" style="448" customWidth="1"/>
    <col min="9734" max="9734" width="37.28515625" style="448" customWidth="1"/>
    <col min="9735" max="9735" width="19" style="448" customWidth="1"/>
    <col min="9736" max="9736" width="12.85546875" style="448" customWidth="1"/>
    <col min="9737" max="9737" width="15.28515625" style="448" customWidth="1"/>
    <col min="9738" max="9738" width="12.85546875" style="448" customWidth="1"/>
    <col min="9739" max="9739" width="15.28515625" style="448" customWidth="1"/>
    <col min="9740" max="9740" width="18.85546875" style="448" customWidth="1"/>
    <col min="9741" max="9741" width="26.42578125" style="448" customWidth="1"/>
    <col min="9742" max="9742" width="18.85546875" style="448" customWidth="1"/>
    <col min="9743" max="9747" width="11.42578125" style="448"/>
    <col min="9748" max="9748" width="13.140625" style="448" customWidth="1"/>
    <col min="9749" max="9749" width="19.85546875" style="448" customWidth="1"/>
    <col min="9750" max="9750" width="11.42578125" style="448"/>
    <col min="9751" max="9751" width="29.85546875" style="448" customWidth="1"/>
    <col min="9752" max="9752" width="17" style="448" customWidth="1"/>
    <col min="9753" max="9753" width="13.28515625" style="448" customWidth="1"/>
    <col min="9754" max="9754" width="23.85546875" style="448" customWidth="1"/>
    <col min="9755" max="9986" width="11.42578125" style="448"/>
    <col min="9987" max="9987" width="32.42578125" style="448" customWidth="1"/>
    <col min="9988" max="9988" width="36.85546875" style="448" customWidth="1"/>
    <col min="9989" max="9989" width="38.28515625" style="448" customWidth="1"/>
    <col min="9990" max="9990" width="37.28515625" style="448" customWidth="1"/>
    <col min="9991" max="9991" width="19" style="448" customWidth="1"/>
    <col min="9992" max="9992" width="12.85546875" style="448" customWidth="1"/>
    <col min="9993" max="9993" width="15.28515625" style="448" customWidth="1"/>
    <col min="9994" max="9994" width="12.85546875" style="448" customWidth="1"/>
    <col min="9995" max="9995" width="15.28515625" style="448" customWidth="1"/>
    <col min="9996" max="9996" width="18.85546875" style="448" customWidth="1"/>
    <col min="9997" max="9997" width="26.42578125" style="448" customWidth="1"/>
    <col min="9998" max="9998" width="18.85546875" style="448" customWidth="1"/>
    <col min="9999" max="10003" width="11.42578125" style="448"/>
    <col min="10004" max="10004" width="13.140625" style="448" customWidth="1"/>
    <col min="10005" max="10005" width="19.85546875" style="448" customWidth="1"/>
    <col min="10006" max="10006" width="11.42578125" style="448"/>
    <col min="10007" max="10007" width="29.85546875" style="448" customWidth="1"/>
    <col min="10008" max="10008" width="17" style="448" customWidth="1"/>
    <col min="10009" max="10009" width="13.28515625" style="448" customWidth="1"/>
    <col min="10010" max="10010" width="23.85546875" style="448" customWidth="1"/>
    <col min="10011" max="10242" width="11.42578125" style="448"/>
    <col min="10243" max="10243" width="32.42578125" style="448" customWidth="1"/>
    <col min="10244" max="10244" width="36.85546875" style="448" customWidth="1"/>
    <col min="10245" max="10245" width="38.28515625" style="448" customWidth="1"/>
    <col min="10246" max="10246" width="37.28515625" style="448" customWidth="1"/>
    <col min="10247" max="10247" width="19" style="448" customWidth="1"/>
    <col min="10248" max="10248" width="12.85546875" style="448" customWidth="1"/>
    <col min="10249" max="10249" width="15.28515625" style="448" customWidth="1"/>
    <col min="10250" max="10250" width="12.85546875" style="448" customWidth="1"/>
    <col min="10251" max="10251" width="15.28515625" style="448" customWidth="1"/>
    <col min="10252" max="10252" width="18.85546875" style="448" customWidth="1"/>
    <col min="10253" max="10253" width="26.42578125" style="448" customWidth="1"/>
    <col min="10254" max="10254" width="18.85546875" style="448" customWidth="1"/>
    <col min="10255" max="10259" width="11.42578125" style="448"/>
    <col min="10260" max="10260" width="13.140625" style="448" customWidth="1"/>
    <col min="10261" max="10261" width="19.85546875" style="448" customWidth="1"/>
    <col min="10262" max="10262" width="11.42578125" style="448"/>
    <col min="10263" max="10263" width="29.85546875" style="448" customWidth="1"/>
    <col min="10264" max="10264" width="17" style="448" customWidth="1"/>
    <col min="10265" max="10265" width="13.28515625" style="448" customWidth="1"/>
    <col min="10266" max="10266" width="23.85546875" style="448" customWidth="1"/>
    <col min="10267" max="10498" width="11.42578125" style="448"/>
    <col min="10499" max="10499" width="32.42578125" style="448" customWidth="1"/>
    <col min="10500" max="10500" width="36.85546875" style="448" customWidth="1"/>
    <col min="10501" max="10501" width="38.28515625" style="448" customWidth="1"/>
    <col min="10502" max="10502" width="37.28515625" style="448" customWidth="1"/>
    <col min="10503" max="10503" width="19" style="448" customWidth="1"/>
    <col min="10504" max="10504" width="12.85546875" style="448" customWidth="1"/>
    <col min="10505" max="10505" width="15.28515625" style="448" customWidth="1"/>
    <col min="10506" max="10506" width="12.85546875" style="448" customWidth="1"/>
    <col min="10507" max="10507" width="15.28515625" style="448" customWidth="1"/>
    <col min="10508" max="10508" width="18.85546875" style="448" customWidth="1"/>
    <col min="10509" max="10509" width="26.42578125" style="448" customWidth="1"/>
    <col min="10510" max="10510" width="18.85546875" style="448" customWidth="1"/>
    <col min="10511" max="10515" width="11.42578125" style="448"/>
    <col min="10516" max="10516" width="13.140625" style="448" customWidth="1"/>
    <col min="10517" max="10517" width="19.85546875" style="448" customWidth="1"/>
    <col min="10518" max="10518" width="11.42578125" style="448"/>
    <col min="10519" max="10519" width="29.85546875" style="448" customWidth="1"/>
    <col min="10520" max="10520" width="17" style="448" customWidth="1"/>
    <col min="10521" max="10521" width="13.28515625" style="448" customWidth="1"/>
    <col min="10522" max="10522" width="23.85546875" style="448" customWidth="1"/>
    <col min="10523" max="10754" width="11.42578125" style="448"/>
    <col min="10755" max="10755" width="32.42578125" style="448" customWidth="1"/>
    <col min="10756" max="10756" width="36.85546875" style="448" customWidth="1"/>
    <col min="10757" max="10757" width="38.28515625" style="448" customWidth="1"/>
    <col min="10758" max="10758" width="37.28515625" style="448" customWidth="1"/>
    <col min="10759" max="10759" width="19" style="448" customWidth="1"/>
    <col min="10760" max="10760" width="12.85546875" style="448" customWidth="1"/>
    <col min="10761" max="10761" width="15.28515625" style="448" customWidth="1"/>
    <col min="10762" max="10762" width="12.85546875" style="448" customWidth="1"/>
    <col min="10763" max="10763" width="15.28515625" style="448" customWidth="1"/>
    <col min="10764" max="10764" width="18.85546875" style="448" customWidth="1"/>
    <col min="10765" max="10765" width="26.42578125" style="448" customWidth="1"/>
    <col min="10766" max="10766" width="18.85546875" style="448" customWidth="1"/>
    <col min="10767" max="10771" width="11.42578125" style="448"/>
    <col min="10772" max="10772" width="13.140625" style="448" customWidth="1"/>
    <col min="10773" max="10773" width="19.85546875" style="448" customWidth="1"/>
    <col min="10774" max="10774" width="11.42578125" style="448"/>
    <col min="10775" max="10775" width="29.85546875" style="448" customWidth="1"/>
    <col min="10776" max="10776" width="17" style="448" customWidth="1"/>
    <col min="10777" max="10777" width="13.28515625" style="448" customWidth="1"/>
    <col min="10778" max="10778" width="23.85546875" style="448" customWidth="1"/>
    <col min="10779" max="11010" width="11.42578125" style="448"/>
    <col min="11011" max="11011" width="32.42578125" style="448" customWidth="1"/>
    <col min="11012" max="11012" width="36.85546875" style="448" customWidth="1"/>
    <col min="11013" max="11013" width="38.28515625" style="448" customWidth="1"/>
    <col min="11014" max="11014" width="37.28515625" style="448" customWidth="1"/>
    <col min="11015" max="11015" width="19" style="448" customWidth="1"/>
    <col min="11016" max="11016" width="12.85546875" style="448" customWidth="1"/>
    <col min="11017" max="11017" width="15.28515625" style="448" customWidth="1"/>
    <col min="11018" max="11018" width="12.85546875" style="448" customWidth="1"/>
    <col min="11019" max="11019" width="15.28515625" style="448" customWidth="1"/>
    <col min="11020" max="11020" width="18.85546875" style="448" customWidth="1"/>
    <col min="11021" max="11021" width="26.42578125" style="448" customWidth="1"/>
    <col min="11022" max="11022" width="18.85546875" style="448" customWidth="1"/>
    <col min="11023" max="11027" width="11.42578125" style="448"/>
    <col min="11028" max="11028" width="13.140625" style="448" customWidth="1"/>
    <col min="11029" max="11029" width="19.85546875" style="448" customWidth="1"/>
    <col min="11030" max="11030" width="11.42578125" style="448"/>
    <col min="11031" max="11031" width="29.85546875" style="448" customWidth="1"/>
    <col min="11032" max="11032" width="17" style="448" customWidth="1"/>
    <col min="11033" max="11033" width="13.28515625" style="448" customWidth="1"/>
    <col min="11034" max="11034" width="23.85546875" style="448" customWidth="1"/>
    <col min="11035" max="11266" width="11.42578125" style="448"/>
    <col min="11267" max="11267" width="32.42578125" style="448" customWidth="1"/>
    <col min="11268" max="11268" width="36.85546875" style="448" customWidth="1"/>
    <col min="11269" max="11269" width="38.28515625" style="448" customWidth="1"/>
    <col min="11270" max="11270" width="37.28515625" style="448" customWidth="1"/>
    <col min="11271" max="11271" width="19" style="448" customWidth="1"/>
    <col min="11272" max="11272" width="12.85546875" style="448" customWidth="1"/>
    <col min="11273" max="11273" width="15.28515625" style="448" customWidth="1"/>
    <col min="11274" max="11274" width="12.85546875" style="448" customWidth="1"/>
    <col min="11275" max="11275" width="15.28515625" style="448" customWidth="1"/>
    <col min="11276" max="11276" width="18.85546875" style="448" customWidth="1"/>
    <col min="11277" max="11277" width="26.42578125" style="448" customWidth="1"/>
    <col min="11278" max="11278" width="18.85546875" style="448" customWidth="1"/>
    <col min="11279" max="11283" width="11.42578125" style="448"/>
    <col min="11284" max="11284" width="13.140625" style="448" customWidth="1"/>
    <col min="11285" max="11285" width="19.85546875" style="448" customWidth="1"/>
    <col min="11286" max="11286" width="11.42578125" style="448"/>
    <col min="11287" max="11287" width="29.85546875" style="448" customWidth="1"/>
    <col min="11288" max="11288" width="17" style="448" customWidth="1"/>
    <col min="11289" max="11289" width="13.28515625" style="448" customWidth="1"/>
    <col min="11290" max="11290" width="23.85546875" style="448" customWidth="1"/>
    <col min="11291" max="11522" width="11.42578125" style="448"/>
    <col min="11523" max="11523" width="32.42578125" style="448" customWidth="1"/>
    <col min="11524" max="11524" width="36.85546875" style="448" customWidth="1"/>
    <col min="11525" max="11525" width="38.28515625" style="448" customWidth="1"/>
    <col min="11526" max="11526" width="37.28515625" style="448" customWidth="1"/>
    <col min="11527" max="11527" width="19" style="448" customWidth="1"/>
    <col min="11528" max="11528" width="12.85546875" style="448" customWidth="1"/>
    <col min="11529" max="11529" width="15.28515625" style="448" customWidth="1"/>
    <col min="11530" max="11530" width="12.85546875" style="448" customWidth="1"/>
    <col min="11531" max="11531" width="15.28515625" style="448" customWidth="1"/>
    <col min="11532" max="11532" width="18.85546875" style="448" customWidth="1"/>
    <col min="11533" max="11533" width="26.42578125" style="448" customWidth="1"/>
    <col min="11534" max="11534" width="18.85546875" style="448" customWidth="1"/>
    <col min="11535" max="11539" width="11.42578125" style="448"/>
    <col min="11540" max="11540" width="13.140625" style="448" customWidth="1"/>
    <col min="11541" max="11541" width="19.85546875" style="448" customWidth="1"/>
    <col min="11542" max="11542" width="11.42578125" style="448"/>
    <col min="11543" max="11543" width="29.85546875" style="448" customWidth="1"/>
    <col min="11544" max="11544" width="17" style="448" customWidth="1"/>
    <col min="11545" max="11545" width="13.28515625" style="448" customWidth="1"/>
    <col min="11546" max="11546" width="23.85546875" style="448" customWidth="1"/>
    <col min="11547" max="11778" width="11.42578125" style="448"/>
    <col min="11779" max="11779" width="32.42578125" style="448" customWidth="1"/>
    <col min="11780" max="11780" width="36.85546875" style="448" customWidth="1"/>
    <col min="11781" max="11781" width="38.28515625" style="448" customWidth="1"/>
    <col min="11782" max="11782" width="37.28515625" style="448" customWidth="1"/>
    <col min="11783" max="11783" width="19" style="448" customWidth="1"/>
    <col min="11784" max="11784" width="12.85546875" style="448" customWidth="1"/>
    <col min="11785" max="11785" width="15.28515625" style="448" customWidth="1"/>
    <col min="11786" max="11786" width="12.85546875" style="448" customWidth="1"/>
    <col min="11787" max="11787" width="15.28515625" style="448" customWidth="1"/>
    <col min="11788" max="11788" width="18.85546875" style="448" customWidth="1"/>
    <col min="11789" max="11789" width="26.42578125" style="448" customWidth="1"/>
    <col min="11790" max="11790" width="18.85546875" style="448" customWidth="1"/>
    <col min="11791" max="11795" width="11.42578125" style="448"/>
    <col min="11796" max="11796" width="13.140625" style="448" customWidth="1"/>
    <col min="11797" max="11797" width="19.85546875" style="448" customWidth="1"/>
    <col min="11798" max="11798" width="11.42578125" style="448"/>
    <col min="11799" max="11799" width="29.85546875" style="448" customWidth="1"/>
    <col min="11800" max="11800" width="17" style="448" customWidth="1"/>
    <col min="11801" max="11801" width="13.28515625" style="448" customWidth="1"/>
    <col min="11802" max="11802" width="23.85546875" style="448" customWidth="1"/>
    <col min="11803" max="12034" width="11.42578125" style="448"/>
    <col min="12035" max="12035" width="32.42578125" style="448" customWidth="1"/>
    <col min="12036" max="12036" width="36.85546875" style="448" customWidth="1"/>
    <col min="12037" max="12037" width="38.28515625" style="448" customWidth="1"/>
    <col min="12038" max="12038" width="37.28515625" style="448" customWidth="1"/>
    <col min="12039" max="12039" width="19" style="448" customWidth="1"/>
    <col min="12040" max="12040" width="12.85546875" style="448" customWidth="1"/>
    <col min="12041" max="12041" width="15.28515625" style="448" customWidth="1"/>
    <col min="12042" max="12042" width="12.85546875" style="448" customWidth="1"/>
    <col min="12043" max="12043" width="15.28515625" style="448" customWidth="1"/>
    <col min="12044" max="12044" width="18.85546875" style="448" customWidth="1"/>
    <col min="12045" max="12045" width="26.42578125" style="448" customWidth="1"/>
    <col min="12046" max="12046" width="18.85546875" style="448" customWidth="1"/>
    <col min="12047" max="12051" width="11.42578125" style="448"/>
    <col min="12052" max="12052" width="13.140625" style="448" customWidth="1"/>
    <col min="12053" max="12053" width="19.85546875" style="448" customWidth="1"/>
    <col min="12054" max="12054" width="11.42578125" style="448"/>
    <col min="12055" max="12055" width="29.85546875" style="448" customWidth="1"/>
    <col min="12056" max="12056" width="17" style="448" customWidth="1"/>
    <col min="12057" max="12057" width="13.28515625" style="448" customWidth="1"/>
    <col min="12058" max="12058" width="23.85546875" style="448" customWidth="1"/>
    <col min="12059" max="12290" width="11.42578125" style="448"/>
    <col min="12291" max="12291" width="32.42578125" style="448" customWidth="1"/>
    <col min="12292" max="12292" width="36.85546875" style="448" customWidth="1"/>
    <col min="12293" max="12293" width="38.28515625" style="448" customWidth="1"/>
    <col min="12294" max="12294" width="37.28515625" style="448" customWidth="1"/>
    <col min="12295" max="12295" width="19" style="448" customWidth="1"/>
    <col min="12296" max="12296" width="12.85546875" style="448" customWidth="1"/>
    <col min="12297" max="12297" width="15.28515625" style="448" customWidth="1"/>
    <col min="12298" max="12298" width="12.85546875" style="448" customWidth="1"/>
    <col min="12299" max="12299" width="15.28515625" style="448" customWidth="1"/>
    <col min="12300" max="12300" width="18.85546875" style="448" customWidth="1"/>
    <col min="12301" max="12301" width="26.42578125" style="448" customWidth="1"/>
    <col min="12302" max="12302" width="18.85546875" style="448" customWidth="1"/>
    <col min="12303" max="12307" width="11.42578125" style="448"/>
    <col min="12308" max="12308" width="13.140625" style="448" customWidth="1"/>
    <col min="12309" max="12309" width="19.85546875" style="448" customWidth="1"/>
    <col min="12310" max="12310" width="11.42578125" style="448"/>
    <col min="12311" max="12311" width="29.85546875" style="448" customWidth="1"/>
    <col min="12312" max="12312" width="17" style="448" customWidth="1"/>
    <col min="12313" max="12313" width="13.28515625" style="448" customWidth="1"/>
    <col min="12314" max="12314" width="23.85546875" style="448" customWidth="1"/>
    <col min="12315" max="12546" width="11.42578125" style="448"/>
    <col min="12547" max="12547" width="32.42578125" style="448" customWidth="1"/>
    <col min="12548" max="12548" width="36.85546875" style="448" customWidth="1"/>
    <col min="12549" max="12549" width="38.28515625" style="448" customWidth="1"/>
    <col min="12550" max="12550" width="37.28515625" style="448" customWidth="1"/>
    <col min="12551" max="12551" width="19" style="448" customWidth="1"/>
    <col min="12552" max="12552" width="12.85546875" style="448" customWidth="1"/>
    <col min="12553" max="12553" width="15.28515625" style="448" customWidth="1"/>
    <col min="12554" max="12554" width="12.85546875" style="448" customWidth="1"/>
    <col min="12555" max="12555" width="15.28515625" style="448" customWidth="1"/>
    <col min="12556" max="12556" width="18.85546875" style="448" customWidth="1"/>
    <col min="12557" max="12557" width="26.42578125" style="448" customWidth="1"/>
    <col min="12558" max="12558" width="18.85546875" style="448" customWidth="1"/>
    <col min="12559" max="12563" width="11.42578125" style="448"/>
    <col min="12564" max="12564" width="13.140625" style="448" customWidth="1"/>
    <col min="12565" max="12565" width="19.85546875" style="448" customWidth="1"/>
    <col min="12566" max="12566" width="11.42578125" style="448"/>
    <col min="12567" max="12567" width="29.85546875" style="448" customWidth="1"/>
    <col min="12568" max="12568" width="17" style="448" customWidth="1"/>
    <col min="12569" max="12569" width="13.28515625" style="448" customWidth="1"/>
    <col min="12570" max="12570" width="23.85546875" style="448" customWidth="1"/>
    <col min="12571" max="12802" width="11.42578125" style="448"/>
    <col min="12803" max="12803" width="32.42578125" style="448" customWidth="1"/>
    <col min="12804" max="12804" width="36.85546875" style="448" customWidth="1"/>
    <col min="12805" max="12805" width="38.28515625" style="448" customWidth="1"/>
    <col min="12806" max="12806" width="37.28515625" style="448" customWidth="1"/>
    <col min="12807" max="12807" width="19" style="448" customWidth="1"/>
    <col min="12808" max="12808" width="12.85546875" style="448" customWidth="1"/>
    <col min="12809" max="12809" width="15.28515625" style="448" customWidth="1"/>
    <col min="12810" max="12810" width="12.85546875" style="448" customWidth="1"/>
    <col min="12811" max="12811" width="15.28515625" style="448" customWidth="1"/>
    <col min="12812" max="12812" width="18.85546875" style="448" customWidth="1"/>
    <col min="12813" max="12813" width="26.42578125" style="448" customWidth="1"/>
    <col min="12814" max="12814" width="18.85546875" style="448" customWidth="1"/>
    <col min="12815" max="12819" width="11.42578125" style="448"/>
    <col min="12820" max="12820" width="13.140625" style="448" customWidth="1"/>
    <col min="12821" max="12821" width="19.85546875" style="448" customWidth="1"/>
    <col min="12822" max="12822" width="11.42578125" style="448"/>
    <col min="12823" max="12823" width="29.85546875" style="448" customWidth="1"/>
    <col min="12824" max="12824" width="17" style="448" customWidth="1"/>
    <col min="12825" max="12825" width="13.28515625" style="448" customWidth="1"/>
    <col min="12826" max="12826" width="23.85546875" style="448" customWidth="1"/>
    <col min="12827" max="13058" width="11.42578125" style="448"/>
    <col min="13059" max="13059" width="32.42578125" style="448" customWidth="1"/>
    <col min="13060" max="13060" width="36.85546875" style="448" customWidth="1"/>
    <col min="13061" max="13061" width="38.28515625" style="448" customWidth="1"/>
    <col min="13062" max="13062" width="37.28515625" style="448" customWidth="1"/>
    <col min="13063" max="13063" width="19" style="448" customWidth="1"/>
    <col min="13064" max="13064" width="12.85546875" style="448" customWidth="1"/>
    <col min="13065" max="13065" width="15.28515625" style="448" customWidth="1"/>
    <col min="13066" max="13066" width="12.85546875" style="448" customWidth="1"/>
    <col min="13067" max="13067" width="15.28515625" style="448" customWidth="1"/>
    <col min="13068" max="13068" width="18.85546875" style="448" customWidth="1"/>
    <col min="13069" max="13069" width="26.42578125" style="448" customWidth="1"/>
    <col min="13070" max="13070" width="18.85546875" style="448" customWidth="1"/>
    <col min="13071" max="13075" width="11.42578125" style="448"/>
    <col min="13076" max="13076" width="13.140625" style="448" customWidth="1"/>
    <col min="13077" max="13077" width="19.85546875" style="448" customWidth="1"/>
    <col min="13078" max="13078" width="11.42578125" style="448"/>
    <col min="13079" max="13079" width="29.85546875" style="448" customWidth="1"/>
    <col min="13080" max="13080" width="17" style="448" customWidth="1"/>
    <col min="13081" max="13081" width="13.28515625" style="448" customWidth="1"/>
    <col min="13082" max="13082" width="23.85546875" style="448" customWidth="1"/>
    <col min="13083" max="13314" width="11.42578125" style="448"/>
    <col min="13315" max="13315" width="32.42578125" style="448" customWidth="1"/>
    <col min="13316" max="13316" width="36.85546875" style="448" customWidth="1"/>
    <col min="13317" max="13317" width="38.28515625" style="448" customWidth="1"/>
    <col min="13318" max="13318" width="37.28515625" style="448" customWidth="1"/>
    <col min="13319" max="13319" width="19" style="448" customWidth="1"/>
    <col min="13320" max="13320" width="12.85546875" style="448" customWidth="1"/>
    <col min="13321" max="13321" width="15.28515625" style="448" customWidth="1"/>
    <col min="13322" max="13322" width="12.85546875" style="448" customWidth="1"/>
    <col min="13323" max="13323" width="15.28515625" style="448" customWidth="1"/>
    <col min="13324" max="13324" width="18.85546875" style="448" customWidth="1"/>
    <col min="13325" max="13325" width="26.42578125" style="448" customWidth="1"/>
    <col min="13326" max="13326" width="18.85546875" style="448" customWidth="1"/>
    <col min="13327" max="13331" width="11.42578125" style="448"/>
    <col min="13332" max="13332" width="13.140625" style="448" customWidth="1"/>
    <col min="13333" max="13333" width="19.85546875" style="448" customWidth="1"/>
    <col min="13334" max="13334" width="11.42578125" style="448"/>
    <col min="13335" max="13335" width="29.85546875" style="448" customWidth="1"/>
    <col min="13336" max="13336" width="17" style="448" customWidth="1"/>
    <col min="13337" max="13337" width="13.28515625" style="448" customWidth="1"/>
    <col min="13338" max="13338" width="23.85546875" style="448" customWidth="1"/>
    <col min="13339" max="13570" width="11.42578125" style="448"/>
    <col min="13571" max="13571" width="32.42578125" style="448" customWidth="1"/>
    <col min="13572" max="13572" width="36.85546875" style="448" customWidth="1"/>
    <col min="13573" max="13573" width="38.28515625" style="448" customWidth="1"/>
    <col min="13574" max="13574" width="37.28515625" style="448" customWidth="1"/>
    <col min="13575" max="13575" width="19" style="448" customWidth="1"/>
    <col min="13576" max="13576" width="12.85546875" style="448" customWidth="1"/>
    <col min="13577" max="13577" width="15.28515625" style="448" customWidth="1"/>
    <col min="13578" max="13578" width="12.85546875" style="448" customWidth="1"/>
    <col min="13579" max="13579" width="15.28515625" style="448" customWidth="1"/>
    <col min="13580" max="13580" width="18.85546875" style="448" customWidth="1"/>
    <col min="13581" max="13581" width="26.42578125" style="448" customWidth="1"/>
    <col min="13582" max="13582" width="18.85546875" style="448" customWidth="1"/>
    <col min="13583" max="13587" width="11.42578125" style="448"/>
    <col min="13588" max="13588" width="13.140625" style="448" customWidth="1"/>
    <col min="13589" max="13589" width="19.85546875" style="448" customWidth="1"/>
    <col min="13590" max="13590" width="11.42578125" style="448"/>
    <col min="13591" max="13591" width="29.85546875" style="448" customWidth="1"/>
    <col min="13592" max="13592" width="17" style="448" customWidth="1"/>
    <col min="13593" max="13593" width="13.28515625" style="448" customWidth="1"/>
    <col min="13594" max="13594" width="23.85546875" style="448" customWidth="1"/>
    <col min="13595" max="13826" width="11.42578125" style="448"/>
    <col min="13827" max="13827" width="32.42578125" style="448" customWidth="1"/>
    <col min="13828" max="13828" width="36.85546875" style="448" customWidth="1"/>
    <col min="13829" max="13829" width="38.28515625" style="448" customWidth="1"/>
    <col min="13830" max="13830" width="37.28515625" style="448" customWidth="1"/>
    <col min="13831" max="13831" width="19" style="448" customWidth="1"/>
    <col min="13832" max="13832" width="12.85546875" style="448" customWidth="1"/>
    <col min="13833" max="13833" width="15.28515625" style="448" customWidth="1"/>
    <col min="13834" max="13834" width="12.85546875" style="448" customWidth="1"/>
    <col min="13835" max="13835" width="15.28515625" style="448" customWidth="1"/>
    <col min="13836" max="13836" width="18.85546875" style="448" customWidth="1"/>
    <col min="13837" max="13837" width="26.42578125" style="448" customWidth="1"/>
    <col min="13838" max="13838" width="18.85546875" style="448" customWidth="1"/>
    <col min="13839" max="13843" width="11.42578125" style="448"/>
    <col min="13844" max="13844" width="13.140625" style="448" customWidth="1"/>
    <col min="13845" max="13845" width="19.85546875" style="448" customWidth="1"/>
    <col min="13846" max="13846" width="11.42578125" style="448"/>
    <col min="13847" max="13847" width="29.85546875" style="448" customWidth="1"/>
    <col min="13848" max="13848" width="17" style="448" customWidth="1"/>
    <col min="13849" max="13849" width="13.28515625" style="448" customWidth="1"/>
    <col min="13850" max="13850" width="23.85546875" style="448" customWidth="1"/>
    <col min="13851" max="14082" width="11.42578125" style="448"/>
    <col min="14083" max="14083" width="32.42578125" style="448" customWidth="1"/>
    <col min="14084" max="14084" width="36.85546875" style="448" customWidth="1"/>
    <col min="14085" max="14085" width="38.28515625" style="448" customWidth="1"/>
    <col min="14086" max="14086" width="37.28515625" style="448" customWidth="1"/>
    <col min="14087" max="14087" width="19" style="448" customWidth="1"/>
    <col min="14088" max="14088" width="12.85546875" style="448" customWidth="1"/>
    <col min="14089" max="14089" width="15.28515625" style="448" customWidth="1"/>
    <col min="14090" max="14090" width="12.85546875" style="448" customWidth="1"/>
    <col min="14091" max="14091" width="15.28515625" style="448" customWidth="1"/>
    <col min="14092" max="14092" width="18.85546875" style="448" customWidth="1"/>
    <col min="14093" max="14093" width="26.42578125" style="448" customWidth="1"/>
    <col min="14094" max="14094" width="18.85546875" style="448" customWidth="1"/>
    <col min="14095" max="14099" width="11.42578125" style="448"/>
    <col min="14100" max="14100" width="13.140625" style="448" customWidth="1"/>
    <col min="14101" max="14101" width="19.85546875" style="448" customWidth="1"/>
    <col min="14102" max="14102" width="11.42578125" style="448"/>
    <col min="14103" max="14103" width="29.85546875" style="448" customWidth="1"/>
    <col min="14104" max="14104" width="17" style="448" customWidth="1"/>
    <col min="14105" max="14105" width="13.28515625" style="448" customWidth="1"/>
    <col min="14106" max="14106" width="23.85546875" style="448" customWidth="1"/>
    <col min="14107" max="14338" width="11.42578125" style="448"/>
    <col min="14339" max="14339" width="32.42578125" style="448" customWidth="1"/>
    <col min="14340" max="14340" width="36.85546875" style="448" customWidth="1"/>
    <col min="14341" max="14341" width="38.28515625" style="448" customWidth="1"/>
    <col min="14342" max="14342" width="37.28515625" style="448" customWidth="1"/>
    <col min="14343" max="14343" width="19" style="448" customWidth="1"/>
    <col min="14344" max="14344" width="12.85546875" style="448" customWidth="1"/>
    <col min="14345" max="14345" width="15.28515625" style="448" customWidth="1"/>
    <col min="14346" max="14346" width="12.85546875" style="448" customWidth="1"/>
    <col min="14347" max="14347" width="15.28515625" style="448" customWidth="1"/>
    <col min="14348" max="14348" width="18.85546875" style="448" customWidth="1"/>
    <col min="14349" max="14349" width="26.42578125" style="448" customWidth="1"/>
    <col min="14350" max="14350" width="18.85546875" style="448" customWidth="1"/>
    <col min="14351" max="14355" width="11.42578125" style="448"/>
    <col min="14356" max="14356" width="13.140625" style="448" customWidth="1"/>
    <col min="14357" max="14357" width="19.85546875" style="448" customWidth="1"/>
    <col min="14358" max="14358" width="11.42578125" style="448"/>
    <col min="14359" max="14359" width="29.85546875" style="448" customWidth="1"/>
    <col min="14360" max="14360" width="17" style="448" customWidth="1"/>
    <col min="14361" max="14361" width="13.28515625" style="448" customWidth="1"/>
    <col min="14362" max="14362" width="23.85546875" style="448" customWidth="1"/>
    <col min="14363" max="14594" width="11.42578125" style="448"/>
    <col min="14595" max="14595" width="32.42578125" style="448" customWidth="1"/>
    <col min="14596" max="14596" width="36.85546875" style="448" customWidth="1"/>
    <col min="14597" max="14597" width="38.28515625" style="448" customWidth="1"/>
    <col min="14598" max="14598" width="37.28515625" style="448" customWidth="1"/>
    <col min="14599" max="14599" width="19" style="448" customWidth="1"/>
    <col min="14600" max="14600" width="12.85546875" style="448" customWidth="1"/>
    <col min="14601" max="14601" width="15.28515625" style="448" customWidth="1"/>
    <col min="14602" max="14602" width="12.85546875" style="448" customWidth="1"/>
    <col min="14603" max="14603" width="15.28515625" style="448" customWidth="1"/>
    <col min="14604" max="14604" width="18.85546875" style="448" customWidth="1"/>
    <col min="14605" max="14605" width="26.42578125" style="448" customWidth="1"/>
    <col min="14606" max="14606" width="18.85546875" style="448" customWidth="1"/>
    <col min="14607" max="14611" width="11.42578125" style="448"/>
    <col min="14612" max="14612" width="13.140625" style="448" customWidth="1"/>
    <col min="14613" max="14613" width="19.85546875" style="448" customWidth="1"/>
    <col min="14614" max="14614" width="11.42578125" style="448"/>
    <col min="14615" max="14615" width="29.85546875" style="448" customWidth="1"/>
    <col min="14616" max="14616" width="17" style="448" customWidth="1"/>
    <col min="14617" max="14617" width="13.28515625" style="448" customWidth="1"/>
    <col min="14618" max="14618" width="23.85546875" style="448" customWidth="1"/>
    <col min="14619" max="14850" width="11.42578125" style="448"/>
    <col min="14851" max="14851" width="32.42578125" style="448" customWidth="1"/>
    <col min="14852" max="14852" width="36.85546875" style="448" customWidth="1"/>
    <col min="14853" max="14853" width="38.28515625" style="448" customWidth="1"/>
    <col min="14854" max="14854" width="37.28515625" style="448" customWidth="1"/>
    <col min="14855" max="14855" width="19" style="448" customWidth="1"/>
    <col min="14856" max="14856" width="12.85546875" style="448" customWidth="1"/>
    <col min="14857" max="14857" width="15.28515625" style="448" customWidth="1"/>
    <col min="14858" max="14858" width="12.85546875" style="448" customWidth="1"/>
    <col min="14859" max="14859" width="15.28515625" style="448" customWidth="1"/>
    <col min="14860" max="14860" width="18.85546875" style="448" customWidth="1"/>
    <col min="14861" max="14861" width="26.42578125" style="448" customWidth="1"/>
    <col min="14862" max="14862" width="18.85546875" style="448" customWidth="1"/>
    <col min="14863" max="14867" width="11.42578125" style="448"/>
    <col min="14868" max="14868" width="13.140625" style="448" customWidth="1"/>
    <col min="14869" max="14869" width="19.85546875" style="448" customWidth="1"/>
    <col min="14870" max="14870" width="11.42578125" style="448"/>
    <col min="14871" max="14871" width="29.85546875" style="448" customWidth="1"/>
    <col min="14872" max="14872" width="17" style="448" customWidth="1"/>
    <col min="14873" max="14873" width="13.28515625" style="448" customWidth="1"/>
    <col min="14874" max="14874" width="23.85546875" style="448" customWidth="1"/>
    <col min="14875" max="15106" width="11.42578125" style="448"/>
    <col min="15107" max="15107" width="32.42578125" style="448" customWidth="1"/>
    <col min="15108" max="15108" width="36.85546875" style="448" customWidth="1"/>
    <col min="15109" max="15109" width="38.28515625" style="448" customWidth="1"/>
    <col min="15110" max="15110" width="37.28515625" style="448" customWidth="1"/>
    <col min="15111" max="15111" width="19" style="448" customWidth="1"/>
    <col min="15112" max="15112" width="12.85546875" style="448" customWidth="1"/>
    <col min="15113" max="15113" width="15.28515625" style="448" customWidth="1"/>
    <col min="15114" max="15114" width="12.85546875" style="448" customWidth="1"/>
    <col min="15115" max="15115" width="15.28515625" style="448" customWidth="1"/>
    <col min="15116" max="15116" width="18.85546875" style="448" customWidth="1"/>
    <col min="15117" max="15117" width="26.42578125" style="448" customWidth="1"/>
    <col min="15118" max="15118" width="18.85546875" style="448" customWidth="1"/>
    <col min="15119" max="15123" width="11.42578125" style="448"/>
    <col min="15124" max="15124" width="13.140625" style="448" customWidth="1"/>
    <col min="15125" max="15125" width="19.85546875" style="448" customWidth="1"/>
    <col min="15126" max="15126" width="11.42578125" style="448"/>
    <col min="15127" max="15127" width="29.85546875" style="448" customWidth="1"/>
    <col min="15128" max="15128" width="17" style="448" customWidth="1"/>
    <col min="15129" max="15129" width="13.28515625" style="448" customWidth="1"/>
    <col min="15130" max="15130" width="23.85546875" style="448" customWidth="1"/>
    <col min="15131" max="15362" width="11.42578125" style="448"/>
    <col min="15363" max="15363" width="32.42578125" style="448" customWidth="1"/>
    <col min="15364" max="15364" width="36.85546875" style="448" customWidth="1"/>
    <col min="15365" max="15365" width="38.28515625" style="448" customWidth="1"/>
    <col min="15366" max="15366" width="37.28515625" style="448" customWidth="1"/>
    <col min="15367" max="15367" width="19" style="448" customWidth="1"/>
    <col min="15368" max="15368" width="12.85546875" style="448" customWidth="1"/>
    <col min="15369" max="15369" width="15.28515625" style="448" customWidth="1"/>
    <col min="15370" max="15370" width="12.85546875" style="448" customWidth="1"/>
    <col min="15371" max="15371" width="15.28515625" style="448" customWidth="1"/>
    <col min="15372" max="15372" width="18.85546875" style="448" customWidth="1"/>
    <col min="15373" max="15373" width="26.42578125" style="448" customWidth="1"/>
    <col min="15374" max="15374" width="18.85546875" style="448" customWidth="1"/>
    <col min="15375" max="15379" width="11.42578125" style="448"/>
    <col min="15380" max="15380" width="13.140625" style="448" customWidth="1"/>
    <col min="15381" max="15381" width="19.85546875" style="448" customWidth="1"/>
    <col min="15382" max="15382" width="11.42578125" style="448"/>
    <col min="15383" max="15383" width="29.85546875" style="448" customWidth="1"/>
    <col min="15384" max="15384" width="17" style="448" customWidth="1"/>
    <col min="15385" max="15385" width="13.28515625" style="448" customWidth="1"/>
    <col min="15386" max="15386" width="23.85546875" style="448" customWidth="1"/>
    <col min="15387" max="15618" width="11.42578125" style="448"/>
    <col min="15619" max="15619" width="32.42578125" style="448" customWidth="1"/>
    <col min="15620" max="15620" width="36.85546875" style="448" customWidth="1"/>
    <col min="15621" max="15621" width="38.28515625" style="448" customWidth="1"/>
    <col min="15622" max="15622" width="37.28515625" style="448" customWidth="1"/>
    <col min="15623" max="15623" width="19" style="448" customWidth="1"/>
    <col min="15624" max="15624" width="12.85546875" style="448" customWidth="1"/>
    <col min="15625" max="15625" width="15.28515625" style="448" customWidth="1"/>
    <col min="15626" max="15626" width="12.85546875" style="448" customWidth="1"/>
    <col min="15627" max="15627" width="15.28515625" style="448" customWidth="1"/>
    <col min="15628" max="15628" width="18.85546875" style="448" customWidth="1"/>
    <col min="15629" max="15629" width="26.42578125" style="448" customWidth="1"/>
    <col min="15630" max="15630" width="18.85546875" style="448" customWidth="1"/>
    <col min="15631" max="15635" width="11.42578125" style="448"/>
    <col min="15636" max="15636" width="13.140625" style="448" customWidth="1"/>
    <col min="15637" max="15637" width="19.85546875" style="448" customWidth="1"/>
    <col min="15638" max="15638" width="11.42578125" style="448"/>
    <col min="15639" max="15639" width="29.85546875" style="448" customWidth="1"/>
    <col min="15640" max="15640" width="17" style="448" customWidth="1"/>
    <col min="15641" max="15641" width="13.28515625" style="448" customWidth="1"/>
    <col min="15642" max="15642" width="23.85546875" style="448" customWidth="1"/>
    <col min="15643" max="15874" width="11.42578125" style="448"/>
    <col min="15875" max="15875" width="32.42578125" style="448" customWidth="1"/>
    <col min="15876" max="15876" width="36.85546875" style="448" customWidth="1"/>
    <col min="15877" max="15877" width="38.28515625" style="448" customWidth="1"/>
    <col min="15878" max="15878" width="37.28515625" style="448" customWidth="1"/>
    <col min="15879" max="15879" width="19" style="448" customWidth="1"/>
    <col min="15880" max="15880" width="12.85546875" style="448" customWidth="1"/>
    <col min="15881" max="15881" width="15.28515625" style="448" customWidth="1"/>
    <col min="15882" max="15882" width="12.85546875" style="448" customWidth="1"/>
    <col min="15883" max="15883" width="15.28515625" style="448" customWidth="1"/>
    <col min="15884" max="15884" width="18.85546875" style="448" customWidth="1"/>
    <col min="15885" max="15885" width="26.42578125" style="448" customWidth="1"/>
    <col min="15886" max="15886" width="18.85546875" style="448" customWidth="1"/>
    <col min="15887" max="15891" width="11.42578125" style="448"/>
    <col min="15892" max="15892" width="13.140625" style="448" customWidth="1"/>
    <col min="15893" max="15893" width="19.85546875" style="448" customWidth="1"/>
    <col min="15894" max="15894" width="11.42578125" style="448"/>
    <col min="15895" max="15895" width="29.85546875" style="448" customWidth="1"/>
    <col min="15896" max="15896" width="17" style="448" customWidth="1"/>
    <col min="15897" max="15897" width="13.28515625" style="448" customWidth="1"/>
    <col min="15898" max="15898" width="23.85546875" style="448" customWidth="1"/>
    <col min="15899" max="16130" width="11.42578125" style="448"/>
    <col min="16131" max="16131" width="32.42578125" style="448" customWidth="1"/>
    <col min="16132" max="16132" width="36.85546875" style="448" customWidth="1"/>
    <col min="16133" max="16133" width="38.28515625" style="448" customWidth="1"/>
    <col min="16134" max="16134" width="37.28515625" style="448" customWidth="1"/>
    <col min="16135" max="16135" width="19" style="448" customWidth="1"/>
    <col min="16136" max="16136" width="12.85546875" style="448" customWidth="1"/>
    <col min="16137" max="16137" width="15.28515625" style="448" customWidth="1"/>
    <col min="16138" max="16138" width="12.85546875" style="448" customWidth="1"/>
    <col min="16139" max="16139" width="15.28515625" style="448" customWidth="1"/>
    <col min="16140" max="16140" width="18.85546875" style="448" customWidth="1"/>
    <col min="16141" max="16141" width="26.42578125" style="448" customWidth="1"/>
    <col min="16142" max="16142" width="18.85546875" style="448" customWidth="1"/>
    <col min="16143" max="16147" width="11.42578125" style="448"/>
    <col min="16148" max="16148" width="13.140625" style="448" customWidth="1"/>
    <col min="16149" max="16149" width="19.85546875" style="448" customWidth="1"/>
    <col min="16150" max="16150" width="11.42578125" style="448"/>
    <col min="16151" max="16151" width="29.85546875" style="448" customWidth="1"/>
    <col min="16152" max="16152" width="17" style="448" customWidth="1"/>
    <col min="16153" max="16153" width="13.28515625" style="448" customWidth="1"/>
    <col min="16154" max="16154" width="23.85546875" style="448" customWidth="1"/>
    <col min="16155" max="16384" width="11.42578125" style="448"/>
  </cols>
  <sheetData>
    <row r="1" spans="1:75" s="443" customFormat="1" ht="15.75" thickTop="1" x14ac:dyDescent="0.2">
      <c r="B1" s="1169"/>
      <c r="C1" s="1170"/>
      <c r="D1" s="1170"/>
      <c r="E1" s="1170"/>
      <c r="F1" s="1170"/>
      <c r="G1" s="1170"/>
      <c r="H1" s="1170"/>
      <c r="I1" s="1170"/>
      <c r="J1" s="1175" t="s">
        <v>335</v>
      </c>
      <c r="K1" s="1175"/>
      <c r="L1" s="1175"/>
      <c r="M1" s="1175"/>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c r="AL1" s="1175"/>
      <c r="AM1" s="1175"/>
      <c r="AN1" s="1175"/>
      <c r="AO1" s="1175"/>
      <c r="AP1" s="1175"/>
      <c r="AQ1" s="1175"/>
      <c r="AR1" s="1175"/>
      <c r="AS1" s="1175"/>
      <c r="AT1" s="1175"/>
      <c r="AU1" s="1175"/>
      <c r="AV1" s="1175"/>
      <c r="AW1" s="1175"/>
      <c r="AX1" s="1176"/>
    </row>
    <row r="2" spans="1:75" s="443" customFormat="1" x14ac:dyDescent="0.2">
      <c r="B2" s="1171"/>
      <c r="C2" s="1172"/>
      <c r="D2" s="1172"/>
      <c r="E2" s="1172"/>
      <c r="F2" s="1172"/>
      <c r="G2" s="1172"/>
      <c r="H2" s="1172"/>
      <c r="I2" s="1172"/>
      <c r="J2" s="1177" t="s">
        <v>780</v>
      </c>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8"/>
    </row>
    <row r="3" spans="1:75" s="443" customFormat="1" thickBot="1" x14ac:dyDescent="0.25">
      <c r="B3" s="1173"/>
      <c r="C3" s="1174"/>
      <c r="D3" s="1174"/>
      <c r="E3" s="1174"/>
      <c r="F3" s="1174"/>
      <c r="G3" s="1174"/>
      <c r="H3" s="1174"/>
      <c r="I3" s="1174"/>
      <c r="J3" s="1179" t="s">
        <v>782</v>
      </c>
      <c r="K3" s="1179"/>
      <c r="L3" s="1179"/>
      <c r="M3" s="1179"/>
      <c r="N3" s="1179"/>
      <c r="O3" s="1179"/>
      <c r="P3" s="1179"/>
      <c r="Q3" s="1179"/>
      <c r="R3" s="1179"/>
      <c r="S3" s="1179"/>
      <c r="T3" s="1179"/>
      <c r="U3" s="1179"/>
      <c r="V3" s="1179"/>
      <c r="W3" s="1179"/>
      <c r="X3" s="1179"/>
      <c r="Y3" s="1179"/>
      <c r="Z3" s="1179"/>
      <c r="AA3" s="1179"/>
      <c r="AB3" s="1179"/>
      <c r="AC3" s="1179"/>
      <c r="AD3" s="1179"/>
      <c r="AE3" s="1179"/>
      <c r="AF3" s="1179"/>
      <c r="AG3" s="1179"/>
      <c r="AH3" s="1179"/>
      <c r="AI3" s="1180" t="s">
        <v>804</v>
      </c>
      <c r="AJ3" s="1180"/>
      <c r="AK3" s="1180"/>
      <c r="AL3" s="1180"/>
      <c r="AM3" s="1180"/>
      <c r="AN3" s="1180"/>
      <c r="AO3" s="1180"/>
      <c r="AP3" s="1180"/>
      <c r="AQ3" s="1180"/>
      <c r="AR3" s="1180"/>
      <c r="AS3" s="1180"/>
      <c r="AT3" s="1180"/>
      <c r="AU3" s="1180"/>
      <c r="AV3" s="1180"/>
      <c r="AW3" s="1180"/>
      <c r="AX3" s="1181"/>
    </row>
    <row r="4" spans="1:75" s="443" customFormat="1" ht="16.5" thickTop="1" thickBot="1" x14ac:dyDescent="0.25">
      <c r="A4" s="444"/>
      <c r="B4" s="444"/>
      <c r="C4" s="445"/>
      <c r="D4" s="445"/>
      <c r="E4" s="445"/>
      <c r="F4" s="445"/>
      <c r="G4" s="445"/>
      <c r="H4" s="445"/>
      <c r="I4" s="445"/>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7"/>
      <c r="AJ4" s="447"/>
      <c r="AK4" s="447"/>
      <c r="AL4" s="447"/>
      <c r="AM4" s="447"/>
      <c r="AN4" s="447"/>
      <c r="AO4" s="447"/>
      <c r="AP4" s="447"/>
      <c r="AQ4" s="447"/>
      <c r="AR4" s="447"/>
      <c r="AS4" s="447"/>
      <c r="AT4" s="447"/>
      <c r="AU4" s="447"/>
    </row>
    <row r="5" spans="1:75" ht="16.5" thickTop="1" thickBot="1" x14ac:dyDescent="0.3">
      <c r="A5" s="448"/>
      <c r="B5" s="1182" t="s">
        <v>426</v>
      </c>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c r="AF5" s="1183"/>
      <c r="AG5" s="1183"/>
      <c r="AH5" s="1183"/>
      <c r="AI5" s="1183"/>
      <c r="AJ5" s="1183"/>
      <c r="AK5" s="1183"/>
      <c r="AL5" s="1183"/>
      <c r="AM5" s="1183"/>
      <c r="AN5" s="1183"/>
      <c r="AO5" s="1183"/>
      <c r="AP5" s="1183"/>
      <c r="AQ5" s="1183"/>
      <c r="AR5" s="1183"/>
      <c r="AS5" s="1183"/>
      <c r="AT5" s="1183"/>
      <c r="AU5" s="1183"/>
      <c r="AV5" s="1183"/>
      <c r="AW5" s="1183"/>
      <c r="AX5" s="1184"/>
    </row>
    <row r="6" spans="1:75" ht="16.5" thickTop="1" thickBot="1" x14ac:dyDescent="0.3">
      <c r="A6" s="1186" t="s">
        <v>1190</v>
      </c>
      <c r="B6" s="1185" t="s">
        <v>188</v>
      </c>
      <c r="C6" s="1188" t="s">
        <v>205</v>
      </c>
      <c r="D6" s="1189"/>
      <c r="E6" s="1189"/>
      <c r="F6" s="1190"/>
      <c r="G6" s="1188" t="s">
        <v>294</v>
      </c>
      <c r="H6" s="1189"/>
      <c r="I6" s="1189"/>
      <c r="J6" s="1189"/>
      <c r="K6" s="1190"/>
      <c r="L6" s="1191" t="s">
        <v>295</v>
      </c>
      <c r="M6" s="1192"/>
      <c r="N6" s="1192"/>
      <c r="O6" s="1192"/>
      <c r="P6" s="1192"/>
      <c r="Q6" s="1192"/>
      <c r="R6" s="1192"/>
      <c r="S6" s="1192"/>
      <c r="T6" s="1192"/>
      <c r="U6" s="1192"/>
      <c r="V6" s="1192"/>
      <c r="W6" s="1192"/>
      <c r="X6" s="1192"/>
      <c r="Y6" s="1192"/>
      <c r="Z6" s="1192"/>
      <c r="AA6" s="1192"/>
      <c r="AB6" s="1192"/>
      <c r="AC6" s="1193"/>
      <c r="AD6" s="1188" t="s">
        <v>296</v>
      </c>
      <c r="AE6" s="1189"/>
      <c r="AF6" s="1189"/>
      <c r="AG6" s="1189"/>
      <c r="AH6" s="1190"/>
      <c r="AI6" s="1186" t="s">
        <v>297</v>
      </c>
      <c r="AJ6" s="1191" t="s">
        <v>204</v>
      </c>
      <c r="AK6" s="1192"/>
      <c r="AL6" s="1192"/>
      <c r="AM6" s="1192"/>
      <c r="AN6" s="1194" t="s">
        <v>1421</v>
      </c>
      <c r="AO6" s="1195"/>
      <c r="AP6" s="1198" t="s">
        <v>203</v>
      </c>
      <c r="AQ6" s="1199"/>
      <c r="AR6" s="1199"/>
      <c r="AS6" s="1199"/>
      <c r="AT6" s="1202" t="s">
        <v>202</v>
      </c>
      <c r="AU6" s="1203"/>
      <c r="AV6" s="1206" t="s">
        <v>201</v>
      </c>
      <c r="AW6" s="1207"/>
      <c r="AX6" s="1208"/>
    </row>
    <row r="7" spans="1:75" ht="30.75" thickBot="1" x14ac:dyDescent="0.3">
      <c r="A7" s="1186"/>
      <c r="B7" s="1186"/>
      <c r="C7" s="1159" t="s">
        <v>298</v>
      </c>
      <c r="D7" s="1159" t="s">
        <v>200</v>
      </c>
      <c r="E7" s="1159" t="s">
        <v>299</v>
      </c>
      <c r="F7" s="1159" t="s">
        <v>300</v>
      </c>
      <c r="G7" s="1161" t="s">
        <v>301</v>
      </c>
      <c r="H7" s="1162"/>
      <c r="I7" s="1162"/>
      <c r="J7" s="1163"/>
      <c r="K7" s="449" t="s">
        <v>302</v>
      </c>
      <c r="L7" s="1188"/>
      <c r="M7" s="1189"/>
      <c r="N7" s="1189"/>
      <c r="O7" s="1189"/>
      <c r="P7" s="1189"/>
      <c r="Q7" s="1189"/>
      <c r="R7" s="1189"/>
      <c r="S7" s="1189"/>
      <c r="T7" s="1189"/>
      <c r="U7" s="1189"/>
      <c r="V7" s="1189"/>
      <c r="W7" s="1189"/>
      <c r="X7" s="1189"/>
      <c r="Y7" s="1189"/>
      <c r="Z7" s="1189"/>
      <c r="AA7" s="1189"/>
      <c r="AB7" s="1189"/>
      <c r="AC7" s="1190"/>
      <c r="AD7" s="1161" t="s">
        <v>301</v>
      </c>
      <c r="AE7" s="1162"/>
      <c r="AF7" s="1162"/>
      <c r="AG7" s="1163"/>
      <c r="AH7" s="449" t="s">
        <v>302</v>
      </c>
      <c r="AI7" s="1186"/>
      <c r="AJ7" s="1188"/>
      <c r="AK7" s="1189"/>
      <c r="AL7" s="1189"/>
      <c r="AM7" s="1189"/>
      <c r="AN7" s="1196"/>
      <c r="AO7" s="1197"/>
      <c r="AP7" s="1200"/>
      <c r="AQ7" s="1201"/>
      <c r="AR7" s="1201"/>
      <c r="AS7" s="1201"/>
      <c r="AT7" s="1204"/>
      <c r="AU7" s="1205"/>
      <c r="AV7" s="1209"/>
      <c r="AW7" s="1210"/>
      <c r="AX7" s="1211"/>
    </row>
    <row r="8" spans="1:75" ht="15.75" thickBot="1" x14ac:dyDescent="0.3">
      <c r="A8" s="1186"/>
      <c r="B8" s="1186"/>
      <c r="C8" s="1160"/>
      <c r="D8" s="1160"/>
      <c r="E8" s="1160"/>
      <c r="F8" s="1160"/>
      <c r="G8" s="1166" t="s">
        <v>199</v>
      </c>
      <c r="H8" s="1167"/>
      <c r="I8" s="1166" t="s">
        <v>303</v>
      </c>
      <c r="J8" s="1167"/>
      <c r="K8" s="1159" t="s">
        <v>304</v>
      </c>
      <c r="L8" s="1161" t="s">
        <v>305</v>
      </c>
      <c r="M8" s="1162"/>
      <c r="N8" s="1162"/>
      <c r="O8" s="1162"/>
      <c r="P8" s="1162"/>
      <c r="Q8" s="1162"/>
      <c r="R8" s="1162"/>
      <c r="S8" s="1162"/>
      <c r="T8" s="1162"/>
      <c r="U8" s="1162"/>
      <c r="V8" s="1162"/>
      <c r="W8" s="1162"/>
      <c r="X8" s="1162"/>
      <c r="Y8" s="1162"/>
      <c r="Z8" s="1162"/>
      <c r="AA8" s="1162"/>
      <c r="AB8" s="1162"/>
      <c r="AC8" s="1163"/>
      <c r="AD8" s="1164" t="s">
        <v>199</v>
      </c>
      <c r="AE8" s="1165"/>
      <c r="AF8" s="1164" t="s">
        <v>303</v>
      </c>
      <c r="AG8" s="1165"/>
      <c r="AH8" s="1159" t="s">
        <v>306</v>
      </c>
      <c r="AI8" s="1186"/>
      <c r="AJ8" s="1159" t="s">
        <v>197</v>
      </c>
      <c r="AK8" s="1159" t="s">
        <v>196</v>
      </c>
      <c r="AL8" s="1159" t="s">
        <v>307</v>
      </c>
      <c r="AM8" s="1159" t="s">
        <v>198</v>
      </c>
      <c r="AN8" s="1220" t="s">
        <v>197</v>
      </c>
      <c r="AO8" s="1220" t="s">
        <v>196</v>
      </c>
      <c r="AP8" s="1217" t="s">
        <v>194</v>
      </c>
      <c r="AQ8" s="1217" t="s">
        <v>291</v>
      </c>
      <c r="AR8" s="1217" t="s">
        <v>292</v>
      </c>
      <c r="AS8" s="1217" t="s">
        <v>192</v>
      </c>
      <c r="AT8" s="1213" t="s">
        <v>195</v>
      </c>
      <c r="AU8" s="1213" t="s">
        <v>192</v>
      </c>
      <c r="AV8" s="1157" t="s">
        <v>194</v>
      </c>
      <c r="AW8" s="1157" t="s">
        <v>193</v>
      </c>
      <c r="AX8" s="1157" t="s">
        <v>192</v>
      </c>
    </row>
    <row r="9" spans="1:75" ht="66" customHeight="1" thickBot="1" x14ac:dyDescent="0.3">
      <c r="A9" s="1186"/>
      <c r="B9" s="1186"/>
      <c r="C9" s="1212"/>
      <c r="D9" s="1212"/>
      <c r="E9" s="1212"/>
      <c r="F9" s="1160"/>
      <c r="G9" s="1215"/>
      <c r="H9" s="1216"/>
      <c r="I9" s="1215"/>
      <c r="J9" s="1216"/>
      <c r="K9" s="1160"/>
      <c r="L9" s="1159" t="s">
        <v>308</v>
      </c>
      <c r="M9" s="1159" t="s">
        <v>309</v>
      </c>
      <c r="N9" s="1161" t="s">
        <v>310</v>
      </c>
      <c r="O9" s="1162"/>
      <c r="P9" s="1162"/>
      <c r="Q9" s="1162"/>
      <c r="R9" s="1162"/>
      <c r="S9" s="1162"/>
      <c r="T9" s="1162"/>
      <c r="U9" s="1162"/>
      <c r="V9" s="1162"/>
      <c r="W9" s="1163"/>
      <c r="X9" s="450" t="s">
        <v>311</v>
      </c>
      <c r="Y9" s="1161" t="s">
        <v>312</v>
      </c>
      <c r="Z9" s="1162"/>
      <c r="AA9" s="1162"/>
      <c r="AB9" s="1162"/>
      <c r="AC9" s="1163"/>
      <c r="AD9" s="1215"/>
      <c r="AE9" s="1216"/>
      <c r="AF9" s="1215"/>
      <c r="AG9" s="1216"/>
      <c r="AH9" s="1160"/>
      <c r="AI9" s="1186"/>
      <c r="AJ9" s="1160"/>
      <c r="AK9" s="1160"/>
      <c r="AL9" s="1160"/>
      <c r="AM9" s="1160"/>
      <c r="AN9" s="1221"/>
      <c r="AO9" s="1221"/>
      <c r="AP9" s="1218"/>
      <c r="AQ9" s="1218"/>
      <c r="AR9" s="1218"/>
      <c r="AS9" s="1218"/>
      <c r="AT9" s="1214"/>
      <c r="AU9" s="1214"/>
      <c r="AV9" s="1158"/>
      <c r="AW9" s="1158"/>
      <c r="AX9" s="1158"/>
    </row>
    <row r="10" spans="1:75" ht="60.75" thickBot="1" x14ac:dyDescent="0.3">
      <c r="A10" s="1186"/>
      <c r="B10" s="1187"/>
      <c r="C10" s="451" t="s">
        <v>313</v>
      </c>
      <c r="D10" s="451" t="s">
        <v>191</v>
      </c>
      <c r="E10" s="451" t="s">
        <v>314</v>
      </c>
      <c r="F10" s="1160"/>
      <c r="G10" s="451" t="s">
        <v>315</v>
      </c>
      <c r="H10" s="451" t="s">
        <v>316</v>
      </c>
      <c r="I10" s="451" t="s">
        <v>315</v>
      </c>
      <c r="J10" s="452" t="s">
        <v>316</v>
      </c>
      <c r="K10" s="1160"/>
      <c r="L10" s="1160"/>
      <c r="M10" s="1160"/>
      <c r="N10" s="453" t="s">
        <v>317</v>
      </c>
      <c r="O10" s="453" t="s">
        <v>318</v>
      </c>
      <c r="P10" s="453" t="s">
        <v>319</v>
      </c>
      <c r="Q10" s="453" t="s">
        <v>320</v>
      </c>
      <c r="R10" s="453" t="s">
        <v>321</v>
      </c>
      <c r="S10" s="453" t="s">
        <v>322</v>
      </c>
      <c r="T10" s="453" t="s">
        <v>323</v>
      </c>
      <c r="U10" s="1164" t="s">
        <v>324</v>
      </c>
      <c r="V10" s="1165"/>
      <c r="W10" s="454" t="s">
        <v>325</v>
      </c>
      <c r="X10" s="451" t="s">
        <v>326</v>
      </c>
      <c r="Y10" s="1166" t="s">
        <v>327</v>
      </c>
      <c r="Z10" s="1167"/>
      <c r="AA10" s="451" t="s">
        <v>328</v>
      </c>
      <c r="AB10" s="1166" t="s">
        <v>329</v>
      </c>
      <c r="AC10" s="1167"/>
      <c r="AD10" s="451" t="s">
        <v>315</v>
      </c>
      <c r="AE10" s="451" t="s">
        <v>316</v>
      </c>
      <c r="AF10" s="452" t="s">
        <v>315</v>
      </c>
      <c r="AG10" s="452" t="s">
        <v>316</v>
      </c>
      <c r="AH10" s="1160"/>
      <c r="AI10" s="1186"/>
      <c r="AJ10" s="1160"/>
      <c r="AK10" s="1160"/>
      <c r="AL10" s="1164"/>
      <c r="AM10" s="451" t="s">
        <v>332</v>
      </c>
      <c r="AN10" s="1222"/>
      <c r="AO10" s="1221"/>
      <c r="AP10" s="455" t="s">
        <v>190</v>
      </c>
      <c r="AQ10" s="1219"/>
      <c r="AR10" s="1219"/>
      <c r="AS10" s="1219"/>
      <c r="AT10" s="1214"/>
      <c r="AU10" s="1214"/>
      <c r="AV10" s="1158"/>
      <c r="AW10" s="1158"/>
      <c r="AX10" s="1158"/>
    </row>
    <row r="11" spans="1:75" ht="71.25" x14ac:dyDescent="0.25">
      <c r="A11" s="1102">
        <v>1</v>
      </c>
      <c r="B11" s="1102" t="s">
        <v>334</v>
      </c>
      <c r="C11" s="260" t="s">
        <v>1191</v>
      </c>
      <c r="D11" s="1105" t="s">
        <v>1192</v>
      </c>
      <c r="E11" s="1168" t="s">
        <v>1193</v>
      </c>
      <c r="F11" s="820" t="s">
        <v>252</v>
      </c>
      <c r="G11" s="1086">
        <v>2</v>
      </c>
      <c r="H11" s="1084" t="str">
        <f>IF(G11=1,"RARA VEZ",IF(G11=2,"IMPROBABLE",IF(G11=3,"POSIBLE",IF(G11=4,"PROBABLE",IF(G11=5,"CASI SEGURO",IF(G11=""," "))))))</f>
        <v>IMPROBABLE</v>
      </c>
      <c r="I11" s="1086">
        <v>5</v>
      </c>
      <c r="J11" s="1084" t="str">
        <f>IF(I11=1,"INSIGNIFICANTE",IF(I11=2,"MENOR",IF(I11=3,"MODERADO",IF(I11=4,"MAYOR",IF(I11=5,"CATASTROFICO",IF(I11=""," "))))))</f>
        <v>CATASTROFICO</v>
      </c>
      <c r="K11" s="1112" t="str">
        <f>VLOOKUP(G11,[4]Listas!$G$25:$L$30,'[4]R. Corrupción'!I11+1,0)</f>
        <v>EXTREMA</v>
      </c>
      <c r="L11" s="1153" t="s">
        <v>1194</v>
      </c>
      <c r="M11" s="822" t="s">
        <v>13</v>
      </c>
      <c r="N11" s="822">
        <v>15</v>
      </c>
      <c r="O11" s="822">
        <v>15</v>
      </c>
      <c r="P11" s="822">
        <v>15</v>
      </c>
      <c r="Q11" s="822">
        <v>15</v>
      </c>
      <c r="R11" s="822">
        <v>15</v>
      </c>
      <c r="S11" s="822">
        <v>15</v>
      </c>
      <c r="T11" s="822">
        <v>10</v>
      </c>
      <c r="U11" s="1131">
        <f t="shared" ref="U11:U72" si="0">IF(AND(N11="",O11="",P11="",Q11="",R11="",S11="",T11=""),"",SUM(N11:T11))</f>
        <v>100</v>
      </c>
      <c r="V11" s="1081">
        <f>AVERAGEIF(U11:U16,"&lt;&gt;"&amp;"",U11:U16)</f>
        <v>100</v>
      </c>
      <c r="W11" s="1081" t="s">
        <v>249</v>
      </c>
      <c r="X11" s="1081" t="s">
        <v>268</v>
      </c>
      <c r="Y11" s="1081" t="s">
        <v>267</v>
      </c>
      <c r="Z11" s="1081">
        <v>100</v>
      </c>
      <c r="AA11" s="1081" t="s">
        <v>386</v>
      </c>
      <c r="AB11" s="1081">
        <f>AVERAGEIF(Z11:Z16,"&lt;&gt;"&amp;"",Z11:Z16)</f>
        <v>100</v>
      </c>
      <c r="AC11" s="1084" t="s">
        <v>269</v>
      </c>
      <c r="AD11" s="1086">
        <v>1</v>
      </c>
      <c r="AE11" s="1084" t="str">
        <f>IF(AD11=1,"RARA VEZ",IF(AD11=2,"IMPROBABLE",IF(AD11=3,"POSIBLE",IF(AD11=4,"PROBABLE",IF(AD11=5,"CASI SEGURO",IF(AD11=""," "))))))</f>
        <v>RARA VEZ</v>
      </c>
      <c r="AF11" s="1086">
        <v>5</v>
      </c>
      <c r="AG11" s="1084" t="str">
        <f>IF(AF11=1,"INSIGNIFICANTE",IF(AF11=2,"MENOR",IF(AF11=3,"MODERADO",IF(AF11=4,"MAYOR",IF(AF11=5,"CATASTROFICO",IF(AF11=""," "))))))</f>
        <v>CATASTROFICO</v>
      </c>
      <c r="AH11" s="1112" t="str">
        <f>VLOOKUP(AD11,[4]Listas!$G$25:$L$30,'[4]R. Corrupción'!AF11+1,0)</f>
        <v>EXTREMA</v>
      </c>
      <c r="AI11" s="822" t="s">
        <v>26</v>
      </c>
      <c r="AJ11" s="822" t="s">
        <v>1195</v>
      </c>
      <c r="AK11" s="822" t="s">
        <v>1043</v>
      </c>
      <c r="AL11" s="1120">
        <v>45657</v>
      </c>
      <c r="AM11" s="822" t="s">
        <v>1196</v>
      </c>
      <c r="AN11" s="822" t="s">
        <v>1197</v>
      </c>
      <c r="AO11" s="822" t="s">
        <v>1046</v>
      </c>
      <c r="AP11" s="1096"/>
      <c r="AQ11" s="261"/>
      <c r="AR11" s="424"/>
      <c r="AS11" s="822"/>
      <c r="AT11" s="822"/>
      <c r="AU11" s="1099"/>
      <c r="AV11" s="1096"/>
      <c r="AW11" s="822"/>
      <c r="AX11" s="1090"/>
      <c r="BT11" s="456" t="s">
        <v>333</v>
      </c>
      <c r="BU11" s="456"/>
      <c r="BV11" s="456"/>
      <c r="BW11" s="457" t="s">
        <v>328</v>
      </c>
    </row>
    <row r="12" spans="1:75" ht="57" x14ac:dyDescent="0.25">
      <c r="A12" s="1103"/>
      <c r="B12" s="1103"/>
      <c r="C12" s="458" t="s">
        <v>1198</v>
      </c>
      <c r="D12" s="1106"/>
      <c r="E12" s="1149"/>
      <c r="F12" s="821"/>
      <c r="G12" s="1087"/>
      <c r="H12" s="891"/>
      <c r="I12" s="1087"/>
      <c r="J12" s="891"/>
      <c r="K12" s="1113"/>
      <c r="L12" s="1154"/>
      <c r="M12" s="813"/>
      <c r="N12" s="813"/>
      <c r="O12" s="813"/>
      <c r="P12" s="813"/>
      <c r="Q12" s="813"/>
      <c r="R12" s="813"/>
      <c r="S12" s="813"/>
      <c r="T12" s="813"/>
      <c r="U12" s="1132" t="str">
        <f t="shared" si="0"/>
        <v/>
      </c>
      <c r="V12" s="1082"/>
      <c r="W12" s="1082"/>
      <c r="X12" s="1082"/>
      <c r="Y12" s="1082"/>
      <c r="Z12" s="1082"/>
      <c r="AA12" s="1082"/>
      <c r="AB12" s="1082"/>
      <c r="AC12" s="891"/>
      <c r="AD12" s="1087"/>
      <c r="AE12" s="891"/>
      <c r="AF12" s="1087"/>
      <c r="AG12" s="891"/>
      <c r="AH12" s="1113"/>
      <c r="AI12" s="813"/>
      <c r="AJ12" s="813"/>
      <c r="AK12" s="813"/>
      <c r="AL12" s="810"/>
      <c r="AM12" s="813"/>
      <c r="AN12" s="813"/>
      <c r="AO12" s="813"/>
      <c r="AP12" s="1097"/>
      <c r="AQ12" s="388"/>
      <c r="AR12" s="244"/>
      <c r="AS12" s="813"/>
      <c r="AT12" s="813"/>
      <c r="AU12" s="1100"/>
      <c r="AV12" s="1097"/>
      <c r="AW12" s="813"/>
      <c r="AX12" s="1091"/>
      <c r="BT12" s="459">
        <v>15</v>
      </c>
      <c r="BU12" s="460">
        <v>15</v>
      </c>
      <c r="BV12" s="460">
        <v>10</v>
      </c>
      <c r="BW12" s="130" t="s">
        <v>330</v>
      </c>
    </row>
    <row r="13" spans="1:75" ht="42.75" x14ac:dyDescent="0.25">
      <c r="A13" s="1103"/>
      <c r="B13" s="1103"/>
      <c r="C13" s="426" t="s">
        <v>1199</v>
      </c>
      <c r="D13" s="1106"/>
      <c r="E13" s="1148" t="s">
        <v>1200</v>
      </c>
      <c r="F13" s="821"/>
      <c r="G13" s="1087"/>
      <c r="H13" s="891"/>
      <c r="I13" s="1087"/>
      <c r="J13" s="891"/>
      <c r="K13" s="1113"/>
      <c r="L13" s="1154"/>
      <c r="M13" s="813"/>
      <c r="N13" s="813"/>
      <c r="O13" s="813"/>
      <c r="P13" s="813"/>
      <c r="Q13" s="813"/>
      <c r="R13" s="813"/>
      <c r="S13" s="813"/>
      <c r="T13" s="813"/>
      <c r="U13" s="1132"/>
      <c r="V13" s="1082"/>
      <c r="W13" s="1082"/>
      <c r="X13" s="1082"/>
      <c r="Y13" s="1082"/>
      <c r="Z13" s="1082"/>
      <c r="AA13" s="1082"/>
      <c r="AB13" s="1082"/>
      <c r="AC13" s="891"/>
      <c r="AD13" s="1087"/>
      <c r="AE13" s="891"/>
      <c r="AF13" s="1087"/>
      <c r="AG13" s="891"/>
      <c r="AH13" s="1113"/>
      <c r="AI13" s="813"/>
      <c r="AJ13" s="813"/>
      <c r="AK13" s="813"/>
      <c r="AL13" s="810"/>
      <c r="AM13" s="813"/>
      <c r="AN13" s="813"/>
      <c r="AO13" s="813"/>
      <c r="AP13" s="1097"/>
      <c r="AQ13" s="388"/>
      <c r="AR13" s="244"/>
      <c r="AS13" s="813"/>
      <c r="AT13" s="813"/>
      <c r="AU13" s="1100"/>
      <c r="AV13" s="1097"/>
      <c r="AW13" s="813"/>
      <c r="AX13" s="1091"/>
      <c r="BT13" s="459"/>
      <c r="BU13" s="460"/>
      <c r="BV13" s="460"/>
      <c r="BW13" s="130"/>
    </row>
    <row r="14" spans="1:75" ht="45.75" customHeight="1" x14ac:dyDescent="0.25">
      <c r="A14" s="1103"/>
      <c r="B14" s="1103"/>
      <c r="C14" s="426" t="s">
        <v>1201</v>
      </c>
      <c r="D14" s="1106"/>
      <c r="E14" s="1149"/>
      <c r="F14" s="821"/>
      <c r="G14" s="1087"/>
      <c r="H14" s="891"/>
      <c r="I14" s="1087"/>
      <c r="J14" s="891"/>
      <c r="K14" s="1113"/>
      <c r="L14" s="1154"/>
      <c r="M14" s="813"/>
      <c r="N14" s="813"/>
      <c r="O14" s="813"/>
      <c r="P14" s="813"/>
      <c r="Q14" s="813"/>
      <c r="R14" s="813"/>
      <c r="S14" s="813"/>
      <c r="T14" s="813"/>
      <c r="U14" s="1132" t="str">
        <f t="shared" si="0"/>
        <v/>
      </c>
      <c r="V14" s="1082"/>
      <c r="W14" s="1082"/>
      <c r="X14" s="1082"/>
      <c r="Y14" s="1082"/>
      <c r="Z14" s="1082"/>
      <c r="AA14" s="1082"/>
      <c r="AB14" s="1082"/>
      <c r="AC14" s="891"/>
      <c r="AD14" s="1087"/>
      <c r="AE14" s="891"/>
      <c r="AF14" s="1087"/>
      <c r="AG14" s="891"/>
      <c r="AH14" s="1113"/>
      <c r="AI14" s="813"/>
      <c r="AJ14" s="813"/>
      <c r="AK14" s="813"/>
      <c r="AL14" s="810"/>
      <c r="AM14" s="813"/>
      <c r="AN14" s="813"/>
      <c r="AO14" s="813"/>
      <c r="AP14" s="1097"/>
      <c r="AQ14" s="388"/>
      <c r="AR14" s="244"/>
      <c r="AS14" s="813"/>
      <c r="AT14" s="813"/>
      <c r="AU14" s="1100"/>
      <c r="AV14" s="1097"/>
      <c r="AW14" s="813"/>
      <c r="AX14" s="1091"/>
      <c r="BT14" s="459">
        <v>0</v>
      </c>
      <c r="BU14" s="460">
        <v>10</v>
      </c>
      <c r="BV14" s="460">
        <v>5</v>
      </c>
      <c r="BW14" s="130" t="s">
        <v>331</v>
      </c>
    </row>
    <row r="15" spans="1:75" ht="28.5" x14ac:dyDescent="0.25">
      <c r="A15" s="1103"/>
      <c r="B15" s="1103"/>
      <c r="C15" s="427" t="s">
        <v>1202</v>
      </c>
      <c r="D15" s="1106"/>
      <c r="E15" s="1148" t="s">
        <v>1203</v>
      </c>
      <c r="F15" s="821"/>
      <c r="G15" s="1087"/>
      <c r="H15" s="891"/>
      <c r="I15" s="1087"/>
      <c r="J15" s="891"/>
      <c r="K15" s="1113"/>
      <c r="L15" s="1154"/>
      <c r="M15" s="813"/>
      <c r="N15" s="813"/>
      <c r="O15" s="813"/>
      <c r="P15" s="813"/>
      <c r="Q15" s="813"/>
      <c r="R15" s="813"/>
      <c r="S15" s="813"/>
      <c r="T15" s="813"/>
      <c r="U15" s="1132"/>
      <c r="V15" s="1082"/>
      <c r="W15" s="1082"/>
      <c r="X15" s="1082"/>
      <c r="Y15" s="1082"/>
      <c r="Z15" s="1082"/>
      <c r="AA15" s="1082"/>
      <c r="AB15" s="1082"/>
      <c r="AC15" s="891"/>
      <c r="AD15" s="1087"/>
      <c r="AE15" s="891"/>
      <c r="AF15" s="1087"/>
      <c r="AG15" s="891"/>
      <c r="AH15" s="1113"/>
      <c r="AI15" s="813"/>
      <c r="AJ15" s="813"/>
      <c r="AK15" s="813"/>
      <c r="AL15" s="810"/>
      <c r="AM15" s="813"/>
      <c r="AN15" s="813"/>
      <c r="AO15" s="813"/>
      <c r="AP15" s="1097"/>
      <c r="AQ15" s="388"/>
      <c r="AR15" s="244"/>
      <c r="AS15" s="813"/>
      <c r="AT15" s="813"/>
      <c r="AU15" s="1100"/>
      <c r="AV15" s="1097"/>
      <c r="AW15" s="813"/>
      <c r="AX15" s="1091"/>
      <c r="BT15" s="461"/>
      <c r="BU15" s="460">
        <v>0</v>
      </c>
      <c r="BV15" s="460">
        <v>0</v>
      </c>
      <c r="BW15" s="132"/>
    </row>
    <row r="16" spans="1:75" ht="59.25" customHeight="1" thickBot="1" x14ac:dyDescent="0.3">
      <c r="A16" s="1104"/>
      <c r="B16" s="1104"/>
      <c r="C16" s="428" t="s">
        <v>1204</v>
      </c>
      <c r="D16" s="1107"/>
      <c r="E16" s="1150"/>
      <c r="F16" s="1108"/>
      <c r="G16" s="1088"/>
      <c r="H16" s="1085"/>
      <c r="I16" s="1088"/>
      <c r="J16" s="1085"/>
      <c r="K16" s="1114"/>
      <c r="L16" s="1155"/>
      <c r="M16" s="1089"/>
      <c r="N16" s="1089"/>
      <c r="O16" s="1089"/>
      <c r="P16" s="1089"/>
      <c r="Q16" s="1089"/>
      <c r="R16" s="1089"/>
      <c r="S16" s="1089"/>
      <c r="T16" s="1089"/>
      <c r="U16" s="1133" t="str">
        <f t="shared" si="0"/>
        <v/>
      </c>
      <c r="V16" s="1083"/>
      <c r="W16" s="1083"/>
      <c r="X16" s="1083"/>
      <c r="Y16" s="1083"/>
      <c r="Z16" s="1083"/>
      <c r="AA16" s="1083"/>
      <c r="AB16" s="1083"/>
      <c r="AC16" s="1085"/>
      <c r="AD16" s="1088"/>
      <c r="AE16" s="1085"/>
      <c r="AF16" s="1088"/>
      <c r="AG16" s="1085"/>
      <c r="AH16" s="1114"/>
      <c r="AI16" s="1089"/>
      <c r="AJ16" s="1089"/>
      <c r="AK16" s="1089"/>
      <c r="AL16" s="1156"/>
      <c r="AM16" s="1089"/>
      <c r="AN16" s="1089"/>
      <c r="AO16" s="1089"/>
      <c r="AP16" s="1098"/>
      <c r="AQ16" s="462"/>
      <c r="AR16" s="266"/>
      <c r="AS16" s="1089"/>
      <c r="AT16" s="1089"/>
      <c r="AU16" s="1101"/>
      <c r="AV16" s="1098"/>
      <c r="AW16" s="1089"/>
      <c r="AX16" s="1092"/>
    </row>
    <row r="17" spans="1:75" ht="75" customHeight="1" x14ac:dyDescent="0.25">
      <c r="A17" s="1103">
        <v>2</v>
      </c>
      <c r="B17" s="1103" t="s">
        <v>336</v>
      </c>
      <c r="C17" s="259" t="s">
        <v>1205</v>
      </c>
      <c r="D17" s="1140" t="s">
        <v>1206</v>
      </c>
      <c r="E17" s="1151" t="s">
        <v>1193</v>
      </c>
      <c r="F17" s="814" t="s">
        <v>252</v>
      </c>
      <c r="G17" s="1137">
        <v>1</v>
      </c>
      <c r="H17" s="1136" t="str">
        <f>IF(G17=1,"RARA VEZ",IF(G17=2,"IMPROBABLE",IF(G17=3,"POSIBLE",IF(G17=4,"PROBABLE",IF(G17=5,"CASI SEGURO",IF(G17=""," "))))))</f>
        <v>RARA VEZ</v>
      </c>
      <c r="I17" s="1137">
        <v>4</v>
      </c>
      <c r="J17" s="1136" t="str">
        <f>IF(I17=1,"INSIGNIFICANTE",IF(I17=2,"MENOR",IF(I17=3,"MODERADO",IF(I17=4,"MAYOR",IF(I17=5,"CATASTROFICO",IF(I17=""," "))))))</f>
        <v>MAYOR</v>
      </c>
      <c r="K17" s="1142" t="str">
        <f>VLOOKUP(G17,[4]Listas!$G$25:$L$30,'[4]R. Corrupción'!I17+1,0)</f>
        <v>ALTA</v>
      </c>
      <c r="L17" s="1153" t="s">
        <v>1207</v>
      </c>
      <c r="M17" s="1127" t="s">
        <v>13</v>
      </c>
      <c r="N17" s="1127">
        <v>15</v>
      </c>
      <c r="O17" s="1127">
        <v>15</v>
      </c>
      <c r="P17" s="1127">
        <v>15</v>
      </c>
      <c r="Q17" s="1127">
        <v>15</v>
      </c>
      <c r="R17" s="1127">
        <v>15</v>
      </c>
      <c r="S17" s="1127">
        <v>15</v>
      </c>
      <c r="T17" s="1127">
        <v>10</v>
      </c>
      <c r="U17" s="1145">
        <f t="shared" si="0"/>
        <v>100</v>
      </c>
      <c r="V17" s="1135">
        <f>AVERAGEIF(U17:U21,"&lt;&gt;"&amp;"",U17:U21)</f>
        <v>100</v>
      </c>
      <c r="W17" s="1127" t="s">
        <v>249</v>
      </c>
      <c r="X17" s="1127" t="s">
        <v>268</v>
      </c>
      <c r="Y17" s="1127" t="s">
        <v>267</v>
      </c>
      <c r="Z17" s="394">
        <v>100</v>
      </c>
      <c r="AA17" s="1127" t="s">
        <v>386</v>
      </c>
      <c r="AB17" s="1135">
        <f>AVERAGEIF(Z17:Z21,"&lt;&gt;"&amp;"",Z17:Z21)</f>
        <v>100</v>
      </c>
      <c r="AC17" s="1136" t="s">
        <v>269</v>
      </c>
      <c r="AD17" s="1137">
        <v>1</v>
      </c>
      <c r="AE17" s="1136" t="str">
        <f>IF(AD17=1,"RARA VEZ",IF(AD17=2,"IMPROBABLE",IF(AD17=3,"POSIBLE",IF(AD17=4,"PROBABLE",IF(AD17=5,"CASI SEGURO",IF(AD17=""," "))))))</f>
        <v>RARA VEZ</v>
      </c>
      <c r="AF17" s="1137">
        <v>4</v>
      </c>
      <c r="AG17" s="1136" t="str">
        <f>IF(AF17=1,"INSIGNIFICANTE",IF(AF17=2,"MENOR",IF(AF17=3,"MODERADO",IF(AF17=4,"MAYOR",IF(AF17=5,"CATASTROFICO",IF(AF17=""," "))))))</f>
        <v>MAYOR</v>
      </c>
      <c r="AH17" s="1142" t="str">
        <f>VLOOKUP(AD17,[4]Listas!$G$25:$L$30,'[4]R. Corrupción'!AF17+1,0)</f>
        <v>ALTA</v>
      </c>
      <c r="AI17" s="813" t="s">
        <v>26</v>
      </c>
      <c r="AJ17" s="813" t="s">
        <v>1208</v>
      </c>
      <c r="AK17" s="813" t="s">
        <v>1052</v>
      </c>
      <c r="AL17" s="810">
        <v>45657</v>
      </c>
      <c r="AM17" s="813" t="s">
        <v>1209</v>
      </c>
      <c r="AN17" s="813" t="s">
        <v>1210</v>
      </c>
      <c r="AO17" s="813" t="s">
        <v>1052</v>
      </c>
      <c r="AP17" s="1096"/>
      <c r="AQ17" s="425"/>
      <c r="AR17" s="269"/>
      <c r="AS17" s="813"/>
      <c r="AT17" s="813"/>
      <c r="AU17" s="1100"/>
      <c r="AV17" s="1097"/>
      <c r="AW17" s="813"/>
      <c r="AX17" s="1091"/>
      <c r="BT17" s="456" t="s">
        <v>333</v>
      </c>
      <c r="BU17" s="456"/>
      <c r="BV17" s="456"/>
      <c r="BW17" s="457" t="s">
        <v>328</v>
      </c>
    </row>
    <row r="18" spans="1:75" ht="75" customHeight="1" x14ac:dyDescent="0.25">
      <c r="A18" s="1103"/>
      <c r="B18" s="1103"/>
      <c r="C18" s="267" t="s">
        <v>1202</v>
      </c>
      <c r="D18" s="1106"/>
      <c r="E18" s="1152"/>
      <c r="F18" s="821"/>
      <c r="G18" s="1087"/>
      <c r="H18" s="891"/>
      <c r="I18" s="1087"/>
      <c r="J18" s="891"/>
      <c r="K18" s="1094"/>
      <c r="L18" s="1154"/>
      <c r="M18" s="1128"/>
      <c r="N18" s="1128"/>
      <c r="O18" s="1128"/>
      <c r="P18" s="1128"/>
      <c r="Q18" s="1128"/>
      <c r="R18" s="1128"/>
      <c r="S18" s="1128"/>
      <c r="T18" s="1128"/>
      <c r="U18" s="1146" t="str">
        <f t="shared" si="0"/>
        <v/>
      </c>
      <c r="V18" s="1082"/>
      <c r="W18" s="1128"/>
      <c r="X18" s="1128"/>
      <c r="Y18" s="1128"/>
      <c r="Z18" s="395"/>
      <c r="AA18" s="1128"/>
      <c r="AB18" s="1082"/>
      <c r="AC18" s="891"/>
      <c r="AD18" s="1087"/>
      <c r="AE18" s="891"/>
      <c r="AF18" s="1087"/>
      <c r="AG18" s="891"/>
      <c r="AH18" s="1094"/>
      <c r="AI18" s="813"/>
      <c r="AJ18" s="813"/>
      <c r="AK18" s="813"/>
      <c r="AL18" s="810"/>
      <c r="AM18" s="813"/>
      <c r="AN18" s="813"/>
      <c r="AO18" s="813"/>
      <c r="AP18" s="1097"/>
      <c r="AQ18" s="388"/>
      <c r="AR18" s="244"/>
      <c r="AS18" s="813"/>
      <c r="AT18" s="813"/>
      <c r="AU18" s="1100"/>
      <c r="AV18" s="1097"/>
      <c r="AW18" s="813"/>
      <c r="AX18" s="1091"/>
      <c r="BT18" s="459">
        <v>15</v>
      </c>
      <c r="BU18" s="460">
        <v>15</v>
      </c>
      <c r="BV18" s="460">
        <v>10</v>
      </c>
      <c r="BW18" s="130" t="s">
        <v>330</v>
      </c>
    </row>
    <row r="19" spans="1:75" ht="75" customHeight="1" x14ac:dyDescent="0.25">
      <c r="A19" s="1103"/>
      <c r="B19" s="1103"/>
      <c r="C19" s="1143" t="s">
        <v>1211</v>
      </c>
      <c r="D19" s="1106"/>
      <c r="E19" s="430" t="s">
        <v>1212</v>
      </c>
      <c r="F19" s="821"/>
      <c r="G19" s="1087"/>
      <c r="H19" s="891"/>
      <c r="I19" s="1087"/>
      <c r="J19" s="891"/>
      <c r="K19" s="1094"/>
      <c r="L19" s="1154"/>
      <c r="M19" s="1128"/>
      <c r="N19" s="1128"/>
      <c r="O19" s="1128"/>
      <c r="P19" s="1128"/>
      <c r="Q19" s="1128"/>
      <c r="R19" s="1128"/>
      <c r="S19" s="1128"/>
      <c r="T19" s="1128"/>
      <c r="U19" s="1146" t="str">
        <f t="shared" si="0"/>
        <v/>
      </c>
      <c r="V19" s="1082"/>
      <c r="W19" s="1128"/>
      <c r="X19" s="1128"/>
      <c r="Y19" s="1128"/>
      <c r="Z19" s="395"/>
      <c r="AA19" s="1128"/>
      <c r="AB19" s="1082"/>
      <c r="AC19" s="891"/>
      <c r="AD19" s="1087"/>
      <c r="AE19" s="891"/>
      <c r="AF19" s="1087"/>
      <c r="AG19" s="891"/>
      <c r="AH19" s="1094"/>
      <c r="AI19" s="813"/>
      <c r="AJ19" s="813"/>
      <c r="AK19" s="813"/>
      <c r="AL19" s="810"/>
      <c r="AM19" s="813"/>
      <c r="AN19" s="813"/>
      <c r="AO19" s="813"/>
      <c r="AP19" s="1097"/>
      <c r="AQ19" s="388"/>
      <c r="AR19" s="244"/>
      <c r="AS19" s="813"/>
      <c r="AT19" s="813"/>
      <c r="AU19" s="1100"/>
      <c r="AV19" s="1097"/>
      <c r="AW19" s="813"/>
      <c r="AX19" s="1091"/>
      <c r="BT19" s="459">
        <v>0</v>
      </c>
      <c r="BU19" s="460">
        <v>10</v>
      </c>
      <c r="BV19" s="460">
        <v>5</v>
      </c>
      <c r="BW19" s="130" t="s">
        <v>331</v>
      </c>
    </row>
    <row r="20" spans="1:75" ht="75" customHeight="1" x14ac:dyDescent="0.25">
      <c r="A20" s="1103"/>
      <c r="B20" s="1103"/>
      <c r="C20" s="1144"/>
      <c r="D20" s="1106"/>
      <c r="E20" s="388" t="s">
        <v>1200</v>
      </c>
      <c r="F20" s="821"/>
      <c r="G20" s="1087"/>
      <c r="H20" s="891"/>
      <c r="I20" s="1087"/>
      <c r="J20" s="891"/>
      <c r="K20" s="1094"/>
      <c r="L20" s="1154"/>
      <c r="M20" s="1128"/>
      <c r="N20" s="1128"/>
      <c r="O20" s="1128"/>
      <c r="P20" s="1128"/>
      <c r="Q20" s="1128"/>
      <c r="R20" s="1128"/>
      <c r="S20" s="1128"/>
      <c r="T20" s="1128"/>
      <c r="U20" s="1146" t="str">
        <f t="shared" si="0"/>
        <v/>
      </c>
      <c r="V20" s="1082"/>
      <c r="W20" s="1128"/>
      <c r="X20" s="1128"/>
      <c r="Y20" s="1128"/>
      <c r="Z20" s="395"/>
      <c r="AA20" s="1128"/>
      <c r="AB20" s="1082"/>
      <c r="AC20" s="891"/>
      <c r="AD20" s="1087"/>
      <c r="AE20" s="891"/>
      <c r="AF20" s="1087"/>
      <c r="AG20" s="891"/>
      <c r="AH20" s="1094"/>
      <c r="AI20" s="813"/>
      <c r="AJ20" s="813"/>
      <c r="AK20" s="813"/>
      <c r="AL20" s="810"/>
      <c r="AM20" s="813"/>
      <c r="AN20" s="813"/>
      <c r="AO20" s="813"/>
      <c r="AP20" s="1097"/>
      <c r="AQ20" s="463"/>
      <c r="AR20" s="244"/>
      <c r="AS20" s="813"/>
      <c r="AT20" s="813"/>
      <c r="AU20" s="1100"/>
      <c r="AV20" s="1097"/>
      <c r="AW20" s="813"/>
      <c r="AX20" s="1091"/>
      <c r="BU20" s="460">
        <v>0</v>
      </c>
      <c r="BV20" s="460">
        <v>0</v>
      </c>
    </row>
    <row r="21" spans="1:75" ht="102" customHeight="1" thickBot="1" x14ac:dyDescent="0.3">
      <c r="A21" s="1104"/>
      <c r="B21" s="1104"/>
      <c r="C21" s="265" t="s">
        <v>1213</v>
      </c>
      <c r="D21" s="1107"/>
      <c r="E21" s="431" t="s">
        <v>1203</v>
      </c>
      <c r="F21" s="1108"/>
      <c r="G21" s="1088"/>
      <c r="H21" s="1085"/>
      <c r="I21" s="1088"/>
      <c r="J21" s="1085"/>
      <c r="K21" s="1095"/>
      <c r="L21" s="1155"/>
      <c r="M21" s="1129"/>
      <c r="N21" s="1129"/>
      <c r="O21" s="1129"/>
      <c r="P21" s="1129"/>
      <c r="Q21" s="1129"/>
      <c r="R21" s="1129"/>
      <c r="S21" s="1129"/>
      <c r="T21" s="1129"/>
      <c r="U21" s="1147" t="str">
        <f t="shared" si="0"/>
        <v/>
      </c>
      <c r="V21" s="1083"/>
      <c r="W21" s="1129"/>
      <c r="X21" s="1129"/>
      <c r="Y21" s="1129"/>
      <c r="Z21" s="396"/>
      <c r="AA21" s="1129"/>
      <c r="AB21" s="1083"/>
      <c r="AC21" s="1085"/>
      <c r="AD21" s="1088"/>
      <c r="AE21" s="1085"/>
      <c r="AF21" s="1088"/>
      <c r="AG21" s="1085"/>
      <c r="AH21" s="1095"/>
      <c r="AI21" s="1089"/>
      <c r="AJ21" s="1089"/>
      <c r="AK21" s="1089"/>
      <c r="AL21" s="1156"/>
      <c r="AM21" s="1089"/>
      <c r="AN21" s="1089"/>
      <c r="AO21" s="1089"/>
      <c r="AP21" s="1098"/>
      <c r="AQ21" s="462"/>
      <c r="AR21" s="429"/>
      <c r="AS21" s="1089"/>
      <c r="AT21" s="1089"/>
      <c r="AU21" s="1101"/>
      <c r="AV21" s="1098"/>
      <c r="AW21" s="1089"/>
      <c r="AX21" s="1092"/>
    </row>
    <row r="22" spans="1:75" ht="229.5" customHeight="1" x14ac:dyDescent="0.25">
      <c r="A22" s="1103">
        <v>3</v>
      </c>
      <c r="B22" s="1103" t="s">
        <v>339</v>
      </c>
      <c r="C22" s="267" t="s">
        <v>1214</v>
      </c>
      <c r="D22" s="1140" t="s">
        <v>1215</v>
      </c>
      <c r="E22" s="385" t="s">
        <v>1216</v>
      </c>
      <c r="F22" s="814" t="s">
        <v>252</v>
      </c>
      <c r="G22" s="1086">
        <v>3</v>
      </c>
      <c r="H22" s="1136" t="str">
        <f>IF(G22=1,"RARA VEZ",IF(G22=2,"IMPROBABLE",IF(G22=3,"POSIBLE",IF(G22=4,"PROBABLE",IF(G22=5,"CASI SEGURO",IF(G22=""," "))))))</f>
        <v>POSIBLE</v>
      </c>
      <c r="I22" s="1137">
        <v>4</v>
      </c>
      <c r="J22" s="1136" t="str">
        <f>IF(I22=1,"INSIGNIFICANTE",IF(I22=2,"MENOR",IF(I22=3,"MODERADO",IF(I22=4,"MAYOR",IF(I22=5,"CATASTROFICO",IF(I22=""," "))))))</f>
        <v>MAYOR</v>
      </c>
      <c r="K22" s="1112" t="str">
        <f>VLOOKUP(G22,[4]Listas!$G$25:$L$30,'[4]R. Corrupción'!I22+1,0)</f>
        <v>EXTREMA</v>
      </c>
      <c r="L22" s="425" t="s">
        <v>1217</v>
      </c>
      <c r="M22" s="401" t="s">
        <v>13</v>
      </c>
      <c r="N22" s="401">
        <v>15</v>
      </c>
      <c r="O22" s="401">
        <v>15</v>
      </c>
      <c r="P22" s="401">
        <v>15</v>
      </c>
      <c r="Q22" s="401">
        <v>15</v>
      </c>
      <c r="R22" s="401">
        <v>15</v>
      </c>
      <c r="S22" s="401">
        <v>15</v>
      </c>
      <c r="T22" s="401">
        <v>10</v>
      </c>
      <c r="U22" s="464">
        <f t="shared" si="0"/>
        <v>100</v>
      </c>
      <c r="V22" s="1135">
        <f>AVERAGEIF(U22:U26,"&lt;&gt;"&amp;"",U22:U26)</f>
        <v>100</v>
      </c>
      <c r="W22" s="394" t="s">
        <v>249</v>
      </c>
      <c r="X22" s="394" t="s">
        <v>268</v>
      </c>
      <c r="Y22" s="394" t="s">
        <v>267</v>
      </c>
      <c r="Z22" s="394">
        <v>100</v>
      </c>
      <c r="AA22" s="394" t="s">
        <v>386</v>
      </c>
      <c r="AB22" s="1135">
        <f>AVERAGEIF(Z22:Z26,"&lt;&gt;"&amp;"",Z22:Z26)</f>
        <v>100</v>
      </c>
      <c r="AC22" s="1136" t="s">
        <v>265</v>
      </c>
      <c r="AD22" s="1137">
        <v>2</v>
      </c>
      <c r="AE22" s="1136" t="str">
        <f>IF(AD22=1,"RARA VEZ",IF(AD22=2,"IMPROBABLE",IF(AD22=3,"POSIBLE",IF(AD22=4,"PROBABLE",IF(AD22=5,"CASI SEGURO",IF(AD22=""," "))))))</f>
        <v>IMPROBABLE</v>
      </c>
      <c r="AF22" s="1137">
        <v>4</v>
      </c>
      <c r="AG22" s="1136" t="str">
        <f>IF(AF22=1,"INSIGNIFICANTE",IF(AF22=2,"MENOR",IF(AF22=3,"MODERADO",IF(AF22=4,"MAYOR",IF(AF22=5,"CATASTROFICO",IF(AF22=""," "))))))</f>
        <v>MAYOR</v>
      </c>
      <c r="AH22" s="1142" t="str">
        <f>VLOOKUP(AD22,[4]Listas!$G$25:$L$30,'[4]R. Corrupción'!AF22+1,0)</f>
        <v>ALTA</v>
      </c>
      <c r="AI22" s="813" t="s">
        <v>26</v>
      </c>
      <c r="AJ22" s="385" t="s">
        <v>1218</v>
      </c>
      <c r="AK22" s="385" t="s">
        <v>1219</v>
      </c>
      <c r="AL22" s="268">
        <v>45657</v>
      </c>
      <c r="AM22" s="385" t="s">
        <v>1149</v>
      </c>
      <c r="AN22" s="813" t="s">
        <v>1220</v>
      </c>
      <c r="AO22" s="813" t="s">
        <v>1221</v>
      </c>
      <c r="AP22" s="1096"/>
      <c r="AQ22" s="385"/>
      <c r="AR22" s="425"/>
      <c r="AS22" s="813"/>
      <c r="AT22" s="813"/>
      <c r="AU22" s="1100"/>
      <c r="AV22" s="1097"/>
      <c r="AW22" s="813"/>
      <c r="AX22" s="1091"/>
      <c r="BT22" s="459">
        <v>15</v>
      </c>
      <c r="BU22" s="460">
        <v>15</v>
      </c>
      <c r="BV22" s="460">
        <v>10</v>
      </c>
      <c r="BW22" s="130" t="s">
        <v>330</v>
      </c>
    </row>
    <row r="23" spans="1:75" ht="254.25" customHeight="1" x14ac:dyDescent="0.25">
      <c r="A23" s="1103"/>
      <c r="B23" s="1103"/>
      <c r="C23" s="263" t="s">
        <v>1222</v>
      </c>
      <c r="D23" s="1106"/>
      <c r="E23" s="388" t="s">
        <v>1223</v>
      </c>
      <c r="F23" s="821"/>
      <c r="G23" s="1087"/>
      <c r="H23" s="891"/>
      <c r="I23" s="1087"/>
      <c r="J23" s="891"/>
      <c r="K23" s="1113"/>
      <c r="L23" s="244" t="s">
        <v>1224</v>
      </c>
      <c r="M23" s="399" t="s">
        <v>13</v>
      </c>
      <c r="N23" s="399">
        <v>15</v>
      </c>
      <c r="O23" s="399">
        <v>15</v>
      </c>
      <c r="P23" s="399">
        <v>15</v>
      </c>
      <c r="Q23" s="399">
        <v>15</v>
      </c>
      <c r="R23" s="399">
        <v>15</v>
      </c>
      <c r="S23" s="399">
        <v>15</v>
      </c>
      <c r="T23" s="399">
        <v>10</v>
      </c>
      <c r="U23" s="465">
        <f t="shared" si="0"/>
        <v>100</v>
      </c>
      <c r="V23" s="1082"/>
      <c r="W23" s="395" t="s">
        <v>249</v>
      </c>
      <c r="X23" s="395" t="s">
        <v>268</v>
      </c>
      <c r="Y23" s="395" t="s">
        <v>267</v>
      </c>
      <c r="Z23" s="395">
        <v>100</v>
      </c>
      <c r="AA23" s="395" t="s">
        <v>386</v>
      </c>
      <c r="AB23" s="1082"/>
      <c r="AC23" s="891"/>
      <c r="AD23" s="1087"/>
      <c r="AE23" s="891"/>
      <c r="AF23" s="1087"/>
      <c r="AG23" s="891"/>
      <c r="AH23" s="1094"/>
      <c r="AI23" s="813"/>
      <c r="AJ23" s="388"/>
      <c r="AK23" s="388"/>
      <c r="AL23" s="264"/>
      <c r="AM23" s="388"/>
      <c r="AN23" s="813"/>
      <c r="AO23" s="813"/>
      <c r="AP23" s="1097"/>
      <c r="AQ23" s="388"/>
      <c r="AR23" s="244"/>
      <c r="AS23" s="813"/>
      <c r="AT23" s="813"/>
      <c r="AU23" s="1100"/>
      <c r="AV23" s="1097"/>
      <c r="AW23" s="813"/>
      <c r="AX23" s="1091"/>
      <c r="BT23" s="459">
        <v>0</v>
      </c>
      <c r="BU23" s="460">
        <v>10</v>
      </c>
      <c r="BV23" s="460">
        <v>5</v>
      </c>
      <c r="BW23" s="130" t="s">
        <v>331</v>
      </c>
    </row>
    <row r="24" spans="1:75" ht="0.95" customHeight="1" x14ac:dyDescent="0.25">
      <c r="A24" s="1103"/>
      <c r="B24" s="1103"/>
      <c r="C24" s="263"/>
      <c r="D24" s="1106"/>
      <c r="E24" s="388"/>
      <c r="F24" s="821"/>
      <c r="G24" s="1087"/>
      <c r="H24" s="891"/>
      <c r="I24" s="1087"/>
      <c r="J24" s="891"/>
      <c r="K24" s="1113"/>
      <c r="L24" s="244"/>
      <c r="M24" s="399"/>
      <c r="N24" s="399"/>
      <c r="O24" s="399"/>
      <c r="P24" s="399"/>
      <c r="Q24" s="399"/>
      <c r="R24" s="399"/>
      <c r="S24" s="399"/>
      <c r="T24" s="399"/>
      <c r="U24" s="465"/>
      <c r="V24" s="1082"/>
      <c r="W24" s="395"/>
      <c r="X24" s="395"/>
      <c r="Y24" s="395"/>
      <c r="Z24" s="395"/>
      <c r="AA24" s="395"/>
      <c r="AB24" s="1082"/>
      <c r="AC24" s="891"/>
      <c r="AD24" s="1087"/>
      <c r="AE24" s="891"/>
      <c r="AF24" s="1087"/>
      <c r="AG24" s="891"/>
      <c r="AH24" s="1094"/>
      <c r="AI24" s="813"/>
      <c r="AJ24" s="388"/>
      <c r="AK24" s="388"/>
      <c r="AL24" s="264"/>
      <c r="AM24" s="388"/>
      <c r="AN24" s="813"/>
      <c r="AO24" s="813"/>
      <c r="AP24" s="1097"/>
      <c r="AQ24" s="388"/>
      <c r="AR24" s="244"/>
      <c r="AS24" s="813"/>
      <c r="AT24" s="813"/>
      <c r="AU24" s="1100"/>
      <c r="AV24" s="1097"/>
      <c r="AW24" s="813"/>
      <c r="AX24" s="1091"/>
      <c r="BT24" s="461"/>
      <c r="BU24" s="460"/>
      <c r="BV24" s="460"/>
      <c r="BW24" s="132"/>
    </row>
    <row r="25" spans="1:75" ht="0.95" customHeight="1" x14ac:dyDescent="0.25">
      <c r="A25" s="1103"/>
      <c r="B25" s="1103"/>
      <c r="C25" s="263"/>
      <c r="D25" s="1106"/>
      <c r="E25" s="388"/>
      <c r="F25" s="821"/>
      <c r="G25" s="1087"/>
      <c r="H25" s="891"/>
      <c r="I25" s="1087"/>
      <c r="J25" s="891"/>
      <c r="K25" s="1113"/>
      <c r="L25" s="463"/>
      <c r="M25" s="399"/>
      <c r="N25" s="399"/>
      <c r="O25" s="399"/>
      <c r="P25" s="399"/>
      <c r="Q25" s="399"/>
      <c r="R25" s="399"/>
      <c r="S25" s="399"/>
      <c r="T25" s="399"/>
      <c r="U25" s="465" t="str">
        <f t="shared" ref="U25:U53" si="1">IF(AND(N25="",O25="",P25="",Q25="",R25="",S25="",T25=""),"",SUM(N25:T25))</f>
        <v/>
      </c>
      <c r="V25" s="1082"/>
      <c r="W25" s="395"/>
      <c r="X25" s="395"/>
      <c r="Y25" s="395"/>
      <c r="Z25" s="395"/>
      <c r="AA25" s="395"/>
      <c r="AB25" s="1082"/>
      <c r="AC25" s="891"/>
      <c r="AD25" s="1087"/>
      <c r="AE25" s="891"/>
      <c r="AF25" s="1087"/>
      <c r="AG25" s="891"/>
      <c r="AH25" s="1094"/>
      <c r="AI25" s="813"/>
      <c r="AJ25" s="463"/>
      <c r="AK25" s="463"/>
      <c r="AL25" s="463"/>
      <c r="AM25" s="463"/>
      <c r="AN25" s="813"/>
      <c r="AO25" s="813"/>
      <c r="AP25" s="1097"/>
      <c r="AQ25" s="463"/>
      <c r="AR25" s="244"/>
      <c r="AS25" s="813"/>
      <c r="AT25" s="813"/>
      <c r="AU25" s="1100"/>
      <c r="AV25" s="1097"/>
      <c r="AW25" s="813"/>
      <c r="AX25" s="1091"/>
      <c r="BU25" s="460">
        <v>0</v>
      </c>
      <c r="BV25" s="460">
        <v>0</v>
      </c>
    </row>
    <row r="26" spans="1:75" ht="0.95" customHeight="1" thickBot="1" x14ac:dyDescent="0.3">
      <c r="A26" s="1103"/>
      <c r="B26" s="1103"/>
      <c r="C26" s="270"/>
      <c r="D26" s="1141"/>
      <c r="E26" s="383"/>
      <c r="F26" s="812"/>
      <c r="G26" s="1088"/>
      <c r="H26" s="1085"/>
      <c r="I26" s="1138"/>
      <c r="J26" s="1085"/>
      <c r="K26" s="1114"/>
      <c r="L26" s="466"/>
      <c r="M26" s="402"/>
      <c r="N26" s="392"/>
      <c r="O26" s="392"/>
      <c r="P26" s="392"/>
      <c r="Q26" s="392"/>
      <c r="R26" s="392"/>
      <c r="S26" s="392"/>
      <c r="T26" s="392"/>
      <c r="U26" s="467" t="str">
        <f t="shared" si="1"/>
        <v/>
      </c>
      <c r="V26" s="1083"/>
      <c r="W26" s="387"/>
      <c r="X26" s="387"/>
      <c r="Y26" s="387"/>
      <c r="Z26" s="387"/>
      <c r="AA26" s="387"/>
      <c r="AB26" s="1083"/>
      <c r="AC26" s="1085"/>
      <c r="AD26" s="1088"/>
      <c r="AE26" s="1085"/>
      <c r="AF26" s="1088"/>
      <c r="AG26" s="1085"/>
      <c r="AH26" s="1095"/>
      <c r="AI26" s="1089"/>
      <c r="AJ26" s="466"/>
      <c r="AK26" s="466"/>
      <c r="AL26" s="466"/>
      <c r="AM26" s="466"/>
      <c r="AN26" s="813"/>
      <c r="AO26" s="813"/>
      <c r="AP26" s="1098"/>
      <c r="AQ26" s="466"/>
      <c r="AR26" s="269"/>
      <c r="AS26" s="813"/>
      <c r="AT26" s="813"/>
      <c r="AU26" s="1100"/>
      <c r="AV26" s="1097"/>
      <c r="AW26" s="813"/>
      <c r="AX26" s="1091"/>
    </row>
    <row r="27" spans="1:75" ht="252" customHeight="1" x14ac:dyDescent="0.25">
      <c r="A27" s="1102">
        <v>4</v>
      </c>
      <c r="B27" s="1102" t="s">
        <v>340</v>
      </c>
      <c r="C27" s="259" t="s">
        <v>1225</v>
      </c>
      <c r="D27" s="1105" t="s">
        <v>1226</v>
      </c>
      <c r="E27" s="390" t="s">
        <v>1227</v>
      </c>
      <c r="F27" s="820" t="s">
        <v>252</v>
      </c>
      <c r="G27" s="1086">
        <v>2</v>
      </c>
      <c r="H27" s="1084" t="str">
        <f>IF(G27=1,"RARA VEZ",IF(G27=2,"IMPROBABLE",IF(G27=3,"POSIBLE",IF(G27=4,"PROBABLE",IF(G27=5,"CASI SEGURO",IF(G27=""," "))))))</f>
        <v>IMPROBABLE</v>
      </c>
      <c r="I27" s="1086">
        <v>4</v>
      </c>
      <c r="J27" s="1084" t="str">
        <f>IF(I27=1,"INSIGNIFICANTE",IF(I27=2,"MENOR",IF(I27=3,"MODERADO",IF(I27=4,"MAYOR",IF(I27=5,"CATASTROFICO",IF(I27=""," "))))))</f>
        <v>MAYOR</v>
      </c>
      <c r="K27" s="1093" t="str">
        <f>VLOOKUP(G27,[4]Listas!$G$25:$L$30,'[4]R. Corrupción'!I27+1,0)</f>
        <v>ALTA</v>
      </c>
      <c r="L27" s="260" t="s">
        <v>1228</v>
      </c>
      <c r="M27" s="398" t="s">
        <v>13</v>
      </c>
      <c r="N27" s="391">
        <v>15</v>
      </c>
      <c r="O27" s="391">
        <v>15</v>
      </c>
      <c r="P27" s="391">
        <v>15</v>
      </c>
      <c r="Q27" s="391">
        <v>15</v>
      </c>
      <c r="R27" s="391">
        <v>15</v>
      </c>
      <c r="S27" s="391">
        <v>15</v>
      </c>
      <c r="T27" s="391">
        <v>10</v>
      </c>
      <c r="U27" s="468">
        <f t="shared" si="1"/>
        <v>100</v>
      </c>
      <c r="V27" s="1081">
        <f>AVERAGEIF(U27:U31,"&lt;&gt;"&amp;"",U27:U31)</f>
        <v>100</v>
      </c>
      <c r="W27" s="397" t="s">
        <v>249</v>
      </c>
      <c r="X27" s="397" t="s">
        <v>268</v>
      </c>
      <c r="Y27" s="397" t="s">
        <v>267</v>
      </c>
      <c r="Z27" s="397">
        <v>100</v>
      </c>
      <c r="AA27" s="397" t="s">
        <v>386</v>
      </c>
      <c r="AB27" s="1081">
        <f>AVERAGEIF(Z27:Z31,"&lt;&gt;"&amp;"",Z27:Z31)</f>
        <v>100</v>
      </c>
      <c r="AC27" s="1084" t="s">
        <v>261</v>
      </c>
      <c r="AD27" s="1086">
        <v>1</v>
      </c>
      <c r="AE27" s="1084" t="str">
        <f>IF(AD27=1,"RARA VEZ",IF(AD27=2,"IMPROBABLE",IF(AD27=3,"POSIBLE",IF(AD27=4,"PROBABLE",IF(AD27=5,"CASI SEGURO",IF(AD27=""," "))))))</f>
        <v>RARA VEZ</v>
      </c>
      <c r="AF27" s="1086">
        <v>4</v>
      </c>
      <c r="AG27" s="1084" t="str">
        <f>IF(AF27=1,"INSIGNIFICANTE",IF(AF27=2,"MENOR",IF(AF27=3,"MODERADO",IF(AF27=4,"MAYOR",IF(AF27=5,"CATASTROFICO",IF(AF27=""," "))))))</f>
        <v>MAYOR</v>
      </c>
      <c r="AH27" s="1093" t="str">
        <f>VLOOKUP(AD27,[4]Listas!$G$25:$L$30,'[4]R. Corrupción'!AF27+1,0)</f>
        <v>ALTA</v>
      </c>
      <c r="AI27" s="822" t="s">
        <v>26</v>
      </c>
      <c r="AJ27" s="822" t="s">
        <v>1229</v>
      </c>
      <c r="AK27" s="822" t="s">
        <v>1230</v>
      </c>
      <c r="AL27" s="1120">
        <v>45657</v>
      </c>
      <c r="AM27" s="822" t="s">
        <v>1231</v>
      </c>
      <c r="AN27" s="822" t="s">
        <v>1232</v>
      </c>
      <c r="AO27" s="822" t="s">
        <v>1230</v>
      </c>
      <c r="AP27" s="1096"/>
      <c r="AQ27" s="261"/>
      <c r="AR27" s="424"/>
      <c r="AS27" s="822"/>
      <c r="AT27" s="822"/>
      <c r="AU27" s="1099"/>
      <c r="AV27" s="1096"/>
      <c r="AW27" s="822"/>
      <c r="AX27" s="1090"/>
      <c r="BT27" s="456" t="s">
        <v>333</v>
      </c>
      <c r="BU27" s="456"/>
      <c r="BV27" s="456"/>
      <c r="BW27" s="457" t="s">
        <v>328</v>
      </c>
    </row>
    <row r="28" spans="1:75" ht="300.75" customHeight="1" x14ac:dyDescent="0.25">
      <c r="A28" s="1103"/>
      <c r="B28" s="1103"/>
      <c r="C28" s="469" t="s">
        <v>1233</v>
      </c>
      <c r="D28" s="1106"/>
      <c r="E28" s="388" t="s">
        <v>1234</v>
      </c>
      <c r="F28" s="821"/>
      <c r="G28" s="1087"/>
      <c r="H28" s="891"/>
      <c r="I28" s="1087"/>
      <c r="J28" s="891"/>
      <c r="K28" s="1094"/>
      <c r="L28" s="244" t="s">
        <v>1235</v>
      </c>
      <c r="M28" s="399" t="s">
        <v>13</v>
      </c>
      <c r="N28" s="399">
        <v>15</v>
      </c>
      <c r="O28" s="399">
        <v>15</v>
      </c>
      <c r="P28" s="399">
        <v>15</v>
      </c>
      <c r="Q28" s="399">
        <v>15</v>
      </c>
      <c r="R28" s="399">
        <v>15</v>
      </c>
      <c r="S28" s="399">
        <v>15</v>
      </c>
      <c r="T28" s="399">
        <v>10</v>
      </c>
      <c r="U28" s="465">
        <f t="shared" si="1"/>
        <v>100</v>
      </c>
      <c r="V28" s="1082"/>
      <c r="W28" s="395" t="s">
        <v>249</v>
      </c>
      <c r="X28" s="395" t="s">
        <v>268</v>
      </c>
      <c r="Y28" s="395" t="s">
        <v>267</v>
      </c>
      <c r="Z28" s="395">
        <v>100</v>
      </c>
      <c r="AA28" s="395" t="s">
        <v>386</v>
      </c>
      <c r="AB28" s="1082"/>
      <c r="AC28" s="891"/>
      <c r="AD28" s="1087"/>
      <c r="AE28" s="891"/>
      <c r="AF28" s="1087"/>
      <c r="AG28" s="891"/>
      <c r="AH28" s="1094"/>
      <c r="AI28" s="813"/>
      <c r="AJ28" s="814"/>
      <c r="AK28" s="814"/>
      <c r="AL28" s="814"/>
      <c r="AM28" s="814"/>
      <c r="AN28" s="813"/>
      <c r="AO28" s="813"/>
      <c r="AP28" s="1097"/>
      <c r="AQ28" s="388"/>
      <c r="AR28" s="244"/>
      <c r="AS28" s="813"/>
      <c r="AT28" s="813"/>
      <c r="AU28" s="1100"/>
      <c r="AV28" s="1097"/>
      <c r="AW28" s="813"/>
      <c r="AX28" s="1091"/>
      <c r="BT28" s="459">
        <v>15</v>
      </c>
      <c r="BU28" s="460">
        <v>15</v>
      </c>
      <c r="BV28" s="460">
        <v>10</v>
      </c>
      <c r="BW28" s="130" t="s">
        <v>330</v>
      </c>
    </row>
    <row r="29" spans="1:75" ht="42.75" x14ac:dyDescent="0.25">
      <c r="A29" s="1103"/>
      <c r="B29" s="1103"/>
      <c r="C29" s="263" t="s">
        <v>1236</v>
      </c>
      <c r="D29" s="1106"/>
      <c r="E29" s="388"/>
      <c r="F29" s="821"/>
      <c r="G29" s="1087"/>
      <c r="H29" s="891"/>
      <c r="I29" s="1087"/>
      <c r="J29" s="891"/>
      <c r="K29" s="1094"/>
      <c r="L29" s="244"/>
      <c r="M29" s="399"/>
      <c r="N29" s="399"/>
      <c r="O29" s="399"/>
      <c r="P29" s="399"/>
      <c r="Q29" s="399"/>
      <c r="R29" s="399"/>
      <c r="S29" s="399"/>
      <c r="T29" s="399"/>
      <c r="U29" s="465" t="str">
        <f t="shared" si="1"/>
        <v/>
      </c>
      <c r="V29" s="1082"/>
      <c r="W29" s="395"/>
      <c r="X29" s="395"/>
      <c r="Y29" s="395"/>
      <c r="Z29" s="395"/>
      <c r="AA29" s="395"/>
      <c r="AB29" s="1082"/>
      <c r="AC29" s="891"/>
      <c r="AD29" s="1087"/>
      <c r="AE29" s="891"/>
      <c r="AF29" s="1087"/>
      <c r="AG29" s="891"/>
      <c r="AH29" s="1094"/>
      <c r="AI29" s="813"/>
      <c r="AJ29" s="388"/>
      <c r="AK29" s="399"/>
      <c r="AL29" s="243"/>
      <c r="AM29" s="388"/>
      <c r="AN29" s="813"/>
      <c r="AO29" s="813"/>
      <c r="AP29" s="1097"/>
      <c r="AQ29" s="388"/>
      <c r="AR29" s="244"/>
      <c r="AS29" s="813"/>
      <c r="AT29" s="813"/>
      <c r="AU29" s="1100"/>
      <c r="AV29" s="1097"/>
      <c r="AW29" s="813"/>
      <c r="AX29" s="1091"/>
      <c r="BT29" s="459">
        <v>0</v>
      </c>
      <c r="BU29" s="460">
        <v>10</v>
      </c>
      <c r="BV29" s="460">
        <v>5</v>
      </c>
      <c r="BW29" s="130" t="s">
        <v>331</v>
      </c>
    </row>
    <row r="30" spans="1:75" ht="114" customHeight="1" x14ac:dyDescent="0.25">
      <c r="A30" s="1103"/>
      <c r="B30" s="1103"/>
      <c r="C30" s="263" t="s">
        <v>1237</v>
      </c>
      <c r="D30" s="1106"/>
      <c r="E30" s="388"/>
      <c r="F30" s="821"/>
      <c r="G30" s="1087"/>
      <c r="H30" s="891"/>
      <c r="I30" s="1087"/>
      <c r="J30" s="891"/>
      <c r="K30" s="1094"/>
      <c r="L30" s="463"/>
      <c r="M30" s="399"/>
      <c r="N30" s="399"/>
      <c r="O30" s="399"/>
      <c r="P30" s="399"/>
      <c r="Q30" s="399"/>
      <c r="R30" s="399"/>
      <c r="S30" s="399"/>
      <c r="T30" s="399"/>
      <c r="U30" s="465" t="str">
        <f t="shared" si="1"/>
        <v/>
      </c>
      <c r="V30" s="1082"/>
      <c r="W30" s="395"/>
      <c r="X30" s="395"/>
      <c r="Y30" s="395"/>
      <c r="Z30" s="395"/>
      <c r="AA30" s="395"/>
      <c r="AB30" s="1082"/>
      <c r="AC30" s="891"/>
      <c r="AD30" s="1087"/>
      <c r="AE30" s="891"/>
      <c r="AF30" s="1087"/>
      <c r="AG30" s="891"/>
      <c r="AH30" s="1094"/>
      <c r="AI30" s="813"/>
      <c r="AJ30" s="388"/>
      <c r="AK30" s="388"/>
      <c r="AL30" s="264"/>
      <c r="AM30" s="388"/>
      <c r="AN30" s="813"/>
      <c r="AO30" s="813"/>
      <c r="AP30" s="1097"/>
      <c r="AQ30" s="463"/>
      <c r="AR30" s="244"/>
      <c r="AS30" s="813"/>
      <c r="AT30" s="813"/>
      <c r="AU30" s="1100"/>
      <c r="AV30" s="1097"/>
      <c r="AW30" s="813"/>
      <c r="AX30" s="1091"/>
      <c r="BU30" s="460">
        <v>0</v>
      </c>
      <c r="BV30" s="460">
        <v>0</v>
      </c>
    </row>
    <row r="31" spans="1:75" ht="86.25" thickBot="1" x14ac:dyDescent="0.3">
      <c r="A31" s="1104"/>
      <c r="B31" s="1104"/>
      <c r="C31" s="265" t="s">
        <v>1238</v>
      </c>
      <c r="D31" s="1107"/>
      <c r="E31" s="389"/>
      <c r="F31" s="1108"/>
      <c r="G31" s="1088"/>
      <c r="H31" s="1085"/>
      <c r="I31" s="1088"/>
      <c r="J31" s="1085"/>
      <c r="K31" s="1095"/>
      <c r="L31" s="462"/>
      <c r="M31" s="400"/>
      <c r="N31" s="393"/>
      <c r="O31" s="393"/>
      <c r="P31" s="393"/>
      <c r="Q31" s="393"/>
      <c r="R31" s="393"/>
      <c r="S31" s="393"/>
      <c r="T31" s="393"/>
      <c r="U31" s="470" t="str">
        <f t="shared" si="1"/>
        <v/>
      </c>
      <c r="V31" s="1083"/>
      <c r="W31" s="396"/>
      <c r="X31" s="396"/>
      <c r="Y31" s="396"/>
      <c r="Z31" s="396"/>
      <c r="AA31" s="396"/>
      <c r="AB31" s="1083"/>
      <c r="AC31" s="1085"/>
      <c r="AD31" s="1088"/>
      <c r="AE31" s="1085"/>
      <c r="AF31" s="1088"/>
      <c r="AG31" s="1085"/>
      <c r="AH31" s="1095"/>
      <c r="AI31" s="1089"/>
      <c r="AJ31" s="462"/>
      <c r="AK31" s="462"/>
      <c r="AL31" s="462"/>
      <c r="AM31" s="462"/>
      <c r="AN31" s="1089"/>
      <c r="AO31" s="1089"/>
      <c r="AP31" s="1098"/>
      <c r="AQ31" s="462"/>
      <c r="AR31" s="429"/>
      <c r="AS31" s="1089"/>
      <c r="AT31" s="1089"/>
      <c r="AU31" s="1101"/>
      <c r="AV31" s="1098"/>
      <c r="AW31" s="1089"/>
      <c r="AX31" s="1092"/>
    </row>
    <row r="32" spans="1:75" ht="342.75" thickBot="1" x14ac:dyDescent="0.3">
      <c r="A32" s="1103">
        <v>5</v>
      </c>
      <c r="B32" s="1103" t="s">
        <v>338</v>
      </c>
      <c r="C32" s="259" t="s">
        <v>1239</v>
      </c>
      <c r="D32" s="1140" t="s">
        <v>1240</v>
      </c>
      <c r="E32" s="390" t="s">
        <v>1241</v>
      </c>
      <c r="F32" s="814" t="s">
        <v>252</v>
      </c>
      <c r="G32" s="1086">
        <v>2</v>
      </c>
      <c r="H32" s="1084" t="str">
        <f>IF(G32=1,"RARA VEZ",IF(G32=2,"IMPROBABLE",IF(G32=3,"POSIBLE",IF(G32=4,"PROBABLE",IF(G32=5,"CASI SEGURO",IF(G32=""," "))))))</f>
        <v>IMPROBABLE</v>
      </c>
      <c r="I32" s="1137">
        <v>5</v>
      </c>
      <c r="J32" s="1084" t="str">
        <f>IF(I32=1,"INSIGNIFICANTE",IF(I32=2,"MENOR",IF(I32=3,"MODERADO",IF(I32=4,"MAYOR",IF(I32=5,"CATASTROFICO",IF(I32=""," "))))))</f>
        <v>CATASTROFICO</v>
      </c>
      <c r="K32" s="1112" t="str">
        <f>VLOOKUP(G32,[4]Listas!$G$25:$L$30,'[4]R. Corrupción'!I32+1,0)</f>
        <v>EXTREMA</v>
      </c>
      <c r="L32" s="471" t="s">
        <v>1242</v>
      </c>
      <c r="M32" s="401" t="s">
        <v>13</v>
      </c>
      <c r="N32" s="401">
        <v>15</v>
      </c>
      <c r="O32" s="401">
        <v>15</v>
      </c>
      <c r="P32" s="401">
        <v>15</v>
      </c>
      <c r="Q32" s="401">
        <v>15</v>
      </c>
      <c r="R32" s="401">
        <v>15</v>
      </c>
      <c r="S32" s="401">
        <v>15</v>
      </c>
      <c r="T32" s="401">
        <v>10</v>
      </c>
      <c r="U32" s="470">
        <f t="shared" si="1"/>
        <v>100</v>
      </c>
      <c r="V32" s="1081">
        <f>AVERAGEIF(U32:U36,"&lt;&gt;"&amp;"",U32:U36)</f>
        <v>100</v>
      </c>
      <c r="W32" s="394" t="s">
        <v>249</v>
      </c>
      <c r="X32" s="394" t="s">
        <v>268</v>
      </c>
      <c r="Y32" s="394" t="s">
        <v>267</v>
      </c>
      <c r="Z32" s="394">
        <v>100</v>
      </c>
      <c r="AA32" s="394" t="s">
        <v>386</v>
      </c>
      <c r="AB32" s="1081">
        <f>AVERAGEIF(Z32:Z36,"&lt;&gt;"&amp;"",Z32:Z36)</f>
        <v>100</v>
      </c>
      <c r="AC32" s="1136" t="s">
        <v>269</v>
      </c>
      <c r="AD32" s="1137">
        <v>1</v>
      </c>
      <c r="AE32" s="1084" t="str">
        <f>IF(AD32=1,"RARA VEZ",IF(AD32=2,"IMPROBABLE",IF(AD32=3,"POSIBLE",IF(AD32=4,"PROBABLE",IF(AD32=5,"CASI SEGURO",IF(AD32=""," "))))))</f>
        <v>RARA VEZ</v>
      </c>
      <c r="AF32" s="1137">
        <v>5</v>
      </c>
      <c r="AG32" s="1084" t="str">
        <f>IF(AF32=1,"INSIGNIFICANTE",IF(AF32=2,"MENOR",IF(AF32=3,"MODERADO",IF(AF32=4,"MAYOR",IF(AF32=5,"CATASTROFICO",IF(AF32=""," "))))))</f>
        <v>CATASTROFICO</v>
      </c>
      <c r="AH32" s="1112" t="str">
        <f>VLOOKUP(AD32,[4]Listas!$G$25:$L$30,'[4]R. Corrupción'!AF32+1,0)</f>
        <v>EXTREMA</v>
      </c>
      <c r="AI32" s="813" t="s">
        <v>26</v>
      </c>
      <c r="AJ32" s="472" t="s">
        <v>1243</v>
      </c>
      <c r="AK32" s="473" t="s">
        <v>1244</v>
      </c>
      <c r="AL32" s="474">
        <v>45657</v>
      </c>
      <c r="AM32" s="473" t="s">
        <v>1245</v>
      </c>
      <c r="AN32" s="813" t="s">
        <v>1246</v>
      </c>
      <c r="AO32" s="813" t="s">
        <v>1247</v>
      </c>
      <c r="AP32" s="1096"/>
      <c r="AQ32" s="385"/>
      <c r="AR32" s="425"/>
      <c r="AS32" s="813"/>
      <c r="AT32" s="813"/>
      <c r="AU32" s="1100"/>
      <c r="AV32" s="1097"/>
      <c r="AW32" s="813"/>
      <c r="AX32" s="1091"/>
      <c r="BT32" s="459">
        <v>15</v>
      </c>
      <c r="BU32" s="460">
        <v>15</v>
      </c>
      <c r="BV32" s="460">
        <v>10</v>
      </c>
      <c r="BW32" s="130" t="s">
        <v>330</v>
      </c>
    </row>
    <row r="33" spans="1:75" ht="300" thickBot="1" x14ac:dyDescent="0.3">
      <c r="A33" s="1103"/>
      <c r="B33" s="1103"/>
      <c r="C33" s="475" t="s">
        <v>1211</v>
      </c>
      <c r="D33" s="1106"/>
      <c r="E33" s="388" t="s">
        <v>1248</v>
      </c>
      <c r="F33" s="821"/>
      <c r="G33" s="1087"/>
      <c r="H33" s="891"/>
      <c r="I33" s="1087"/>
      <c r="J33" s="891"/>
      <c r="K33" s="1113"/>
      <c r="L33" s="476" t="s">
        <v>1249</v>
      </c>
      <c r="M33" s="399" t="s">
        <v>13</v>
      </c>
      <c r="N33" s="399">
        <v>15</v>
      </c>
      <c r="O33" s="399">
        <v>15</v>
      </c>
      <c r="P33" s="399">
        <v>15</v>
      </c>
      <c r="Q33" s="399">
        <v>15</v>
      </c>
      <c r="R33" s="399">
        <v>15</v>
      </c>
      <c r="S33" s="399">
        <v>15</v>
      </c>
      <c r="T33" s="399">
        <v>10</v>
      </c>
      <c r="U33" s="470">
        <f t="shared" si="1"/>
        <v>100</v>
      </c>
      <c r="V33" s="1082"/>
      <c r="W33" s="395" t="s">
        <v>249</v>
      </c>
      <c r="X33" s="395" t="s">
        <v>268</v>
      </c>
      <c r="Y33" s="395" t="s">
        <v>267</v>
      </c>
      <c r="Z33" s="395">
        <v>100</v>
      </c>
      <c r="AA33" s="395" t="s">
        <v>386</v>
      </c>
      <c r="AB33" s="1082"/>
      <c r="AC33" s="891"/>
      <c r="AD33" s="1087"/>
      <c r="AE33" s="891"/>
      <c r="AF33" s="1087"/>
      <c r="AG33" s="891"/>
      <c r="AH33" s="1113"/>
      <c r="AI33" s="813"/>
      <c r="AJ33" s="477" t="s">
        <v>1250</v>
      </c>
      <c r="AK33" s="478" t="s">
        <v>1251</v>
      </c>
      <c r="AL33" s="479">
        <v>45657</v>
      </c>
      <c r="AM33" s="480" t="s">
        <v>1252</v>
      </c>
      <c r="AN33" s="813"/>
      <c r="AO33" s="813"/>
      <c r="AP33" s="1097"/>
      <c r="AQ33" s="388"/>
      <c r="AR33" s="244"/>
      <c r="AS33" s="813"/>
      <c r="AT33" s="813"/>
      <c r="AU33" s="1100"/>
      <c r="AV33" s="1097"/>
      <c r="AW33" s="813"/>
      <c r="AX33" s="1091"/>
      <c r="BT33" s="459">
        <v>0</v>
      </c>
      <c r="BU33" s="460">
        <v>10</v>
      </c>
      <c r="BV33" s="460">
        <v>5</v>
      </c>
      <c r="BW33" s="130" t="s">
        <v>331</v>
      </c>
    </row>
    <row r="34" spans="1:75" ht="243" thickBot="1" x14ac:dyDescent="0.3">
      <c r="A34" s="1103"/>
      <c r="B34" s="1103"/>
      <c r="C34" s="265" t="s">
        <v>1253</v>
      </c>
      <c r="D34" s="1106"/>
      <c r="E34" s="389" t="s">
        <v>1254</v>
      </c>
      <c r="F34" s="821"/>
      <c r="G34" s="1087"/>
      <c r="H34" s="891"/>
      <c r="I34" s="1087"/>
      <c r="J34" s="891"/>
      <c r="K34" s="1113"/>
      <c r="L34" s="481" t="s">
        <v>1255</v>
      </c>
      <c r="M34" s="399" t="s">
        <v>13</v>
      </c>
      <c r="N34" s="399">
        <v>15</v>
      </c>
      <c r="O34" s="399">
        <v>15</v>
      </c>
      <c r="P34" s="399">
        <v>15</v>
      </c>
      <c r="Q34" s="399">
        <v>15</v>
      </c>
      <c r="R34" s="399">
        <v>15</v>
      </c>
      <c r="S34" s="399">
        <v>15</v>
      </c>
      <c r="T34" s="399">
        <v>10</v>
      </c>
      <c r="U34" s="470">
        <f t="shared" si="1"/>
        <v>100</v>
      </c>
      <c r="V34" s="1082"/>
      <c r="W34" s="395" t="s">
        <v>249</v>
      </c>
      <c r="X34" s="395" t="s">
        <v>268</v>
      </c>
      <c r="Y34" s="395" t="s">
        <v>267</v>
      </c>
      <c r="Z34" s="395">
        <v>100</v>
      </c>
      <c r="AA34" s="395" t="s">
        <v>386</v>
      </c>
      <c r="AB34" s="1082"/>
      <c r="AC34" s="891"/>
      <c r="AD34" s="1087"/>
      <c r="AE34" s="891"/>
      <c r="AF34" s="1087"/>
      <c r="AG34" s="891"/>
      <c r="AH34" s="1113"/>
      <c r="AI34" s="813"/>
      <c r="AJ34" s="482" t="s">
        <v>1256</v>
      </c>
      <c r="AK34" s="483" t="s">
        <v>1251</v>
      </c>
      <c r="AL34" s="484">
        <v>45657</v>
      </c>
      <c r="AM34" s="485" t="s">
        <v>1257</v>
      </c>
      <c r="AN34" s="813"/>
      <c r="AO34" s="813"/>
      <c r="AP34" s="1097"/>
      <c r="AQ34" s="388"/>
      <c r="AR34" s="244"/>
      <c r="AS34" s="813"/>
      <c r="AT34" s="813"/>
      <c r="AU34" s="1100"/>
      <c r="AV34" s="1097"/>
      <c r="AW34" s="813"/>
      <c r="AX34" s="1091"/>
      <c r="BT34" s="461"/>
      <c r="BU34" s="460"/>
      <c r="BV34" s="460"/>
      <c r="BW34" s="132"/>
    </row>
    <row r="35" spans="1:75" ht="35.1" customHeight="1" thickBot="1" x14ac:dyDescent="0.3">
      <c r="A35" s="1103"/>
      <c r="B35" s="1103"/>
      <c r="C35" s="486"/>
      <c r="D35" s="1106"/>
      <c r="E35" s="388"/>
      <c r="F35" s="821"/>
      <c r="G35" s="1087"/>
      <c r="H35" s="891"/>
      <c r="I35" s="1087"/>
      <c r="J35" s="891"/>
      <c r="K35" s="1113"/>
      <c r="L35" s="463"/>
      <c r="M35" s="399"/>
      <c r="N35" s="399"/>
      <c r="O35" s="399"/>
      <c r="P35" s="399"/>
      <c r="Q35" s="399"/>
      <c r="R35" s="399"/>
      <c r="S35" s="399"/>
      <c r="T35" s="399"/>
      <c r="U35" s="470" t="str">
        <f t="shared" si="1"/>
        <v/>
      </c>
      <c r="V35" s="1082"/>
      <c r="W35" s="395"/>
      <c r="X35" s="395"/>
      <c r="Y35" s="395"/>
      <c r="Z35" s="395"/>
      <c r="AA35" s="395"/>
      <c r="AB35" s="1082"/>
      <c r="AC35" s="891"/>
      <c r="AD35" s="1087"/>
      <c r="AE35" s="891"/>
      <c r="AF35" s="1087"/>
      <c r="AG35" s="891"/>
      <c r="AH35" s="1113"/>
      <c r="AI35" s="813"/>
      <c r="AJ35" s="463"/>
      <c r="AK35" s="463"/>
      <c r="AL35" s="463"/>
      <c r="AM35" s="463"/>
      <c r="AN35" s="813"/>
      <c r="AO35" s="813"/>
      <c r="AP35" s="1097"/>
      <c r="AQ35" s="463"/>
      <c r="AR35" s="244"/>
      <c r="AS35" s="813"/>
      <c r="AT35" s="813"/>
      <c r="AU35" s="1100"/>
      <c r="AV35" s="1097"/>
      <c r="AW35" s="813"/>
      <c r="AX35" s="1091"/>
      <c r="BU35" s="460">
        <v>0</v>
      </c>
      <c r="BV35" s="460">
        <v>0</v>
      </c>
    </row>
    <row r="36" spans="1:75" ht="35.1" customHeight="1" thickBot="1" x14ac:dyDescent="0.3">
      <c r="A36" s="1103"/>
      <c r="B36" s="1103"/>
      <c r="C36" s="487"/>
      <c r="D36" s="1141"/>
      <c r="E36" s="383"/>
      <c r="F36" s="812"/>
      <c r="G36" s="1088"/>
      <c r="H36" s="1085"/>
      <c r="I36" s="1138"/>
      <c r="J36" s="1085"/>
      <c r="K36" s="1114"/>
      <c r="L36" s="466"/>
      <c r="M36" s="402"/>
      <c r="N36" s="392"/>
      <c r="O36" s="392"/>
      <c r="P36" s="392"/>
      <c r="Q36" s="392"/>
      <c r="R36" s="392"/>
      <c r="S36" s="392"/>
      <c r="T36" s="392"/>
      <c r="U36" s="470" t="str">
        <f t="shared" si="1"/>
        <v/>
      </c>
      <c r="V36" s="1083"/>
      <c r="W36" s="387"/>
      <c r="X36" s="387"/>
      <c r="Y36" s="387"/>
      <c r="Z36" s="387"/>
      <c r="AA36" s="387"/>
      <c r="AB36" s="1083"/>
      <c r="AC36" s="1085"/>
      <c r="AD36" s="1088"/>
      <c r="AE36" s="1085"/>
      <c r="AF36" s="1088"/>
      <c r="AG36" s="1085"/>
      <c r="AH36" s="1114"/>
      <c r="AI36" s="1089"/>
      <c r="AJ36" s="466"/>
      <c r="AK36" s="466"/>
      <c r="AL36" s="466"/>
      <c r="AM36" s="466"/>
      <c r="AN36" s="813"/>
      <c r="AO36" s="813"/>
      <c r="AP36" s="1098"/>
      <c r="AQ36" s="466"/>
      <c r="AR36" s="269"/>
      <c r="AS36" s="813"/>
      <c r="AT36" s="813"/>
      <c r="AU36" s="1100"/>
      <c r="AV36" s="1097"/>
      <c r="AW36" s="813"/>
      <c r="AX36" s="1091"/>
    </row>
    <row r="37" spans="1:75" ht="114" customHeight="1" thickBot="1" x14ac:dyDescent="0.3">
      <c r="A37" s="1102">
        <v>6</v>
      </c>
      <c r="B37" s="1102" t="s">
        <v>337</v>
      </c>
      <c r="C37" s="488" t="s">
        <v>1258</v>
      </c>
      <c r="D37" s="1134" t="s">
        <v>1259</v>
      </c>
      <c r="E37" s="489" t="s">
        <v>1260</v>
      </c>
      <c r="F37" s="820" t="s">
        <v>252</v>
      </c>
      <c r="G37" s="1086">
        <v>1</v>
      </c>
      <c r="H37" s="1084" t="str">
        <f>IF(G37=1,"RARA VEZ",IF(G37=2,"IMPROBABLE",IF(G37=3,"POSIBLE",IF(G37=4,"PROBABLE",IF(G37=5,"CASI SEGURO",IF(G37=""," "))))))</f>
        <v>RARA VEZ</v>
      </c>
      <c r="I37" s="1086">
        <v>5</v>
      </c>
      <c r="J37" s="1084" t="str">
        <f>IF(I37=1,"INSIGNIFICANTE",IF(I37=2,"MENOR",IF(I37=3,"MODERADO",IF(I37=4,"MAYOR",IF(I37=5,"CATASTROFICO",IF(I37=""," "))))))</f>
        <v>CATASTROFICO</v>
      </c>
      <c r="K37" s="1112" t="str">
        <f>VLOOKUP(G37,[4]Listas!$G$25:$L$30,'[4]R. Corrupción'!I37+1,0)</f>
        <v>EXTREMA</v>
      </c>
      <c r="L37" s="490" t="s">
        <v>1261</v>
      </c>
      <c r="M37" s="398" t="s">
        <v>13</v>
      </c>
      <c r="N37" s="391">
        <v>15</v>
      </c>
      <c r="O37" s="391">
        <v>15</v>
      </c>
      <c r="P37" s="391">
        <v>15</v>
      </c>
      <c r="Q37" s="391">
        <v>15</v>
      </c>
      <c r="R37" s="391">
        <v>15</v>
      </c>
      <c r="S37" s="391">
        <v>15</v>
      </c>
      <c r="T37" s="391">
        <v>10</v>
      </c>
      <c r="U37" s="468">
        <f t="shared" si="1"/>
        <v>100</v>
      </c>
      <c r="V37" s="1081">
        <f>AVERAGEIF(U37:U41,"&lt;&gt;"&amp;"",U37:U41)</f>
        <v>100</v>
      </c>
      <c r="W37" s="397" t="s">
        <v>249</v>
      </c>
      <c r="X37" s="397" t="s">
        <v>268</v>
      </c>
      <c r="Y37" s="397" t="s">
        <v>267</v>
      </c>
      <c r="Z37" s="397">
        <v>100</v>
      </c>
      <c r="AA37" s="397" t="s">
        <v>386</v>
      </c>
      <c r="AB37" s="1081">
        <f>AVERAGEIF(Z37:Z41,"&lt;&gt;"&amp;"",Z37:Z41)</f>
        <v>100</v>
      </c>
      <c r="AC37" s="1084" t="s">
        <v>261</v>
      </c>
      <c r="AD37" s="1137">
        <v>1</v>
      </c>
      <c r="AE37" s="1084" t="str">
        <f>IF(AD37=1,"RARA VEZ",IF(AD37=2,"IMPROBABLE",IF(AD37=3,"POSIBLE",IF(AD37=4,"PROBABLE",IF(AD37=5,"CASI SEGURO",IF(AD37=""," "))))))</f>
        <v>RARA VEZ</v>
      </c>
      <c r="AF37" s="1137">
        <v>5</v>
      </c>
      <c r="AG37" s="1084" t="str">
        <f>IF(AF37=1,"INSIGNIFICANTE",IF(AF37=2,"MENOR",IF(AF37=3,"MODERADO",IF(AF37=4,"MAYOR",IF(AF37=5,"CATASTROFICO",IF(AF37=""," "))))))</f>
        <v>CATASTROFICO</v>
      </c>
      <c r="AH37" s="1112" t="s">
        <v>237</v>
      </c>
      <c r="AI37" s="822" t="s">
        <v>26</v>
      </c>
      <c r="AJ37" s="490" t="s">
        <v>1262</v>
      </c>
      <c r="AK37" s="491" t="s">
        <v>1263</v>
      </c>
      <c r="AL37" s="492">
        <v>45657</v>
      </c>
      <c r="AM37" s="490" t="s">
        <v>1264</v>
      </c>
      <c r="AN37" s="822" t="s">
        <v>1246</v>
      </c>
      <c r="AO37" s="822" t="s">
        <v>1265</v>
      </c>
      <c r="AP37" s="1096"/>
      <c r="AQ37" s="261"/>
      <c r="AR37" s="424"/>
      <c r="AS37" s="822"/>
      <c r="AT37" s="822"/>
      <c r="AU37" s="1099"/>
      <c r="AV37" s="1096"/>
      <c r="AW37" s="822"/>
      <c r="AX37" s="1090"/>
      <c r="BT37" s="456" t="s">
        <v>333</v>
      </c>
      <c r="BU37" s="456"/>
      <c r="BV37" s="456"/>
      <c r="BW37" s="457" t="s">
        <v>328</v>
      </c>
    </row>
    <row r="38" spans="1:75" ht="69.95" customHeight="1" x14ac:dyDescent="0.25">
      <c r="A38" s="1103"/>
      <c r="B38" s="1103"/>
      <c r="C38" s="486" t="s">
        <v>1266</v>
      </c>
      <c r="D38" s="1116"/>
      <c r="E38" s="486" t="s">
        <v>1267</v>
      </c>
      <c r="F38" s="821"/>
      <c r="G38" s="1087"/>
      <c r="H38" s="891"/>
      <c r="I38" s="1087"/>
      <c r="J38" s="891"/>
      <c r="K38" s="1113"/>
      <c r="L38" s="493"/>
      <c r="M38" s="399"/>
      <c r="N38" s="399"/>
      <c r="O38" s="399"/>
      <c r="P38" s="399"/>
      <c r="Q38" s="399"/>
      <c r="R38" s="399"/>
      <c r="S38" s="399"/>
      <c r="T38" s="399"/>
      <c r="U38" s="465" t="str">
        <f t="shared" si="1"/>
        <v/>
      </c>
      <c r="V38" s="1082"/>
      <c r="W38" s="395"/>
      <c r="X38" s="395"/>
      <c r="Y38" s="395"/>
      <c r="Z38" s="395"/>
      <c r="AA38" s="395"/>
      <c r="AB38" s="1082"/>
      <c r="AC38" s="891"/>
      <c r="AD38" s="1087"/>
      <c r="AE38" s="891"/>
      <c r="AF38" s="1087"/>
      <c r="AG38" s="891"/>
      <c r="AH38" s="1113"/>
      <c r="AI38" s="813"/>
      <c r="AJ38" s="432" t="s">
        <v>1268</v>
      </c>
      <c r="AK38" s="433" t="s">
        <v>1263</v>
      </c>
      <c r="AL38" s="434">
        <v>45657</v>
      </c>
      <c r="AM38" s="435" t="s">
        <v>1264</v>
      </c>
      <c r="AN38" s="813"/>
      <c r="AO38" s="813"/>
      <c r="AP38" s="1097"/>
      <c r="AQ38" s="388"/>
      <c r="AR38" s="244"/>
      <c r="AS38" s="813"/>
      <c r="AT38" s="813"/>
      <c r="AU38" s="1100"/>
      <c r="AV38" s="1097"/>
      <c r="AW38" s="813"/>
      <c r="AX38" s="1091"/>
      <c r="BT38" s="459">
        <v>15</v>
      </c>
      <c r="BU38" s="460">
        <v>15</v>
      </c>
      <c r="BV38" s="460">
        <v>10</v>
      </c>
      <c r="BW38" s="130" t="s">
        <v>330</v>
      </c>
    </row>
    <row r="39" spans="1:75" ht="69.95" customHeight="1" x14ac:dyDescent="0.25">
      <c r="A39" s="1103"/>
      <c r="B39" s="1103"/>
      <c r="C39" s="486" t="s">
        <v>1269</v>
      </c>
      <c r="D39" s="1116"/>
      <c r="E39" s="486" t="s">
        <v>1270</v>
      </c>
      <c r="F39" s="821"/>
      <c r="G39" s="1087"/>
      <c r="H39" s="891"/>
      <c r="I39" s="1087"/>
      <c r="J39" s="891"/>
      <c r="K39" s="1113"/>
      <c r="L39" s="493"/>
      <c r="M39" s="399"/>
      <c r="N39" s="399"/>
      <c r="O39" s="399"/>
      <c r="P39" s="399"/>
      <c r="Q39" s="399"/>
      <c r="R39" s="399"/>
      <c r="S39" s="399"/>
      <c r="T39" s="399"/>
      <c r="U39" s="465" t="str">
        <f t="shared" si="1"/>
        <v/>
      </c>
      <c r="V39" s="1082"/>
      <c r="W39" s="395"/>
      <c r="X39" s="395"/>
      <c r="Y39" s="395"/>
      <c r="Z39" s="395"/>
      <c r="AA39" s="395"/>
      <c r="AB39" s="1082"/>
      <c r="AC39" s="891"/>
      <c r="AD39" s="1087"/>
      <c r="AE39" s="891"/>
      <c r="AF39" s="1087"/>
      <c r="AG39" s="891"/>
      <c r="AH39" s="1113"/>
      <c r="AI39" s="813"/>
      <c r="AJ39" s="486"/>
      <c r="AK39" s="494"/>
      <c r="AL39" s="495"/>
      <c r="AM39" s="486"/>
      <c r="AN39" s="813"/>
      <c r="AO39" s="813"/>
      <c r="AP39" s="1097"/>
      <c r="AQ39" s="388"/>
      <c r="AR39" s="244"/>
      <c r="AS39" s="813"/>
      <c r="AT39" s="813"/>
      <c r="AU39" s="1100"/>
      <c r="AV39" s="1097"/>
      <c r="AW39" s="813"/>
      <c r="AX39" s="1091"/>
      <c r="BT39" s="459">
        <v>0</v>
      </c>
      <c r="BU39" s="460">
        <v>10</v>
      </c>
      <c r="BV39" s="460">
        <v>5</v>
      </c>
      <c r="BW39" s="130" t="s">
        <v>331</v>
      </c>
    </row>
    <row r="40" spans="1:75" ht="69.95" customHeight="1" x14ac:dyDescent="0.25">
      <c r="A40" s="1103"/>
      <c r="B40" s="1103"/>
      <c r="C40" s="486"/>
      <c r="D40" s="1116"/>
      <c r="E40" s="486" t="s">
        <v>1271</v>
      </c>
      <c r="F40" s="821"/>
      <c r="G40" s="1087"/>
      <c r="H40" s="891"/>
      <c r="I40" s="1087"/>
      <c r="J40" s="891"/>
      <c r="K40" s="1113"/>
      <c r="L40" s="493"/>
      <c r="M40" s="399"/>
      <c r="N40" s="399"/>
      <c r="O40" s="399"/>
      <c r="P40" s="399"/>
      <c r="Q40" s="399"/>
      <c r="R40" s="399"/>
      <c r="S40" s="399"/>
      <c r="T40" s="399"/>
      <c r="U40" s="465" t="str">
        <f t="shared" si="1"/>
        <v/>
      </c>
      <c r="V40" s="1082"/>
      <c r="W40" s="395"/>
      <c r="X40" s="395"/>
      <c r="Y40" s="395"/>
      <c r="Z40" s="395"/>
      <c r="AA40" s="395"/>
      <c r="AB40" s="1082"/>
      <c r="AC40" s="891"/>
      <c r="AD40" s="1087"/>
      <c r="AE40" s="891"/>
      <c r="AF40" s="1087"/>
      <c r="AG40" s="891"/>
      <c r="AH40" s="1113"/>
      <c r="AI40" s="813"/>
      <c r="AJ40" s="486"/>
      <c r="AK40" s="486"/>
      <c r="AL40" s="496"/>
      <c r="AM40" s="486"/>
      <c r="AN40" s="813"/>
      <c r="AO40" s="813"/>
      <c r="AP40" s="1097"/>
      <c r="AQ40" s="463"/>
      <c r="AR40" s="244"/>
      <c r="AS40" s="813"/>
      <c r="AT40" s="813"/>
      <c r="AU40" s="1100"/>
      <c r="AV40" s="1097"/>
      <c r="AW40" s="813"/>
      <c r="AX40" s="1091"/>
      <c r="BU40" s="460">
        <v>0</v>
      </c>
      <c r="BV40" s="460">
        <v>0</v>
      </c>
    </row>
    <row r="41" spans="1:75" ht="2.1" customHeight="1" thickBot="1" x14ac:dyDescent="0.3">
      <c r="A41" s="1104"/>
      <c r="B41" s="1104"/>
      <c r="C41" s="487"/>
      <c r="D41" s="1117"/>
      <c r="E41" s="487"/>
      <c r="F41" s="1108"/>
      <c r="G41" s="1088"/>
      <c r="H41" s="1085"/>
      <c r="I41" s="1088"/>
      <c r="J41" s="1085"/>
      <c r="K41" s="1114"/>
      <c r="L41" s="497"/>
      <c r="M41" s="400"/>
      <c r="N41" s="393"/>
      <c r="O41" s="393"/>
      <c r="P41" s="393"/>
      <c r="Q41" s="393"/>
      <c r="R41" s="393"/>
      <c r="S41" s="393"/>
      <c r="T41" s="393"/>
      <c r="U41" s="470" t="str">
        <f t="shared" si="1"/>
        <v/>
      </c>
      <c r="V41" s="1083"/>
      <c r="W41" s="396"/>
      <c r="X41" s="396"/>
      <c r="Y41" s="396"/>
      <c r="Z41" s="396"/>
      <c r="AA41" s="396"/>
      <c r="AB41" s="1083"/>
      <c r="AC41" s="1085"/>
      <c r="AD41" s="1088"/>
      <c r="AE41" s="1085"/>
      <c r="AF41" s="1088"/>
      <c r="AG41" s="1085"/>
      <c r="AH41" s="1114"/>
      <c r="AI41" s="1089"/>
      <c r="AJ41" s="497"/>
      <c r="AK41" s="497"/>
      <c r="AL41" s="497"/>
      <c r="AM41" s="497"/>
      <c r="AN41" s="1089"/>
      <c r="AO41" s="1089"/>
      <c r="AP41" s="1098"/>
      <c r="AQ41" s="462"/>
      <c r="AR41" s="429"/>
      <c r="AS41" s="1089"/>
      <c r="AT41" s="1089"/>
      <c r="AU41" s="1101"/>
      <c r="AV41" s="1098"/>
      <c r="AW41" s="1089"/>
      <c r="AX41" s="1092"/>
    </row>
    <row r="42" spans="1:75" ht="97.5" customHeight="1" x14ac:dyDescent="0.25">
      <c r="A42" s="1103">
        <v>7</v>
      </c>
      <c r="B42" s="1103" t="s">
        <v>337</v>
      </c>
      <c r="C42" s="488" t="s">
        <v>1258</v>
      </c>
      <c r="D42" s="1139" t="s">
        <v>1272</v>
      </c>
      <c r="E42" s="488" t="s">
        <v>1273</v>
      </c>
      <c r="F42" s="814" t="s">
        <v>252</v>
      </c>
      <c r="G42" s="1086">
        <v>1</v>
      </c>
      <c r="H42" s="1084" t="str">
        <f>IF(G42=1,"RARA VEZ",IF(G42=2,"IMPROBABLE",IF(G42=3,"POSIBLE",IF(G42=4,"PROBABLE",IF(G42=5,"CASI SEGURO",IF(G42=""," "))))))</f>
        <v>RARA VEZ</v>
      </c>
      <c r="I42" s="1137">
        <v>5</v>
      </c>
      <c r="J42" s="1084" t="str">
        <f>IF(I42=1,"INSIGNIFICANTE",IF(I42=2,"MENOR",IF(I42=3,"MODERADO",IF(I42=4,"MAYOR",IF(I42=5,"CATASTROFICO",IF(I42=""," "))))))</f>
        <v>CATASTROFICO</v>
      </c>
      <c r="K42" s="1112" t="str">
        <f>VLOOKUP(G42,[4]Listas!$G$25:$L$30,'[4]R. Corrupción'!I42+1,0)</f>
        <v>EXTREMA</v>
      </c>
      <c r="L42" s="490" t="s">
        <v>1274</v>
      </c>
      <c r="M42" s="401" t="s">
        <v>13</v>
      </c>
      <c r="N42" s="401">
        <v>15</v>
      </c>
      <c r="O42" s="401">
        <v>15</v>
      </c>
      <c r="P42" s="401">
        <v>15</v>
      </c>
      <c r="Q42" s="401">
        <v>15</v>
      </c>
      <c r="R42" s="401">
        <v>15</v>
      </c>
      <c r="S42" s="401">
        <v>15</v>
      </c>
      <c r="T42" s="401">
        <v>10</v>
      </c>
      <c r="U42" s="464">
        <f t="shared" si="1"/>
        <v>100</v>
      </c>
      <c r="V42" s="1135">
        <f>AVERAGEIF(U42:U46,"&lt;&gt;"&amp;"",U42:U46)</f>
        <v>100</v>
      </c>
      <c r="W42" s="394" t="s">
        <v>249</v>
      </c>
      <c r="X42" s="394" t="s">
        <v>268</v>
      </c>
      <c r="Y42" s="394" t="s">
        <v>267</v>
      </c>
      <c r="Z42" s="394">
        <v>100</v>
      </c>
      <c r="AA42" s="394" t="s">
        <v>386</v>
      </c>
      <c r="AB42" s="1135">
        <f>AVERAGEIF(Z42:Z46,"&lt;&gt;"&amp;"",Z42:Z46)</f>
        <v>100</v>
      </c>
      <c r="AC42" s="1136" t="s">
        <v>265</v>
      </c>
      <c r="AD42" s="1137">
        <v>1</v>
      </c>
      <c r="AE42" s="1084" t="str">
        <f>IF(AD42=1,"RARA VEZ",IF(AD42=2,"IMPROBABLE",IF(AD42=3,"POSIBLE",IF(AD42=4,"PROBABLE",IF(AD42=5,"CASI SEGURO",IF(AD42=""," "))))))</f>
        <v>RARA VEZ</v>
      </c>
      <c r="AF42" s="1137">
        <v>5</v>
      </c>
      <c r="AG42" s="1084" t="str">
        <f>IF(AF42=1,"INSIGNIFICANTE",IF(AF42=2,"MENOR",IF(AF42=3,"MODERADO",IF(AF42=4,"MAYOR",IF(AF42=5,"CATASTROFICO",IF(AF42=""," "))))))</f>
        <v>CATASTROFICO</v>
      </c>
      <c r="AH42" s="1112" t="s">
        <v>237</v>
      </c>
      <c r="AI42" s="813" t="s">
        <v>26</v>
      </c>
      <c r="AJ42" s="498" t="s">
        <v>1275</v>
      </c>
      <c r="AK42" s="499" t="s">
        <v>1276</v>
      </c>
      <c r="AL42" s="492">
        <v>45657</v>
      </c>
      <c r="AM42" s="498" t="s">
        <v>1277</v>
      </c>
      <c r="AN42" s="813" t="s">
        <v>1246</v>
      </c>
      <c r="AO42" s="813" t="s">
        <v>1276</v>
      </c>
      <c r="AP42" s="1096"/>
      <c r="AQ42" s="385"/>
      <c r="AR42" s="425"/>
      <c r="AS42" s="813"/>
      <c r="AT42" s="813"/>
      <c r="AU42" s="1100"/>
      <c r="AV42" s="1097"/>
      <c r="AW42" s="813"/>
      <c r="AX42" s="1091"/>
      <c r="BT42" s="459">
        <v>15</v>
      </c>
      <c r="BU42" s="460">
        <v>15</v>
      </c>
      <c r="BV42" s="460">
        <v>10</v>
      </c>
      <c r="BW42" s="130" t="s">
        <v>330</v>
      </c>
    </row>
    <row r="43" spans="1:75" ht="69.95" customHeight="1" x14ac:dyDescent="0.25">
      <c r="A43" s="1103"/>
      <c r="B43" s="1103"/>
      <c r="C43" s="486" t="s">
        <v>1266</v>
      </c>
      <c r="D43" s="1116"/>
      <c r="E43" s="486" t="s">
        <v>1267</v>
      </c>
      <c r="F43" s="821"/>
      <c r="G43" s="1087"/>
      <c r="H43" s="891"/>
      <c r="I43" s="1087"/>
      <c r="J43" s="891"/>
      <c r="K43" s="1113"/>
      <c r="L43" s="493"/>
      <c r="M43" s="399"/>
      <c r="N43" s="399"/>
      <c r="O43" s="399"/>
      <c r="P43" s="399"/>
      <c r="Q43" s="399"/>
      <c r="R43" s="399"/>
      <c r="S43" s="399"/>
      <c r="T43" s="399"/>
      <c r="U43" s="465" t="str">
        <f t="shared" si="1"/>
        <v/>
      </c>
      <c r="V43" s="1082"/>
      <c r="W43" s="395"/>
      <c r="X43" s="395"/>
      <c r="Y43" s="395"/>
      <c r="Z43" s="395"/>
      <c r="AA43" s="395"/>
      <c r="AB43" s="1082"/>
      <c r="AC43" s="891"/>
      <c r="AD43" s="1087"/>
      <c r="AE43" s="891"/>
      <c r="AF43" s="1087"/>
      <c r="AG43" s="891"/>
      <c r="AH43" s="1113"/>
      <c r="AI43" s="813"/>
      <c r="AJ43" s="486"/>
      <c r="AK43" s="486"/>
      <c r="AL43" s="496"/>
      <c r="AM43" s="486"/>
      <c r="AN43" s="813"/>
      <c r="AO43" s="813"/>
      <c r="AP43" s="1097"/>
      <c r="AQ43" s="388"/>
      <c r="AR43" s="244"/>
      <c r="AS43" s="813"/>
      <c r="AT43" s="813"/>
      <c r="AU43" s="1100"/>
      <c r="AV43" s="1097"/>
      <c r="AW43" s="813"/>
      <c r="AX43" s="1091"/>
      <c r="BT43" s="459">
        <v>0</v>
      </c>
      <c r="BU43" s="460">
        <v>10</v>
      </c>
      <c r="BV43" s="460">
        <v>5</v>
      </c>
      <c r="BW43" s="130" t="s">
        <v>331</v>
      </c>
    </row>
    <row r="44" spans="1:75" ht="69.95" customHeight="1" x14ac:dyDescent="0.25">
      <c r="A44" s="1103"/>
      <c r="B44" s="1103"/>
      <c r="C44" s="486" t="s">
        <v>1269</v>
      </c>
      <c r="D44" s="1116"/>
      <c r="E44" s="486" t="s">
        <v>1270</v>
      </c>
      <c r="F44" s="821"/>
      <c r="G44" s="1087"/>
      <c r="H44" s="891"/>
      <c r="I44" s="1087"/>
      <c r="J44" s="891"/>
      <c r="K44" s="1113"/>
      <c r="L44" s="493"/>
      <c r="M44" s="399"/>
      <c r="N44" s="399"/>
      <c r="O44" s="399"/>
      <c r="P44" s="399"/>
      <c r="Q44" s="399"/>
      <c r="R44" s="399"/>
      <c r="S44" s="399"/>
      <c r="T44" s="399"/>
      <c r="U44" s="465"/>
      <c r="V44" s="1082"/>
      <c r="W44" s="395"/>
      <c r="X44" s="395"/>
      <c r="Y44" s="395"/>
      <c r="Z44" s="395"/>
      <c r="AA44" s="395"/>
      <c r="AB44" s="1082"/>
      <c r="AC44" s="891"/>
      <c r="AD44" s="1087"/>
      <c r="AE44" s="891"/>
      <c r="AF44" s="1087"/>
      <c r="AG44" s="891"/>
      <c r="AH44" s="1113"/>
      <c r="AI44" s="813"/>
      <c r="AJ44" s="486"/>
      <c r="AK44" s="486"/>
      <c r="AL44" s="496"/>
      <c r="AM44" s="486"/>
      <c r="AN44" s="813"/>
      <c r="AO44" s="813"/>
      <c r="AP44" s="1097"/>
      <c r="AQ44" s="388"/>
      <c r="AR44" s="244"/>
      <c r="AS44" s="813"/>
      <c r="AT44" s="813"/>
      <c r="AU44" s="1100"/>
      <c r="AV44" s="1097"/>
      <c r="AW44" s="813"/>
      <c r="AX44" s="1091"/>
      <c r="BT44" s="461"/>
      <c r="BU44" s="460"/>
      <c r="BV44" s="460"/>
      <c r="BW44" s="132"/>
    </row>
    <row r="45" spans="1:75" ht="69.95" customHeight="1" x14ac:dyDescent="0.25">
      <c r="A45" s="1103"/>
      <c r="B45" s="1103"/>
      <c r="C45" s="486"/>
      <c r="D45" s="1116"/>
      <c r="E45" s="486" t="s">
        <v>1271</v>
      </c>
      <c r="F45" s="821"/>
      <c r="G45" s="1087"/>
      <c r="H45" s="891"/>
      <c r="I45" s="1087"/>
      <c r="J45" s="891"/>
      <c r="K45" s="1113"/>
      <c r="L45" s="500"/>
      <c r="M45" s="399"/>
      <c r="N45" s="399"/>
      <c r="O45" s="399"/>
      <c r="P45" s="399"/>
      <c r="Q45" s="399"/>
      <c r="R45" s="399"/>
      <c r="S45" s="399"/>
      <c r="T45" s="399"/>
      <c r="U45" s="465" t="str">
        <f t="shared" ref="U45:U51" si="2">IF(AND(N45="",O45="",P45="",Q45="",R45="",S45="",T45=""),"",SUM(N45:T45))</f>
        <v/>
      </c>
      <c r="V45" s="1082"/>
      <c r="W45" s="395"/>
      <c r="X45" s="395"/>
      <c r="Y45" s="395"/>
      <c r="Z45" s="395"/>
      <c r="AA45" s="395"/>
      <c r="AB45" s="1082"/>
      <c r="AC45" s="891"/>
      <c r="AD45" s="1087"/>
      <c r="AE45" s="891"/>
      <c r="AF45" s="1087"/>
      <c r="AG45" s="891"/>
      <c r="AH45" s="1113"/>
      <c r="AI45" s="813"/>
      <c r="AJ45" s="500"/>
      <c r="AK45" s="500"/>
      <c r="AL45" s="500"/>
      <c r="AM45" s="500"/>
      <c r="AN45" s="813"/>
      <c r="AO45" s="813"/>
      <c r="AP45" s="1097"/>
      <c r="AQ45" s="463"/>
      <c r="AR45" s="244"/>
      <c r="AS45" s="813"/>
      <c r="AT45" s="813"/>
      <c r="AU45" s="1100"/>
      <c r="AV45" s="1097"/>
      <c r="AW45" s="813"/>
      <c r="AX45" s="1091"/>
      <c r="BU45" s="460">
        <v>0</v>
      </c>
      <c r="BV45" s="460">
        <v>0</v>
      </c>
    </row>
    <row r="46" spans="1:75" ht="69.95" customHeight="1" thickBot="1" x14ac:dyDescent="0.3">
      <c r="A46" s="1103"/>
      <c r="B46" s="1103"/>
      <c r="C46" s="487"/>
      <c r="D46" s="1117"/>
      <c r="E46" s="487"/>
      <c r="F46" s="812"/>
      <c r="G46" s="1088"/>
      <c r="H46" s="1085"/>
      <c r="I46" s="1138"/>
      <c r="J46" s="1085"/>
      <c r="K46" s="1114"/>
      <c r="L46" s="497"/>
      <c r="M46" s="402"/>
      <c r="N46" s="392"/>
      <c r="O46" s="392"/>
      <c r="P46" s="392"/>
      <c r="Q46" s="392"/>
      <c r="R46" s="392"/>
      <c r="S46" s="392"/>
      <c r="T46" s="392"/>
      <c r="U46" s="467" t="str">
        <f t="shared" si="2"/>
        <v/>
      </c>
      <c r="V46" s="1083"/>
      <c r="W46" s="387"/>
      <c r="X46" s="387"/>
      <c r="Y46" s="387"/>
      <c r="Z46" s="387"/>
      <c r="AA46" s="387"/>
      <c r="AB46" s="1083"/>
      <c r="AC46" s="1085"/>
      <c r="AD46" s="1088"/>
      <c r="AE46" s="1085"/>
      <c r="AF46" s="1088"/>
      <c r="AG46" s="1085"/>
      <c r="AH46" s="1114"/>
      <c r="AI46" s="1089"/>
      <c r="AJ46" s="497"/>
      <c r="AK46" s="497"/>
      <c r="AL46" s="497"/>
      <c r="AM46" s="497"/>
      <c r="AN46" s="813"/>
      <c r="AO46" s="813"/>
      <c r="AP46" s="1098"/>
      <c r="AQ46" s="466"/>
      <c r="AR46" s="269"/>
      <c r="AS46" s="813"/>
      <c r="AT46" s="813"/>
      <c r="AU46" s="1100"/>
      <c r="AV46" s="1097"/>
      <c r="AW46" s="813"/>
      <c r="AX46" s="1091"/>
    </row>
    <row r="47" spans="1:75" ht="92.25" customHeight="1" x14ac:dyDescent="0.25">
      <c r="A47" s="1102">
        <v>8</v>
      </c>
      <c r="B47" s="1102" t="s">
        <v>337</v>
      </c>
      <c r="C47" s="488" t="s">
        <v>1258</v>
      </c>
      <c r="D47" s="1134" t="s">
        <v>1278</v>
      </c>
      <c r="E47" s="489" t="s">
        <v>1273</v>
      </c>
      <c r="F47" s="820" t="s">
        <v>252</v>
      </c>
      <c r="G47" s="1086">
        <v>1</v>
      </c>
      <c r="H47" s="1084" t="str">
        <f>IF(G47=1,"RARA VEZ",IF(G47=2,"IMPROBABLE",IF(G47=3,"POSIBLE",IF(G47=4,"PROBABLE",IF(G47=5,"CASI SEGURO",IF(G47=""," "))))))</f>
        <v>RARA VEZ</v>
      </c>
      <c r="I47" s="1086">
        <v>5</v>
      </c>
      <c r="J47" s="1084" t="str">
        <f>IF(I47=1,"INSIGNIFICANTE",IF(I47=2,"MENOR",IF(I47=3,"MODERADO",IF(I47=4,"MAYOR",IF(I47=5,"CATASTROFICO",IF(I47=""," "))))))</f>
        <v>CATASTROFICO</v>
      </c>
      <c r="K47" s="1112" t="str">
        <f>VLOOKUP(G47,[4]Listas!$G$25:$L$30,'[4]R. Corrupción'!I47+1,0)</f>
        <v>EXTREMA</v>
      </c>
      <c r="L47" s="490" t="s">
        <v>1274</v>
      </c>
      <c r="M47" s="398" t="s">
        <v>13</v>
      </c>
      <c r="N47" s="391">
        <v>15</v>
      </c>
      <c r="O47" s="391">
        <v>15</v>
      </c>
      <c r="P47" s="391">
        <v>15</v>
      </c>
      <c r="Q47" s="391">
        <v>15</v>
      </c>
      <c r="R47" s="391">
        <v>15</v>
      </c>
      <c r="S47" s="391">
        <v>15</v>
      </c>
      <c r="T47" s="391">
        <v>10</v>
      </c>
      <c r="U47" s="468">
        <f t="shared" si="2"/>
        <v>100</v>
      </c>
      <c r="V47" s="1081">
        <f>AVERAGEIF(U47:U51,"&lt;&gt;"&amp;"",U47:U51)</f>
        <v>100</v>
      </c>
      <c r="W47" s="397" t="s">
        <v>249</v>
      </c>
      <c r="X47" s="397" t="s">
        <v>268</v>
      </c>
      <c r="Y47" s="397" t="s">
        <v>263</v>
      </c>
      <c r="Z47" s="397">
        <v>50</v>
      </c>
      <c r="AA47" s="397" t="s">
        <v>386</v>
      </c>
      <c r="AB47" s="1081">
        <f>AVERAGEIF(Z47:Z51,"&lt;&gt;"&amp;"",Z47:Z51)</f>
        <v>50</v>
      </c>
      <c r="AC47" s="1084" t="s">
        <v>261</v>
      </c>
      <c r="AD47" s="1086">
        <v>1</v>
      </c>
      <c r="AE47" s="1084" t="str">
        <f>IF(AD47=1,"RARA VEZ",IF(AD47=2,"IMPROBABLE",IF(AD47=3,"POSIBLE",IF(AD47=4,"PROBABLE",IF(AD47=5,"CASI SEGURO",IF(AD47=""," "))))))</f>
        <v>RARA VEZ</v>
      </c>
      <c r="AF47" s="1086">
        <v>5</v>
      </c>
      <c r="AG47" s="1084" t="str">
        <f>IF(AF47=1,"INSIGNIFICANTE",IF(AF47=2,"MENOR",IF(AF47=3,"MODERADO",IF(AF47=4,"MAYOR",IF(AF47=5,"CATASTROFICO",IF(AF47=""," "))))))</f>
        <v>CATASTROFICO</v>
      </c>
      <c r="AH47" s="1112" t="s">
        <v>237</v>
      </c>
      <c r="AI47" s="822" t="s">
        <v>26</v>
      </c>
      <c r="AJ47" s="490" t="s">
        <v>1275</v>
      </c>
      <c r="AK47" s="491" t="s">
        <v>1279</v>
      </c>
      <c r="AL47" s="492">
        <v>45657</v>
      </c>
      <c r="AM47" s="490" t="s">
        <v>1277</v>
      </c>
      <c r="AN47" s="822" t="s">
        <v>1246</v>
      </c>
      <c r="AO47" s="822" t="s">
        <v>1279</v>
      </c>
      <c r="AP47" s="1096"/>
      <c r="AQ47" s="261"/>
      <c r="AR47" s="424"/>
      <c r="AS47" s="822"/>
      <c r="AT47" s="822"/>
      <c r="AU47" s="1099"/>
      <c r="AV47" s="1096"/>
      <c r="AW47" s="822"/>
      <c r="AX47" s="1090"/>
      <c r="BT47" s="456" t="s">
        <v>333</v>
      </c>
      <c r="BU47" s="456"/>
      <c r="BV47" s="456"/>
      <c r="BW47" s="457" t="s">
        <v>328</v>
      </c>
    </row>
    <row r="48" spans="1:75" ht="69.95" customHeight="1" x14ac:dyDescent="0.25">
      <c r="A48" s="1103"/>
      <c r="B48" s="1103"/>
      <c r="C48" s="486" t="s">
        <v>1266</v>
      </c>
      <c r="D48" s="1116"/>
      <c r="E48" s="486" t="s">
        <v>1267</v>
      </c>
      <c r="F48" s="821"/>
      <c r="G48" s="1087"/>
      <c r="H48" s="891"/>
      <c r="I48" s="1087"/>
      <c r="J48" s="891"/>
      <c r="K48" s="1113"/>
      <c r="L48" s="493"/>
      <c r="M48" s="399"/>
      <c r="N48" s="399"/>
      <c r="O48" s="399"/>
      <c r="P48" s="399"/>
      <c r="Q48" s="399"/>
      <c r="R48" s="399"/>
      <c r="S48" s="399"/>
      <c r="T48" s="399"/>
      <c r="U48" s="465" t="str">
        <f t="shared" si="2"/>
        <v/>
      </c>
      <c r="V48" s="1082"/>
      <c r="W48" s="395"/>
      <c r="X48" s="395"/>
      <c r="Y48" s="395"/>
      <c r="Z48" s="395"/>
      <c r="AA48" s="395"/>
      <c r="AB48" s="1082"/>
      <c r="AC48" s="891"/>
      <c r="AD48" s="1087"/>
      <c r="AE48" s="891"/>
      <c r="AF48" s="1087"/>
      <c r="AG48" s="891"/>
      <c r="AH48" s="1113"/>
      <c r="AI48" s="813"/>
      <c r="AJ48" s="486"/>
      <c r="AK48" s="486"/>
      <c r="AL48" s="496"/>
      <c r="AM48" s="486"/>
      <c r="AN48" s="813"/>
      <c r="AO48" s="813"/>
      <c r="AP48" s="1097"/>
      <c r="AQ48" s="388"/>
      <c r="AR48" s="244"/>
      <c r="AS48" s="813"/>
      <c r="AT48" s="813"/>
      <c r="AU48" s="1100"/>
      <c r="AV48" s="1097"/>
      <c r="AW48" s="813"/>
      <c r="AX48" s="1091"/>
      <c r="BT48" s="459">
        <v>15</v>
      </c>
      <c r="BU48" s="460">
        <v>15</v>
      </c>
      <c r="BV48" s="460">
        <v>10</v>
      </c>
      <c r="BW48" s="130" t="s">
        <v>330</v>
      </c>
    </row>
    <row r="49" spans="1:75" ht="69.95" customHeight="1" x14ac:dyDescent="0.25">
      <c r="A49" s="1103"/>
      <c r="B49" s="1103"/>
      <c r="C49" s="486" t="s">
        <v>1269</v>
      </c>
      <c r="D49" s="1116"/>
      <c r="E49" s="486" t="s">
        <v>1270</v>
      </c>
      <c r="F49" s="821"/>
      <c r="G49" s="1087"/>
      <c r="H49" s="891"/>
      <c r="I49" s="1087"/>
      <c r="J49" s="891"/>
      <c r="K49" s="1113"/>
      <c r="L49" s="493"/>
      <c r="M49" s="399"/>
      <c r="N49" s="399"/>
      <c r="O49" s="399"/>
      <c r="P49" s="399"/>
      <c r="Q49" s="399"/>
      <c r="R49" s="399"/>
      <c r="S49" s="399"/>
      <c r="T49" s="399"/>
      <c r="U49" s="465" t="str">
        <f t="shared" si="2"/>
        <v/>
      </c>
      <c r="V49" s="1082"/>
      <c r="W49" s="395"/>
      <c r="X49" s="395"/>
      <c r="Y49" s="395"/>
      <c r="Z49" s="395"/>
      <c r="AA49" s="395"/>
      <c r="AB49" s="1082"/>
      <c r="AC49" s="891"/>
      <c r="AD49" s="1087"/>
      <c r="AE49" s="891"/>
      <c r="AF49" s="1087"/>
      <c r="AG49" s="891"/>
      <c r="AH49" s="1113"/>
      <c r="AI49" s="813"/>
      <c r="AJ49" s="486"/>
      <c r="AK49" s="486"/>
      <c r="AL49" s="496"/>
      <c r="AM49" s="486"/>
      <c r="AN49" s="813"/>
      <c r="AO49" s="813"/>
      <c r="AP49" s="1097"/>
      <c r="AQ49" s="388"/>
      <c r="AR49" s="244"/>
      <c r="AS49" s="813"/>
      <c r="AT49" s="813"/>
      <c r="AU49" s="1100"/>
      <c r="AV49" s="1097"/>
      <c r="AW49" s="813"/>
      <c r="AX49" s="1091"/>
      <c r="BT49" s="459">
        <v>0</v>
      </c>
      <c r="BU49" s="460">
        <v>10</v>
      </c>
      <c r="BV49" s="460">
        <v>5</v>
      </c>
      <c r="BW49" s="130" t="s">
        <v>331</v>
      </c>
    </row>
    <row r="50" spans="1:75" ht="69.95" customHeight="1" x14ac:dyDescent="0.25">
      <c r="A50" s="1103"/>
      <c r="B50" s="1103"/>
      <c r="C50" s="486"/>
      <c r="D50" s="1116"/>
      <c r="E50" s="486" t="s">
        <v>1271</v>
      </c>
      <c r="F50" s="821"/>
      <c r="G50" s="1087"/>
      <c r="H50" s="891"/>
      <c r="I50" s="1087"/>
      <c r="J50" s="891"/>
      <c r="K50" s="1113"/>
      <c r="L50" s="500"/>
      <c r="M50" s="399"/>
      <c r="N50" s="399"/>
      <c r="O50" s="399"/>
      <c r="P50" s="399"/>
      <c r="Q50" s="399"/>
      <c r="R50" s="399"/>
      <c r="S50" s="399"/>
      <c r="T50" s="399"/>
      <c r="U50" s="465" t="str">
        <f t="shared" si="2"/>
        <v/>
      </c>
      <c r="V50" s="1082"/>
      <c r="W50" s="395"/>
      <c r="X50" s="395"/>
      <c r="Y50" s="395"/>
      <c r="Z50" s="395"/>
      <c r="AA50" s="395"/>
      <c r="AB50" s="1082"/>
      <c r="AC50" s="891"/>
      <c r="AD50" s="1087"/>
      <c r="AE50" s="891"/>
      <c r="AF50" s="1087"/>
      <c r="AG50" s="891"/>
      <c r="AH50" s="1113"/>
      <c r="AI50" s="813"/>
      <c r="AJ50" s="500"/>
      <c r="AK50" s="500"/>
      <c r="AL50" s="500"/>
      <c r="AM50" s="500"/>
      <c r="AN50" s="813"/>
      <c r="AO50" s="813"/>
      <c r="AP50" s="1097"/>
      <c r="AQ50" s="463"/>
      <c r="AR50" s="244"/>
      <c r="AS50" s="813"/>
      <c r="AT50" s="813"/>
      <c r="AU50" s="1100"/>
      <c r="AV50" s="1097"/>
      <c r="AW50" s="813"/>
      <c r="AX50" s="1091"/>
      <c r="BU50" s="460">
        <v>0</v>
      </c>
      <c r="BV50" s="460">
        <v>0</v>
      </c>
    </row>
    <row r="51" spans="1:75" ht="2.1" customHeight="1" thickBot="1" x14ac:dyDescent="0.3">
      <c r="A51" s="1104"/>
      <c r="B51" s="1104"/>
      <c r="C51" s="487"/>
      <c r="D51" s="1117"/>
      <c r="E51" s="487"/>
      <c r="F51" s="1108"/>
      <c r="G51" s="1088"/>
      <c r="H51" s="1085"/>
      <c r="I51" s="1088"/>
      <c r="J51" s="1085"/>
      <c r="K51" s="1114"/>
      <c r="L51" s="497"/>
      <c r="M51" s="400"/>
      <c r="N51" s="393"/>
      <c r="O51" s="393"/>
      <c r="P51" s="393"/>
      <c r="Q51" s="393"/>
      <c r="R51" s="393"/>
      <c r="S51" s="393"/>
      <c r="T51" s="393"/>
      <c r="U51" s="470" t="str">
        <f t="shared" si="2"/>
        <v/>
      </c>
      <c r="V51" s="1083"/>
      <c r="W51" s="396"/>
      <c r="X51" s="396"/>
      <c r="Y51" s="396"/>
      <c r="Z51" s="396"/>
      <c r="AA51" s="396"/>
      <c r="AB51" s="1083"/>
      <c r="AC51" s="1085"/>
      <c r="AD51" s="1088"/>
      <c r="AE51" s="1085"/>
      <c r="AF51" s="1088"/>
      <c r="AG51" s="1085"/>
      <c r="AH51" s="1114"/>
      <c r="AI51" s="1089"/>
      <c r="AJ51" s="497"/>
      <c r="AK51" s="497"/>
      <c r="AL51" s="497"/>
      <c r="AM51" s="497"/>
      <c r="AN51" s="1089"/>
      <c r="AO51" s="1089"/>
      <c r="AP51" s="1098"/>
      <c r="AQ51" s="462"/>
      <c r="AR51" s="429"/>
      <c r="AS51" s="1089"/>
      <c r="AT51" s="1089"/>
      <c r="AU51" s="1101"/>
      <c r="AV51" s="1098"/>
      <c r="AW51" s="1089"/>
      <c r="AX51" s="1092"/>
    </row>
    <row r="52" spans="1:75" ht="96.75" customHeight="1" x14ac:dyDescent="0.25">
      <c r="A52" s="1103">
        <v>9</v>
      </c>
      <c r="B52" s="1103" t="s">
        <v>337</v>
      </c>
      <c r="C52" s="488" t="s">
        <v>1258</v>
      </c>
      <c r="D52" s="1134" t="s">
        <v>1280</v>
      </c>
      <c r="E52" s="489" t="s">
        <v>1273</v>
      </c>
      <c r="F52" s="814" t="s">
        <v>252</v>
      </c>
      <c r="G52" s="1086">
        <v>1</v>
      </c>
      <c r="H52" s="1084" t="str">
        <f>IF(G52=1,"RARA VEZ",IF(G52=2,"IMPROBABLE",IF(G52=3,"POSIBLE",IF(G52=4,"PROBABLE",IF(G52=5,"CASI SEGURO",IF(G52=""," "))))))</f>
        <v>RARA VEZ</v>
      </c>
      <c r="I52" s="1137">
        <v>5</v>
      </c>
      <c r="J52" s="1084" t="str">
        <f>IF(I52=1,"INSIGNIFICANTE",IF(I52=2,"MENOR",IF(I52=3,"MODERADO",IF(I52=4,"MAYOR",IF(I52=5,"CATASTROFICO",IF(I52=""," "))))))</f>
        <v>CATASTROFICO</v>
      </c>
      <c r="K52" s="1112" t="str">
        <f>VLOOKUP(G52,[4]Listas!$G$25:$L$30,'[4]R. Corrupción'!I52+1,0)</f>
        <v>EXTREMA</v>
      </c>
      <c r="L52" s="490" t="s">
        <v>1274</v>
      </c>
      <c r="M52" s="401" t="s">
        <v>13</v>
      </c>
      <c r="N52" s="401">
        <v>15</v>
      </c>
      <c r="O52" s="401">
        <v>15</v>
      </c>
      <c r="P52" s="401">
        <v>15</v>
      </c>
      <c r="Q52" s="401">
        <v>15</v>
      </c>
      <c r="R52" s="401">
        <v>15</v>
      </c>
      <c r="S52" s="401">
        <v>15</v>
      </c>
      <c r="T52" s="401">
        <v>10</v>
      </c>
      <c r="U52" s="464">
        <f t="shared" si="1"/>
        <v>100</v>
      </c>
      <c r="V52" s="1135">
        <f>AVERAGEIF(U52:U56,"&lt;&gt;"&amp;"",U52:U56)</f>
        <v>100</v>
      </c>
      <c r="W52" s="394" t="s">
        <v>246</v>
      </c>
      <c r="X52" s="394" t="s">
        <v>260</v>
      </c>
      <c r="Y52" s="394" t="s">
        <v>259</v>
      </c>
      <c r="Z52" s="394">
        <v>50</v>
      </c>
      <c r="AA52" s="394" t="s">
        <v>386</v>
      </c>
      <c r="AB52" s="1135">
        <f>AVERAGEIF(Z52:Z56,"&lt;&gt;"&amp;"",Z52:Z56)</f>
        <v>50</v>
      </c>
      <c r="AC52" s="1136" t="s">
        <v>265</v>
      </c>
      <c r="AD52" s="1086">
        <v>1</v>
      </c>
      <c r="AE52" s="1084" t="str">
        <f>IF(AD52=1,"RARA VEZ",IF(AD52=2,"IMPROBABLE",IF(AD52=3,"POSIBLE",IF(AD52=4,"PROBABLE",IF(AD52=5,"CASI SEGURO",IF(AD52=""," "))))))</f>
        <v>RARA VEZ</v>
      </c>
      <c r="AF52" s="1086">
        <v>5</v>
      </c>
      <c r="AG52" s="1084" t="str">
        <f>IF(AF52=1,"INSIGNIFICANTE",IF(AF52=2,"MENOR",IF(AF52=3,"MODERADO",IF(AF52=4,"MAYOR",IF(AF52=5,"CATASTROFICO",IF(AF52=""," "))))))</f>
        <v>CATASTROFICO</v>
      </c>
      <c r="AH52" s="1112" t="s">
        <v>237</v>
      </c>
      <c r="AI52" s="813" t="s">
        <v>26</v>
      </c>
      <c r="AJ52" s="490" t="s">
        <v>1275</v>
      </c>
      <c r="AK52" s="491" t="s">
        <v>1281</v>
      </c>
      <c r="AL52" s="492">
        <v>45657</v>
      </c>
      <c r="AM52" s="490" t="s">
        <v>1277</v>
      </c>
      <c r="AN52" s="813" t="s">
        <v>1246</v>
      </c>
      <c r="AO52" s="813" t="s">
        <v>1281</v>
      </c>
      <c r="AP52" s="1096"/>
      <c r="AQ52" s="385"/>
      <c r="AR52" s="425"/>
      <c r="AS52" s="813"/>
      <c r="AT52" s="813"/>
      <c r="AU52" s="1100"/>
      <c r="AV52" s="1097"/>
      <c r="AW52" s="813"/>
      <c r="AX52" s="1091"/>
      <c r="BT52" s="459">
        <v>15</v>
      </c>
      <c r="BU52" s="460">
        <v>15</v>
      </c>
      <c r="BV52" s="460">
        <v>10</v>
      </c>
      <c r="BW52" s="130" t="s">
        <v>330</v>
      </c>
    </row>
    <row r="53" spans="1:75" ht="69.95" customHeight="1" x14ac:dyDescent="0.25">
      <c r="A53" s="1103"/>
      <c r="B53" s="1103"/>
      <c r="C53" s="486" t="s">
        <v>1266</v>
      </c>
      <c r="D53" s="1116"/>
      <c r="E53" s="486" t="s">
        <v>1267</v>
      </c>
      <c r="F53" s="821"/>
      <c r="G53" s="1087"/>
      <c r="H53" s="891"/>
      <c r="I53" s="1087"/>
      <c r="J53" s="891"/>
      <c r="K53" s="1113"/>
      <c r="L53" s="493"/>
      <c r="M53" s="399"/>
      <c r="N53" s="399"/>
      <c r="O53" s="399"/>
      <c r="P53" s="399"/>
      <c r="Q53" s="399"/>
      <c r="R53" s="399"/>
      <c r="S53" s="399"/>
      <c r="T53" s="399"/>
      <c r="U53" s="465" t="str">
        <f t="shared" si="1"/>
        <v/>
      </c>
      <c r="V53" s="1082"/>
      <c r="W53" s="395"/>
      <c r="X53" s="395"/>
      <c r="Y53" s="395"/>
      <c r="Z53" s="395"/>
      <c r="AA53" s="395"/>
      <c r="AB53" s="1082"/>
      <c r="AC53" s="891"/>
      <c r="AD53" s="1087"/>
      <c r="AE53" s="891"/>
      <c r="AF53" s="1087"/>
      <c r="AG53" s="891"/>
      <c r="AH53" s="1113"/>
      <c r="AI53" s="813"/>
      <c r="AJ53" s="486"/>
      <c r="AK53" s="486"/>
      <c r="AL53" s="496"/>
      <c r="AM53" s="486"/>
      <c r="AN53" s="813"/>
      <c r="AO53" s="813"/>
      <c r="AP53" s="1097"/>
      <c r="AQ53" s="388"/>
      <c r="AR53" s="244"/>
      <c r="AS53" s="813"/>
      <c r="AT53" s="813"/>
      <c r="AU53" s="1100"/>
      <c r="AV53" s="1097"/>
      <c r="AW53" s="813"/>
      <c r="AX53" s="1091"/>
      <c r="BT53" s="459">
        <v>0</v>
      </c>
      <c r="BU53" s="460">
        <v>10</v>
      </c>
      <c r="BV53" s="460">
        <v>5</v>
      </c>
      <c r="BW53" s="130" t="s">
        <v>331</v>
      </c>
    </row>
    <row r="54" spans="1:75" ht="69.95" customHeight="1" x14ac:dyDescent="0.25">
      <c r="A54" s="1103"/>
      <c r="B54" s="1103"/>
      <c r="C54" s="486" t="s">
        <v>1269</v>
      </c>
      <c r="D54" s="1116"/>
      <c r="E54" s="486" t="s">
        <v>1270</v>
      </c>
      <c r="F54" s="821"/>
      <c r="G54" s="1087"/>
      <c r="H54" s="891"/>
      <c r="I54" s="1087"/>
      <c r="J54" s="891"/>
      <c r="K54" s="1113"/>
      <c r="L54" s="493"/>
      <c r="M54" s="399"/>
      <c r="N54" s="399"/>
      <c r="O54" s="399"/>
      <c r="P54" s="399"/>
      <c r="Q54" s="399"/>
      <c r="R54" s="399"/>
      <c r="S54" s="399"/>
      <c r="T54" s="399"/>
      <c r="U54" s="465"/>
      <c r="V54" s="1082"/>
      <c r="W54" s="395"/>
      <c r="X54" s="395"/>
      <c r="Y54" s="395"/>
      <c r="Z54" s="395"/>
      <c r="AA54" s="395"/>
      <c r="AB54" s="1082"/>
      <c r="AC54" s="891"/>
      <c r="AD54" s="1087"/>
      <c r="AE54" s="891"/>
      <c r="AF54" s="1087"/>
      <c r="AG54" s="891"/>
      <c r="AH54" s="1113"/>
      <c r="AI54" s="813"/>
      <c r="AJ54" s="486"/>
      <c r="AK54" s="486"/>
      <c r="AL54" s="496"/>
      <c r="AM54" s="486"/>
      <c r="AN54" s="813"/>
      <c r="AO54" s="813"/>
      <c r="AP54" s="1097"/>
      <c r="AQ54" s="388"/>
      <c r="AR54" s="244"/>
      <c r="AS54" s="813"/>
      <c r="AT54" s="813"/>
      <c r="AU54" s="1100"/>
      <c r="AV54" s="1097"/>
      <c r="AW54" s="813"/>
      <c r="AX54" s="1091"/>
      <c r="BT54" s="461"/>
      <c r="BU54" s="460"/>
      <c r="BV54" s="460"/>
      <c r="BW54" s="132"/>
    </row>
    <row r="55" spans="1:75" ht="69.95" customHeight="1" x14ac:dyDescent="0.25">
      <c r="A55" s="1103"/>
      <c r="B55" s="1103"/>
      <c r="C55" s="486"/>
      <c r="D55" s="1116"/>
      <c r="E55" s="486" t="s">
        <v>1271</v>
      </c>
      <c r="F55" s="821"/>
      <c r="G55" s="1087"/>
      <c r="H55" s="891"/>
      <c r="I55" s="1087"/>
      <c r="J55" s="891"/>
      <c r="K55" s="1113"/>
      <c r="L55" s="500"/>
      <c r="M55" s="399"/>
      <c r="N55" s="399"/>
      <c r="O55" s="399"/>
      <c r="P55" s="399"/>
      <c r="Q55" s="399"/>
      <c r="R55" s="399"/>
      <c r="S55" s="399"/>
      <c r="T55" s="399"/>
      <c r="U55" s="465" t="str">
        <f t="shared" ref="U55:U61" si="3">IF(AND(N55="",O55="",P55="",Q55="",R55="",S55="",T55=""),"",SUM(N55:T55))</f>
        <v/>
      </c>
      <c r="V55" s="1082"/>
      <c r="W55" s="395"/>
      <c r="X55" s="395"/>
      <c r="Y55" s="395"/>
      <c r="Z55" s="395"/>
      <c r="AA55" s="395"/>
      <c r="AB55" s="1082"/>
      <c r="AC55" s="891"/>
      <c r="AD55" s="1087"/>
      <c r="AE55" s="891"/>
      <c r="AF55" s="1087"/>
      <c r="AG55" s="891"/>
      <c r="AH55" s="1113"/>
      <c r="AI55" s="813"/>
      <c r="AJ55" s="500"/>
      <c r="AK55" s="500"/>
      <c r="AL55" s="500"/>
      <c r="AM55" s="500"/>
      <c r="AN55" s="813"/>
      <c r="AO55" s="813"/>
      <c r="AP55" s="1097"/>
      <c r="AQ55" s="463"/>
      <c r="AR55" s="244"/>
      <c r="AS55" s="813"/>
      <c r="AT55" s="813"/>
      <c r="AU55" s="1100"/>
      <c r="AV55" s="1097"/>
      <c r="AW55" s="813"/>
      <c r="AX55" s="1091"/>
      <c r="BU55" s="460">
        <v>0</v>
      </c>
      <c r="BV55" s="460">
        <v>0</v>
      </c>
    </row>
    <row r="56" spans="1:75" ht="2.1" customHeight="1" thickBot="1" x14ac:dyDescent="0.3">
      <c r="A56" s="1103"/>
      <c r="B56" s="1103"/>
      <c r="C56" s="487"/>
      <c r="D56" s="1117"/>
      <c r="E56" s="487"/>
      <c r="F56" s="812"/>
      <c r="G56" s="1088"/>
      <c r="H56" s="1085"/>
      <c r="I56" s="1138"/>
      <c r="J56" s="1085"/>
      <c r="K56" s="1114"/>
      <c r="L56" s="497"/>
      <c r="M56" s="402"/>
      <c r="N56" s="392"/>
      <c r="O56" s="392"/>
      <c r="P56" s="392"/>
      <c r="Q56" s="392"/>
      <c r="R56" s="392"/>
      <c r="S56" s="392"/>
      <c r="T56" s="392"/>
      <c r="U56" s="467" t="str">
        <f t="shared" si="3"/>
        <v/>
      </c>
      <c r="V56" s="1083"/>
      <c r="W56" s="387"/>
      <c r="X56" s="387"/>
      <c r="Y56" s="387"/>
      <c r="Z56" s="387"/>
      <c r="AA56" s="387"/>
      <c r="AB56" s="1083"/>
      <c r="AC56" s="1085"/>
      <c r="AD56" s="1088"/>
      <c r="AE56" s="1085"/>
      <c r="AF56" s="1088"/>
      <c r="AG56" s="1085"/>
      <c r="AH56" s="1114"/>
      <c r="AI56" s="1089"/>
      <c r="AJ56" s="497"/>
      <c r="AK56" s="497"/>
      <c r="AL56" s="497"/>
      <c r="AM56" s="497"/>
      <c r="AN56" s="813"/>
      <c r="AO56" s="813"/>
      <c r="AP56" s="1098"/>
      <c r="AQ56" s="466"/>
      <c r="AR56" s="269"/>
      <c r="AS56" s="813"/>
      <c r="AT56" s="813"/>
      <c r="AU56" s="1100"/>
      <c r="AV56" s="1097"/>
      <c r="AW56" s="813"/>
      <c r="AX56" s="1091"/>
    </row>
    <row r="57" spans="1:75" ht="92.25" customHeight="1" x14ac:dyDescent="0.25">
      <c r="A57" s="1102">
        <v>10</v>
      </c>
      <c r="B57" s="1102" t="s">
        <v>337</v>
      </c>
      <c r="C57" s="488" t="s">
        <v>1258</v>
      </c>
      <c r="D57" s="1134" t="s">
        <v>1282</v>
      </c>
      <c r="E57" s="489" t="s">
        <v>1273</v>
      </c>
      <c r="F57" s="820" t="s">
        <v>252</v>
      </c>
      <c r="G57" s="1086">
        <v>1</v>
      </c>
      <c r="H57" s="1084" t="str">
        <f>IF(G57=1,"RARA VEZ",IF(G57=2,"IMPROBABLE",IF(G57=3,"POSIBLE",IF(G57=4,"PROBABLE",IF(G57=5,"CASI SEGURO",IF(G57=""," "))))))</f>
        <v>RARA VEZ</v>
      </c>
      <c r="I57" s="1086">
        <v>5</v>
      </c>
      <c r="J57" s="1084" t="str">
        <f>IF(I57=1,"INSIGNIFICANTE",IF(I57=2,"MENOR",IF(I57=3,"MODERADO",IF(I57=4,"MAYOR",IF(I57=5,"CATASTROFICO",IF(I57=""," "))))))</f>
        <v>CATASTROFICO</v>
      </c>
      <c r="K57" s="1112" t="str">
        <f>VLOOKUP(G57,[4]Listas!$G$25:$L$30,'[4]R. Corrupción'!I57+1,0)</f>
        <v>EXTREMA</v>
      </c>
      <c r="L57" s="490" t="s">
        <v>1274</v>
      </c>
      <c r="M57" s="398" t="s">
        <v>13</v>
      </c>
      <c r="N57" s="391">
        <v>15</v>
      </c>
      <c r="O57" s="391">
        <v>15</v>
      </c>
      <c r="P57" s="391">
        <v>15</v>
      </c>
      <c r="Q57" s="391">
        <v>15</v>
      </c>
      <c r="R57" s="391">
        <v>15</v>
      </c>
      <c r="S57" s="391">
        <v>15</v>
      </c>
      <c r="T57" s="391">
        <v>10</v>
      </c>
      <c r="U57" s="468">
        <f t="shared" si="3"/>
        <v>100</v>
      </c>
      <c r="V57" s="1081">
        <f>AVERAGEIF(U57:U61,"&lt;&gt;"&amp;"",U57:U61)</f>
        <v>100</v>
      </c>
      <c r="W57" s="397" t="s">
        <v>249</v>
      </c>
      <c r="X57" s="397" t="s">
        <v>268</v>
      </c>
      <c r="Y57" s="397" t="s">
        <v>267</v>
      </c>
      <c r="Z57" s="397">
        <v>100</v>
      </c>
      <c r="AA57" s="397" t="s">
        <v>386</v>
      </c>
      <c r="AB57" s="1081">
        <f>AVERAGEIF(Z57:Z61,"&lt;&gt;"&amp;"",Z57:Z61)</f>
        <v>100</v>
      </c>
      <c r="AC57" s="1084" t="s">
        <v>269</v>
      </c>
      <c r="AD57" s="1086">
        <v>1</v>
      </c>
      <c r="AE57" s="1084" t="str">
        <f>IF(AD57=1,"RARA VEZ",IF(AD57=2,"IMPROBABLE",IF(AD57=3,"POSIBLE",IF(AD57=4,"PROBABLE",IF(AD57=5,"CASI SEGURO",IF(AD57=""," "))))))</f>
        <v>RARA VEZ</v>
      </c>
      <c r="AF57" s="1086">
        <v>5</v>
      </c>
      <c r="AG57" s="1084" t="str">
        <f>IF(AF57=1,"INSIGNIFICANTE",IF(AF57=2,"MENOR",IF(AF57=3,"MODERADO",IF(AF57=4,"MAYOR",IF(AF57=5,"CATASTROFICO",IF(AF57=""," "))))))</f>
        <v>CATASTROFICO</v>
      </c>
      <c r="AH57" s="1112" t="s">
        <v>237</v>
      </c>
      <c r="AI57" s="822" t="s">
        <v>26</v>
      </c>
      <c r="AJ57" s="490" t="s">
        <v>1275</v>
      </c>
      <c r="AK57" s="491" t="s">
        <v>1279</v>
      </c>
      <c r="AL57" s="492">
        <v>45657</v>
      </c>
      <c r="AM57" s="490" t="s">
        <v>1277</v>
      </c>
      <c r="AN57" s="822" t="s">
        <v>1246</v>
      </c>
      <c r="AO57" s="822" t="s">
        <v>1279</v>
      </c>
      <c r="AP57" s="1096"/>
      <c r="AQ57" s="261"/>
      <c r="AR57" s="424"/>
      <c r="AS57" s="822"/>
      <c r="AT57" s="822"/>
      <c r="AU57" s="1099"/>
      <c r="AV57" s="1096"/>
      <c r="AW57" s="822"/>
      <c r="AX57" s="1090"/>
      <c r="BT57" s="456" t="s">
        <v>333</v>
      </c>
      <c r="BU57" s="456"/>
      <c r="BV57" s="456"/>
      <c r="BW57" s="457" t="s">
        <v>328</v>
      </c>
    </row>
    <row r="58" spans="1:75" ht="69.95" customHeight="1" x14ac:dyDescent="0.25">
      <c r="A58" s="1103"/>
      <c r="B58" s="1103"/>
      <c r="C58" s="486" t="s">
        <v>1266</v>
      </c>
      <c r="D58" s="1116"/>
      <c r="E58" s="486" t="s">
        <v>1267</v>
      </c>
      <c r="F58" s="821"/>
      <c r="G58" s="1087"/>
      <c r="H58" s="891"/>
      <c r="I58" s="1087"/>
      <c r="J58" s="891"/>
      <c r="K58" s="1113"/>
      <c r="L58" s="493"/>
      <c r="M58" s="399"/>
      <c r="N58" s="399"/>
      <c r="O58" s="399"/>
      <c r="P58" s="399"/>
      <c r="Q58" s="399"/>
      <c r="R58" s="399"/>
      <c r="S58" s="399"/>
      <c r="T58" s="399"/>
      <c r="U58" s="465" t="str">
        <f t="shared" si="3"/>
        <v/>
      </c>
      <c r="V58" s="1082"/>
      <c r="W58" s="395"/>
      <c r="X58" s="395"/>
      <c r="Y58" s="395"/>
      <c r="Z58" s="395"/>
      <c r="AA58" s="395"/>
      <c r="AB58" s="1082"/>
      <c r="AC58" s="891"/>
      <c r="AD58" s="1087"/>
      <c r="AE58" s="891"/>
      <c r="AF58" s="1087"/>
      <c r="AG58" s="891"/>
      <c r="AH58" s="1113"/>
      <c r="AI58" s="813"/>
      <c r="AJ58" s="486"/>
      <c r="AK58" s="486"/>
      <c r="AL58" s="496"/>
      <c r="AM58" s="486"/>
      <c r="AN58" s="813"/>
      <c r="AO58" s="813"/>
      <c r="AP58" s="1097"/>
      <c r="AQ58" s="388"/>
      <c r="AR58" s="244"/>
      <c r="AS58" s="813"/>
      <c r="AT58" s="813"/>
      <c r="AU58" s="1100"/>
      <c r="AV58" s="1097"/>
      <c r="AW58" s="813"/>
      <c r="AX58" s="1091"/>
      <c r="BT58" s="459">
        <v>15</v>
      </c>
      <c r="BU58" s="460">
        <v>15</v>
      </c>
      <c r="BV58" s="460">
        <v>10</v>
      </c>
      <c r="BW58" s="130" t="s">
        <v>330</v>
      </c>
    </row>
    <row r="59" spans="1:75" ht="69.95" customHeight="1" x14ac:dyDescent="0.25">
      <c r="A59" s="1103"/>
      <c r="B59" s="1103"/>
      <c r="C59" s="486" t="s">
        <v>1269</v>
      </c>
      <c r="D59" s="1116"/>
      <c r="E59" s="486" t="s">
        <v>1270</v>
      </c>
      <c r="F59" s="821"/>
      <c r="G59" s="1087"/>
      <c r="H59" s="891"/>
      <c r="I59" s="1087"/>
      <c r="J59" s="891"/>
      <c r="K59" s="1113"/>
      <c r="L59" s="493"/>
      <c r="M59" s="399"/>
      <c r="N59" s="399"/>
      <c r="O59" s="399"/>
      <c r="P59" s="399"/>
      <c r="Q59" s="399"/>
      <c r="R59" s="399"/>
      <c r="S59" s="399"/>
      <c r="T59" s="399"/>
      <c r="U59" s="465" t="str">
        <f t="shared" si="3"/>
        <v/>
      </c>
      <c r="V59" s="1082"/>
      <c r="W59" s="395"/>
      <c r="X59" s="395"/>
      <c r="Y59" s="395"/>
      <c r="Z59" s="395"/>
      <c r="AA59" s="395"/>
      <c r="AB59" s="1082"/>
      <c r="AC59" s="891"/>
      <c r="AD59" s="1087"/>
      <c r="AE59" s="891"/>
      <c r="AF59" s="1087"/>
      <c r="AG59" s="891"/>
      <c r="AH59" s="1113"/>
      <c r="AI59" s="813"/>
      <c r="AJ59" s="486"/>
      <c r="AK59" s="486"/>
      <c r="AL59" s="496"/>
      <c r="AM59" s="486"/>
      <c r="AN59" s="813"/>
      <c r="AO59" s="813"/>
      <c r="AP59" s="1097"/>
      <c r="AQ59" s="388"/>
      <c r="AR59" s="244"/>
      <c r="AS59" s="813"/>
      <c r="AT59" s="813"/>
      <c r="AU59" s="1100"/>
      <c r="AV59" s="1097"/>
      <c r="AW59" s="813"/>
      <c r="AX59" s="1091"/>
      <c r="BT59" s="459">
        <v>0</v>
      </c>
      <c r="BU59" s="460">
        <v>10</v>
      </c>
      <c r="BV59" s="460">
        <v>5</v>
      </c>
      <c r="BW59" s="130" t="s">
        <v>331</v>
      </c>
    </row>
    <row r="60" spans="1:75" ht="69.95" customHeight="1" x14ac:dyDescent="0.25">
      <c r="A60" s="1103"/>
      <c r="B60" s="1103"/>
      <c r="C60" s="486"/>
      <c r="D60" s="1116"/>
      <c r="E60" s="486" t="s">
        <v>1271</v>
      </c>
      <c r="F60" s="821"/>
      <c r="G60" s="1087"/>
      <c r="H60" s="891"/>
      <c r="I60" s="1087"/>
      <c r="J60" s="891"/>
      <c r="K60" s="1113"/>
      <c r="L60" s="500"/>
      <c r="M60" s="399"/>
      <c r="N60" s="399"/>
      <c r="O60" s="399"/>
      <c r="P60" s="399"/>
      <c r="Q60" s="399"/>
      <c r="R60" s="399"/>
      <c r="S60" s="399"/>
      <c r="T60" s="399"/>
      <c r="U60" s="465" t="str">
        <f t="shared" si="3"/>
        <v/>
      </c>
      <c r="V60" s="1082"/>
      <c r="W60" s="395"/>
      <c r="X60" s="395"/>
      <c r="Y60" s="395"/>
      <c r="Z60" s="395"/>
      <c r="AA60" s="395"/>
      <c r="AB60" s="1082"/>
      <c r="AC60" s="891"/>
      <c r="AD60" s="1087"/>
      <c r="AE60" s="891"/>
      <c r="AF60" s="1087"/>
      <c r="AG60" s="891"/>
      <c r="AH60" s="1113"/>
      <c r="AI60" s="813"/>
      <c r="AJ60" s="500"/>
      <c r="AK60" s="500"/>
      <c r="AL60" s="500"/>
      <c r="AM60" s="500"/>
      <c r="AN60" s="813"/>
      <c r="AO60" s="813"/>
      <c r="AP60" s="1097"/>
      <c r="AQ60" s="463"/>
      <c r="AR60" s="244"/>
      <c r="AS60" s="813"/>
      <c r="AT60" s="813"/>
      <c r="AU60" s="1100"/>
      <c r="AV60" s="1097"/>
      <c r="AW60" s="813"/>
      <c r="AX60" s="1091"/>
      <c r="BU60" s="460">
        <v>0</v>
      </c>
      <c r="BV60" s="460">
        <v>0</v>
      </c>
    </row>
    <row r="61" spans="1:75" ht="2.1" customHeight="1" thickBot="1" x14ac:dyDescent="0.3">
      <c r="A61" s="1104"/>
      <c r="B61" s="1104"/>
      <c r="C61" s="487"/>
      <c r="D61" s="1117"/>
      <c r="E61" s="487"/>
      <c r="F61" s="1108"/>
      <c r="G61" s="1088"/>
      <c r="H61" s="1085"/>
      <c r="I61" s="1088"/>
      <c r="J61" s="1085"/>
      <c r="K61" s="1114"/>
      <c r="L61" s="497"/>
      <c r="M61" s="400"/>
      <c r="N61" s="393"/>
      <c r="O61" s="393"/>
      <c r="P61" s="393"/>
      <c r="Q61" s="393"/>
      <c r="R61" s="393"/>
      <c r="S61" s="393"/>
      <c r="T61" s="393"/>
      <c r="U61" s="470" t="str">
        <f t="shared" si="3"/>
        <v/>
      </c>
      <c r="V61" s="1083"/>
      <c r="W61" s="396"/>
      <c r="X61" s="396"/>
      <c r="Y61" s="396"/>
      <c r="Z61" s="396"/>
      <c r="AA61" s="396"/>
      <c r="AB61" s="1083"/>
      <c r="AC61" s="1085"/>
      <c r="AD61" s="1088"/>
      <c r="AE61" s="1085"/>
      <c r="AF61" s="1088"/>
      <c r="AG61" s="1085"/>
      <c r="AH61" s="1114"/>
      <c r="AI61" s="1089"/>
      <c r="AJ61" s="497"/>
      <c r="AK61" s="497"/>
      <c r="AL61" s="497"/>
      <c r="AM61" s="497"/>
      <c r="AN61" s="1089"/>
      <c r="AO61" s="1089"/>
      <c r="AP61" s="1098"/>
      <c r="AQ61" s="462"/>
      <c r="AR61" s="429"/>
      <c r="AS61" s="1089"/>
      <c r="AT61" s="1089"/>
      <c r="AU61" s="1101"/>
      <c r="AV61" s="1098"/>
      <c r="AW61" s="1089"/>
      <c r="AX61" s="1092"/>
    </row>
    <row r="62" spans="1:75" ht="99.75" customHeight="1" x14ac:dyDescent="0.25">
      <c r="A62" s="1103">
        <v>11</v>
      </c>
      <c r="B62" s="1103" t="s">
        <v>337</v>
      </c>
      <c r="C62" s="488" t="s">
        <v>1258</v>
      </c>
      <c r="D62" s="1134" t="s">
        <v>1283</v>
      </c>
      <c r="E62" s="489" t="s">
        <v>1273</v>
      </c>
      <c r="F62" s="814" t="s">
        <v>252</v>
      </c>
      <c r="G62" s="1086">
        <v>1</v>
      </c>
      <c r="H62" s="1084" t="str">
        <f>IF(G62=1,"RARA VEZ",IF(G62=2,"IMPROBABLE",IF(G62=3,"POSIBLE",IF(G62=4,"PROBABLE",IF(G62=5,"CASI SEGURO",IF(G62=""," "))))))</f>
        <v>RARA VEZ</v>
      </c>
      <c r="I62" s="1137">
        <v>5</v>
      </c>
      <c r="J62" s="1084" t="str">
        <f>IF(I62=1,"INSIGNIFICANTE",IF(I62=2,"MENOR",IF(I62=3,"MODERADO",IF(I62=4,"MAYOR",IF(I62=5,"CATASTROFICO",IF(I62=""," "))))))</f>
        <v>CATASTROFICO</v>
      </c>
      <c r="K62" s="1112" t="str">
        <f>VLOOKUP(G62,[4]Listas!$G$25:$L$30,'[4]R. Corrupción'!I62+1,0)</f>
        <v>EXTREMA</v>
      </c>
      <c r="L62" s="490" t="s">
        <v>1274</v>
      </c>
      <c r="M62" s="401" t="s">
        <v>13</v>
      </c>
      <c r="N62" s="401">
        <v>15</v>
      </c>
      <c r="O62" s="401">
        <v>15</v>
      </c>
      <c r="P62" s="401">
        <v>15</v>
      </c>
      <c r="Q62" s="401">
        <v>15</v>
      </c>
      <c r="R62" s="401">
        <v>15</v>
      </c>
      <c r="S62" s="401">
        <v>15</v>
      </c>
      <c r="T62" s="401">
        <v>10</v>
      </c>
      <c r="U62" s="464">
        <f t="shared" si="0"/>
        <v>100</v>
      </c>
      <c r="V62" s="1135">
        <f>AVERAGEIF(U62:U66,"&lt;&gt;"&amp;"",U62:U66)</f>
        <v>100</v>
      </c>
      <c r="W62" s="394" t="s">
        <v>249</v>
      </c>
      <c r="X62" s="394" t="s">
        <v>268</v>
      </c>
      <c r="Y62" s="394" t="s">
        <v>267</v>
      </c>
      <c r="Z62" s="394">
        <v>100</v>
      </c>
      <c r="AA62" s="394" t="s">
        <v>386</v>
      </c>
      <c r="AB62" s="1135">
        <f>AVERAGEIF(Z62:Z66,"&lt;&gt;"&amp;"",Z62:Z66)</f>
        <v>100</v>
      </c>
      <c r="AC62" s="1136" t="s">
        <v>269</v>
      </c>
      <c r="AD62" s="1086">
        <v>1</v>
      </c>
      <c r="AE62" s="1084" t="str">
        <f>IF(AD62=1,"RARA VEZ",IF(AD62=2,"IMPROBABLE",IF(AD62=3,"POSIBLE",IF(AD62=4,"PROBABLE",IF(AD62=5,"CASI SEGURO",IF(AD62=""," "))))))</f>
        <v>RARA VEZ</v>
      </c>
      <c r="AF62" s="1086">
        <v>5</v>
      </c>
      <c r="AG62" s="1084" t="str">
        <f>IF(AF62=1,"INSIGNIFICANTE",IF(AF62=2,"MENOR",IF(AF62=3,"MODERADO",IF(AF62=4,"MAYOR",IF(AF62=5,"CATASTROFICO",IF(AF62=""," "))))))</f>
        <v>CATASTROFICO</v>
      </c>
      <c r="AH62" s="1112" t="s">
        <v>237</v>
      </c>
      <c r="AI62" s="813" t="s">
        <v>26</v>
      </c>
      <c r="AJ62" s="490" t="s">
        <v>1275</v>
      </c>
      <c r="AK62" s="491" t="s">
        <v>1284</v>
      </c>
      <c r="AL62" s="492">
        <v>45657</v>
      </c>
      <c r="AM62" s="490" t="s">
        <v>1277</v>
      </c>
      <c r="AN62" s="813" t="s">
        <v>1246</v>
      </c>
      <c r="AO62" s="813" t="s">
        <v>1284</v>
      </c>
      <c r="AP62" s="1096"/>
      <c r="AQ62" s="385"/>
      <c r="AR62" s="425"/>
      <c r="AS62" s="813"/>
      <c r="AT62" s="813"/>
      <c r="AU62" s="1100"/>
      <c r="AV62" s="1097"/>
      <c r="AW62" s="813"/>
      <c r="AX62" s="1091"/>
      <c r="BT62" s="459">
        <v>15</v>
      </c>
      <c r="BU62" s="460">
        <v>15</v>
      </c>
      <c r="BV62" s="460">
        <v>10</v>
      </c>
      <c r="BW62" s="130" t="s">
        <v>330</v>
      </c>
    </row>
    <row r="63" spans="1:75" ht="69.95" customHeight="1" x14ac:dyDescent="0.25">
      <c r="A63" s="1103"/>
      <c r="B63" s="1103"/>
      <c r="C63" s="486" t="s">
        <v>1266</v>
      </c>
      <c r="D63" s="1116"/>
      <c r="E63" s="486" t="s">
        <v>1267</v>
      </c>
      <c r="F63" s="821"/>
      <c r="G63" s="1087"/>
      <c r="H63" s="891"/>
      <c r="I63" s="1087"/>
      <c r="J63" s="891"/>
      <c r="K63" s="1113"/>
      <c r="L63" s="493"/>
      <c r="M63" s="399"/>
      <c r="N63" s="399"/>
      <c r="O63" s="399"/>
      <c r="P63" s="399"/>
      <c r="Q63" s="399"/>
      <c r="R63" s="399"/>
      <c r="S63" s="399"/>
      <c r="T63" s="399"/>
      <c r="U63" s="465" t="str">
        <f t="shared" si="0"/>
        <v/>
      </c>
      <c r="V63" s="1082"/>
      <c r="W63" s="395"/>
      <c r="X63" s="395"/>
      <c r="Y63" s="395"/>
      <c r="Z63" s="395"/>
      <c r="AA63" s="395"/>
      <c r="AB63" s="1082"/>
      <c r="AC63" s="891"/>
      <c r="AD63" s="1087"/>
      <c r="AE63" s="891"/>
      <c r="AF63" s="1087"/>
      <c r="AG63" s="891"/>
      <c r="AH63" s="1113"/>
      <c r="AI63" s="813"/>
      <c r="AJ63" s="486"/>
      <c r="AK63" s="486"/>
      <c r="AL63" s="496"/>
      <c r="AM63" s="486"/>
      <c r="AN63" s="813"/>
      <c r="AO63" s="813"/>
      <c r="AP63" s="1097"/>
      <c r="AQ63" s="388"/>
      <c r="AR63" s="244"/>
      <c r="AS63" s="813"/>
      <c r="AT63" s="813"/>
      <c r="AU63" s="1100"/>
      <c r="AV63" s="1097"/>
      <c r="AW63" s="813"/>
      <c r="AX63" s="1091"/>
      <c r="BT63" s="459">
        <v>0</v>
      </c>
      <c r="BU63" s="460">
        <v>10</v>
      </c>
      <c r="BV63" s="460">
        <v>5</v>
      </c>
      <c r="BW63" s="130" t="s">
        <v>331</v>
      </c>
    </row>
    <row r="64" spans="1:75" ht="69.95" customHeight="1" x14ac:dyDescent="0.25">
      <c r="A64" s="1103"/>
      <c r="B64" s="1103"/>
      <c r="C64" s="486" t="s">
        <v>1269</v>
      </c>
      <c r="D64" s="1116"/>
      <c r="E64" s="486" t="s">
        <v>1270</v>
      </c>
      <c r="F64" s="821"/>
      <c r="G64" s="1087"/>
      <c r="H64" s="891"/>
      <c r="I64" s="1087"/>
      <c r="J64" s="891"/>
      <c r="K64" s="1113"/>
      <c r="L64" s="493"/>
      <c r="M64" s="399"/>
      <c r="N64" s="399"/>
      <c r="O64" s="399"/>
      <c r="P64" s="399"/>
      <c r="Q64" s="399"/>
      <c r="R64" s="399"/>
      <c r="S64" s="399"/>
      <c r="T64" s="399"/>
      <c r="U64" s="465"/>
      <c r="V64" s="1082"/>
      <c r="W64" s="395"/>
      <c r="X64" s="395"/>
      <c r="Y64" s="395"/>
      <c r="Z64" s="395"/>
      <c r="AA64" s="395"/>
      <c r="AB64" s="1082"/>
      <c r="AC64" s="891"/>
      <c r="AD64" s="1087"/>
      <c r="AE64" s="891"/>
      <c r="AF64" s="1087"/>
      <c r="AG64" s="891"/>
      <c r="AH64" s="1113"/>
      <c r="AI64" s="813"/>
      <c r="AJ64" s="486"/>
      <c r="AK64" s="486"/>
      <c r="AL64" s="496"/>
      <c r="AM64" s="486"/>
      <c r="AN64" s="813"/>
      <c r="AO64" s="813"/>
      <c r="AP64" s="1097"/>
      <c r="AQ64" s="388"/>
      <c r="AR64" s="244"/>
      <c r="AS64" s="813"/>
      <c r="AT64" s="813"/>
      <c r="AU64" s="1100"/>
      <c r="AV64" s="1097"/>
      <c r="AW64" s="813"/>
      <c r="AX64" s="1091"/>
      <c r="BT64" s="461"/>
      <c r="BU64" s="460"/>
      <c r="BV64" s="460"/>
      <c r="BW64" s="132"/>
    </row>
    <row r="65" spans="1:75" ht="69.95" customHeight="1" x14ac:dyDescent="0.25">
      <c r="A65" s="1103"/>
      <c r="B65" s="1103"/>
      <c r="C65" s="486"/>
      <c r="D65" s="1116"/>
      <c r="E65" s="486" t="s">
        <v>1271</v>
      </c>
      <c r="F65" s="821"/>
      <c r="G65" s="1087"/>
      <c r="H65" s="891"/>
      <c r="I65" s="1087"/>
      <c r="J65" s="891"/>
      <c r="K65" s="1113"/>
      <c r="L65" s="500"/>
      <c r="M65" s="399"/>
      <c r="N65" s="399"/>
      <c r="O65" s="399"/>
      <c r="P65" s="399"/>
      <c r="Q65" s="399"/>
      <c r="R65" s="399"/>
      <c r="S65" s="399"/>
      <c r="T65" s="399"/>
      <c r="U65" s="465" t="str">
        <f t="shared" si="0"/>
        <v/>
      </c>
      <c r="V65" s="1082"/>
      <c r="W65" s="395"/>
      <c r="X65" s="395"/>
      <c r="Y65" s="395"/>
      <c r="Z65" s="395"/>
      <c r="AA65" s="395"/>
      <c r="AB65" s="1082"/>
      <c r="AC65" s="891"/>
      <c r="AD65" s="1087"/>
      <c r="AE65" s="891"/>
      <c r="AF65" s="1087"/>
      <c r="AG65" s="891"/>
      <c r="AH65" s="1113"/>
      <c r="AI65" s="813"/>
      <c r="AJ65" s="500"/>
      <c r="AK65" s="500"/>
      <c r="AL65" s="500"/>
      <c r="AM65" s="500"/>
      <c r="AN65" s="813"/>
      <c r="AO65" s="813"/>
      <c r="AP65" s="1097"/>
      <c r="AQ65" s="463"/>
      <c r="AR65" s="244"/>
      <c r="AS65" s="813"/>
      <c r="AT65" s="813"/>
      <c r="AU65" s="1100"/>
      <c r="AV65" s="1097"/>
      <c r="AW65" s="813"/>
      <c r="AX65" s="1091"/>
      <c r="BU65" s="460">
        <v>0</v>
      </c>
      <c r="BV65" s="460">
        <v>0</v>
      </c>
    </row>
    <row r="66" spans="1:75" ht="2.1" customHeight="1" thickBot="1" x14ac:dyDescent="0.3">
      <c r="A66" s="1103"/>
      <c r="B66" s="1103"/>
      <c r="C66" s="487"/>
      <c r="D66" s="1117"/>
      <c r="E66" s="487"/>
      <c r="F66" s="812"/>
      <c r="G66" s="1088"/>
      <c r="H66" s="1085"/>
      <c r="I66" s="1138"/>
      <c r="J66" s="1085"/>
      <c r="K66" s="1114"/>
      <c r="L66" s="497"/>
      <c r="M66" s="402"/>
      <c r="N66" s="392"/>
      <c r="O66" s="392"/>
      <c r="P66" s="392"/>
      <c r="Q66" s="392"/>
      <c r="R66" s="392"/>
      <c r="S66" s="392"/>
      <c r="T66" s="392"/>
      <c r="U66" s="467" t="str">
        <f t="shared" si="0"/>
        <v/>
      </c>
      <c r="V66" s="1083"/>
      <c r="W66" s="387"/>
      <c r="X66" s="387"/>
      <c r="Y66" s="387"/>
      <c r="Z66" s="387"/>
      <c r="AA66" s="387"/>
      <c r="AB66" s="1083"/>
      <c r="AC66" s="1085"/>
      <c r="AD66" s="1088"/>
      <c r="AE66" s="1085"/>
      <c r="AF66" s="1088"/>
      <c r="AG66" s="1085"/>
      <c r="AH66" s="1114"/>
      <c r="AI66" s="1089"/>
      <c r="AJ66" s="497"/>
      <c r="AK66" s="497"/>
      <c r="AL66" s="497"/>
      <c r="AM66" s="497"/>
      <c r="AN66" s="813"/>
      <c r="AO66" s="813"/>
      <c r="AP66" s="1098"/>
      <c r="AQ66" s="466"/>
      <c r="AR66" s="269"/>
      <c r="AS66" s="813"/>
      <c r="AT66" s="813"/>
      <c r="AU66" s="1100"/>
      <c r="AV66" s="1097"/>
      <c r="AW66" s="813"/>
      <c r="AX66" s="1091"/>
    </row>
    <row r="67" spans="1:75" ht="93" customHeight="1" x14ac:dyDescent="0.25">
      <c r="A67" s="1102">
        <v>12</v>
      </c>
      <c r="B67" s="1102" t="s">
        <v>337</v>
      </c>
      <c r="C67" s="488" t="s">
        <v>1258</v>
      </c>
      <c r="D67" s="1134" t="s">
        <v>1285</v>
      </c>
      <c r="E67" s="489" t="s">
        <v>1273</v>
      </c>
      <c r="F67" s="820" t="s">
        <v>252</v>
      </c>
      <c r="G67" s="1086">
        <v>1</v>
      </c>
      <c r="H67" s="1084" t="str">
        <f>IF(G67=1,"RARA VEZ",IF(G67=2,"IMPROBABLE",IF(G67=3,"POSIBLE",IF(G67=4,"PROBABLE",IF(G67=5,"CASI SEGURO",IF(G67=""," "))))))</f>
        <v>RARA VEZ</v>
      </c>
      <c r="I67" s="1086">
        <v>5</v>
      </c>
      <c r="J67" s="1084" t="str">
        <f>IF(I67=1,"INSIGNIFICANTE",IF(I67=2,"MENOR",IF(I67=3,"MODERADO",IF(I67=4,"MAYOR",IF(I67=5,"CATASTROFICO",IF(I67=""," "))))))</f>
        <v>CATASTROFICO</v>
      </c>
      <c r="K67" s="1112" t="str">
        <f>VLOOKUP(G67,[4]Listas!$G$25:$L$30,'[4]R. Corrupción'!I67+1,0)</f>
        <v>EXTREMA</v>
      </c>
      <c r="L67" s="490" t="s">
        <v>1274</v>
      </c>
      <c r="M67" s="398" t="s">
        <v>13</v>
      </c>
      <c r="N67" s="391">
        <v>15</v>
      </c>
      <c r="O67" s="391">
        <v>15</v>
      </c>
      <c r="P67" s="391">
        <v>15</v>
      </c>
      <c r="Q67" s="391">
        <v>15</v>
      </c>
      <c r="R67" s="391">
        <v>15</v>
      </c>
      <c r="S67" s="391">
        <v>15</v>
      </c>
      <c r="T67" s="391">
        <v>10</v>
      </c>
      <c r="U67" s="468">
        <f t="shared" si="0"/>
        <v>100</v>
      </c>
      <c r="V67" s="1081">
        <f>AVERAGEIF(U67:U71,"&lt;&gt;"&amp;"",U67:U71)</f>
        <v>100</v>
      </c>
      <c r="W67" s="397" t="s">
        <v>247</v>
      </c>
      <c r="X67" s="397" t="s">
        <v>264</v>
      </c>
      <c r="Y67" s="397" t="s">
        <v>263</v>
      </c>
      <c r="Z67" s="397">
        <v>50</v>
      </c>
      <c r="AA67" s="397" t="s">
        <v>386</v>
      </c>
      <c r="AB67" s="1081">
        <f>AVERAGEIF(Z67:Z71,"&lt;&gt;"&amp;"",Z67:Z71)</f>
        <v>50</v>
      </c>
      <c r="AC67" s="1084" t="s">
        <v>265</v>
      </c>
      <c r="AD67" s="1086">
        <v>1</v>
      </c>
      <c r="AE67" s="1084" t="str">
        <f>IF(AD67=1,"RARA VEZ",IF(AD67=2,"IMPROBABLE",IF(AD67=3,"POSIBLE",IF(AD67=4,"PROBABLE",IF(AD67=5,"CASI SEGURO",IF(AD67=""," "))))))</f>
        <v>RARA VEZ</v>
      </c>
      <c r="AF67" s="1086">
        <v>5</v>
      </c>
      <c r="AG67" s="1084" t="str">
        <f>IF(AF67=1,"INSIGNIFICANTE",IF(AF67=2,"MENOR",IF(AF67=3,"MODERADO",IF(AF67=4,"MAYOR",IF(AF67=5,"CATASTROFICO",IF(AF67=""," "))))))</f>
        <v>CATASTROFICO</v>
      </c>
      <c r="AH67" s="1112" t="s">
        <v>237</v>
      </c>
      <c r="AI67" s="822" t="s">
        <v>26</v>
      </c>
      <c r="AJ67" s="490" t="s">
        <v>1275</v>
      </c>
      <c r="AK67" s="491" t="s">
        <v>1286</v>
      </c>
      <c r="AL67" s="492">
        <v>45657</v>
      </c>
      <c r="AM67" s="490" t="s">
        <v>1277</v>
      </c>
      <c r="AN67" s="822" t="s">
        <v>1246</v>
      </c>
      <c r="AO67" s="822" t="s">
        <v>1286</v>
      </c>
      <c r="AP67" s="1096"/>
      <c r="AQ67" s="261"/>
      <c r="AR67" s="424"/>
      <c r="AS67" s="822"/>
      <c r="AT67" s="822"/>
      <c r="AU67" s="1099"/>
      <c r="AV67" s="1096"/>
      <c r="AW67" s="822"/>
      <c r="AX67" s="1090"/>
      <c r="BT67" s="456" t="s">
        <v>333</v>
      </c>
      <c r="BU67" s="456"/>
      <c r="BV67" s="456"/>
      <c r="BW67" s="457" t="s">
        <v>328</v>
      </c>
    </row>
    <row r="68" spans="1:75" ht="69.95" customHeight="1" x14ac:dyDescent="0.25">
      <c r="A68" s="1103"/>
      <c r="B68" s="1103"/>
      <c r="C68" s="486" t="s">
        <v>1266</v>
      </c>
      <c r="D68" s="1116"/>
      <c r="E68" s="486" t="s">
        <v>1267</v>
      </c>
      <c r="F68" s="821"/>
      <c r="G68" s="1087"/>
      <c r="H68" s="891"/>
      <c r="I68" s="1087"/>
      <c r="J68" s="891"/>
      <c r="K68" s="1113"/>
      <c r="L68" s="493"/>
      <c r="M68" s="399"/>
      <c r="N68" s="399"/>
      <c r="O68" s="399"/>
      <c r="P68" s="399"/>
      <c r="Q68" s="399"/>
      <c r="R68" s="399"/>
      <c r="S68" s="399"/>
      <c r="T68" s="399"/>
      <c r="U68" s="465" t="str">
        <f t="shared" si="0"/>
        <v/>
      </c>
      <c r="V68" s="1082"/>
      <c r="W68" s="395"/>
      <c r="X68" s="395"/>
      <c r="Y68" s="395"/>
      <c r="Z68" s="395"/>
      <c r="AA68" s="395"/>
      <c r="AB68" s="1082"/>
      <c r="AC68" s="891"/>
      <c r="AD68" s="1087"/>
      <c r="AE68" s="891"/>
      <c r="AF68" s="1087"/>
      <c r="AG68" s="891"/>
      <c r="AH68" s="1113"/>
      <c r="AI68" s="813"/>
      <c r="AJ68" s="486"/>
      <c r="AK68" s="486"/>
      <c r="AL68" s="496"/>
      <c r="AM68" s="486"/>
      <c r="AN68" s="813"/>
      <c r="AO68" s="813"/>
      <c r="AP68" s="1097"/>
      <c r="AQ68" s="388"/>
      <c r="AR68" s="244"/>
      <c r="AS68" s="813"/>
      <c r="AT68" s="813"/>
      <c r="AU68" s="1100"/>
      <c r="AV68" s="1097"/>
      <c r="AW68" s="813"/>
      <c r="AX68" s="1091"/>
      <c r="BT68" s="459">
        <v>15</v>
      </c>
      <c r="BU68" s="460">
        <v>15</v>
      </c>
      <c r="BV68" s="460">
        <v>10</v>
      </c>
      <c r="BW68" s="130" t="s">
        <v>330</v>
      </c>
    </row>
    <row r="69" spans="1:75" ht="69.95" customHeight="1" x14ac:dyDescent="0.25">
      <c r="A69" s="1103"/>
      <c r="B69" s="1103"/>
      <c r="C69" s="486" t="s">
        <v>1269</v>
      </c>
      <c r="D69" s="1116"/>
      <c r="E69" s="486" t="s">
        <v>1270</v>
      </c>
      <c r="F69" s="821"/>
      <c r="G69" s="1087"/>
      <c r="H69" s="891"/>
      <c r="I69" s="1087"/>
      <c r="J69" s="891"/>
      <c r="K69" s="1113"/>
      <c r="L69" s="493"/>
      <c r="M69" s="399"/>
      <c r="N69" s="399"/>
      <c r="O69" s="399"/>
      <c r="P69" s="399"/>
      <c r="Q69" s="399"/>
      <c r="R69" s="399"/>
      <c r="S69" s="399"/>
      <c r="T69" s="399"/>
      <c r="U69" s="465" t="str">
        <f t="shared" si="0"/>
        <v/>
      </c>
      <c r="V69" s="1082"/>
      <c r="W69" s="395"/>
      <c r="X69" s="395"/>
      <c r="Y69" s="395"/>
      <c r="Z69" s="395"/>
      <c r="AA69" s="395"/>
      <c r="AB69" s="1082"/>
      <c r="AC69" s="891"/>
      <c r="AD69" s="1087"/>
      <c r="AE69" s="891"/>
      <c r="AF69" s="1087"/>
      <c r="AG69" s="891"/>
      <c r="AH69" s="1113"/>
      <c r="AI69" s="813"/>
      <c r="AJ69" s="486"/>
      <c r="AK69" s="486"/>
      <c r="AL69" s="496"/>
      <c r="AM69" s="486"/>
      <c r="AN69" s="813"/>
      <c r="AO69" s="813"/>
      <c r="AP69" s="1097"/>
      <c r="AQ69" s="388"/>
      <c r="AR69" s="244"/>
      <c r="AS69" s="813"/>
      <c r="AT69" s="813"/>
      <c r="AU69" s="1100"/>
      <c r="AV69" s="1097"/>
      <c r="AW69" s="813"/>
      <c r="AX69" s="1091"/>
      <c r="BT69" s="459">
        <v>0</v>
      </c>
      <c r="BU69" s="460">
        <v>10</v>
      </c>
      <c r="BV69" s="460">
        <v>5</v>
      </c>
      <c r="BW69" s="130" t="s">
        <v>331</v>
      </c>
    </row>
    <row r="70" spans="1:75" ht="69.95" customHeight="1" x14ac:dyDescent="0.25">
      <c r="A70" s="1103"/>
      <c r="B70" s="1103"/>
      <c r="C70" s="263"/>
      <c r="D70" s="1116"/>
      <c r="E70" s="486" t="s">
        <v>1271</v>
      </c>
      <c r="F70" s="821"/>
      <c r="G70" s="1087"/>
      <c r="H70" s="891"/>
      <c r="I70" s="1087"/>
      <c r="J70" s="891"/>
      <c r="K70" s="1113"/>
      <c r="L70" s="500"/>
      <c r="M70" s="399"/>
      <c r="N70" s="399"/>
      <c r="O70" s="399"/>
      <c r="P70" s="399"/>
      <c r="Q70" s="399"/>
      <c r="R70" s="399"/>
      <c r="S70" s="399"/>
      <c r="T70" s="399"/>
      <c r="U70" s="465" t="str">
        <f t="shared" si="0"/>
        <v/>
      </c>
      <c r="V70" s="1082"/>
      <c r="W70" s="395"/>
      <c r="X70" s="395"/>
      <c r="Y70" s="395"/>
      <c r="Z70" s="395"/>
      <c r="AA70" s="395"/>
      <c r="AB70" s="1082"/>
      <c r="AC70" s="891"/>
      <c r="AD70" s="1087"/>
      <c r="AE70" s="891"/>
      <c r="AF70" s="1087"/>
      <c r="AG70" s="891"/>
      <c r="AH70" s="1113"/>
      <c r="AI70" s="813"/>
      <c r="AJ70" s="500"/>
      <c r="AK70" s="500"/>
      <c r="AL70" s="500"/>
      <c r="AM70" s="500"/>
      <c r="AN70" s="813"/>
      <c r="AO70" s="813"/>
      <c r="AP70" s="1097"/>
      <c r="AQ70" s="463"/>
      <c r="AR70" s="244"/>
      <c r="AS70" s="813"/>
      <c r="AT70" s="813"/>
      <c r="AU70" s="1100"/>
      <c r="AV70" s="1097"/>
      <c r="AW70" s="813"/>
      <c r="AX70" s="1091"/>
      <c r="BU70" s="460">
        <v>0</v>
      </c>
      <c r="BV70" s="460">
        <v>0</v>
      </c>
    </row>
    <row r="71" spans="1:75" ht="2.1" customHeight="1" thickBot="1" x14ac:dyDescent="0.3">
      <c r="A71" s="1104"/>
      <c r="B71" s="1104"/>
      <c r="C71" s="265"/>
      <c r="D71" s="1117"/>
      <c r="E71" s="487"/>
      <c r="F71" s="1108"/>
      <c r="G71" s="1088"/>
      <c r="H71" s="1085"/>
      <c r="I71" s="1088"/>
      <c r="J71" s="1085"/>
      <c r="K71" s="1114"/>
      <c r="L71" s="497"/>
      <c r="M71" s="400"/>
      <c r="N71" s="393"/>
      <c r="O71" s="393"/>
      <c r="P71" s="393"/>
      <c r="Q71" s="393"/>
      <c r="R71" s="393"/>
      <c r="S71" s="393"/>
      <c r="T71" s="393"/>
      <c r="U71" s="470" t="str">
        <f t="shared" si="0"/>
        <v/>
      </c>
      <c r="V71" s="1083"/>
      <c r="W71" s="396"/>
      <c r="X71" s="396"/>
      <c r="Y71" s="396"/>
      <c r="Z71" s="396"/>
      <c r="AA71" s="396"/>
      <c r="AB71" s="1083"/>
      <c r="AC71" s="1085"/>
      <c r="AD71" s="1088"/>
      <c r="AE71" s="1085"/>
      <c r="AF71" s="1088"/>
      <c r="AG71" s="1085"/>
      <c r="AH71" s="1114"/>
      <c r="AI71" s="1089"/>
      <c r="AJ71" s="497"/>
      <c r="AK71" s="497"/>
      <c r="AL71" s="497"/>
      <c r="AM71" s="497"/>
      <c r="AN71" s="1089"/>
      <c r="AO71" s="1089"/>
      <c r="AP71" s="1098"/>
      <c r="AQ71" s="462"/>
      <c r="AR71" s="429"/>
      <c r="AS71" s="1089"/>
      <c r="AT71" s="1089"/>
      <c r="AU71" s="1101"/>
      <c r="AV71" s="1098"/>
      <c r="AW71" s="1089"/>
      <c r="AX71" s="1092"/>
    </row>
    <row r="72" spans="1:75" ht="199.5" x14ac:dyDescent="0.25">
      <c r="A72" s="1102">
        <v>13</v>
      </c>
      <c r="B72" s="1102" t="s">
        <v>346</v>
      </c>
      <c r="C72" s="244" t="s">
        <v>1287</v>
      </c>
      <c r="D72" s="1130" t="s">
        <v>1288</v>
      </c>
      <c r="E72" s="244" t="s">
        <v>1289</v>
      </c>
      <c r="F72" s="820" t="s">
        <v>252</v>
      </c>
      <c r="G72" s="1131">
        <v>1</v>
      </c>
      <c r="H72" s="1127" t="str">
        <f>IF(G72=1,"RARA VEZ",IF(G72=2,"IMPROBABLE",IF(G72=3,"POSIBLE",IF(G72=4,"PROBABLE",IF(G72=5,"CASI SEGURO",IF(G72=""," "))))))</f>
        <v>RARA VEZ</v>
      </c>
      <c r="I72" s="1131">
        <v>4</v>
      </c>
      <c r="J72" s="1127" t="str">
        <f>IF(I72=1,"INSIGNIFICANTE",IF(I72=2,"MENOR",IF(I72=3,"MODERADO",IF(I72=4,"MAYOR",IF(I72=5,"CATASTROFICO",IF(I72=""," "))))))</f>
        <v>MAYOR</v>
      </c>
      <c r="K72" s="1093" t="str">
        <f>VLOOKUP(G72,[4]Listas!$G$25:$L$30,'[4]R. Corrupción'!I72+1,0)</f>
        <v>ALTA</v>
      </c>
      <c r="L72" s="260" t="s">
        <v>1290</v>
      </c>
      <c r="M72" s="398" t="s">
        <v>13</v>
      </c>
      <c r="N72" s="391">
        <v>15</v>
      </c>
      <c r="O72" s="391">
        <v>15</v>
      </c>
      <c r="P72" s="391">
        <v>15</v>
      </c>
      <c r="Q72" s="391">
        <v>15</v>
      </c>
      <c r="R72" s="391">
        <v>15</v>
      </c>
      <c r="S72" s="391">
        <v>15</v>
      </c>
      <c r="T72" s="391">
        <v>10</v>
      </c>
      <c r="U72" s="468">
        <f t="shared" si="0"/>
        <v>100</v>
      </c>
      <c r="V72" s="1124">
        <f>AVERAGEIF(U72:U76,"&lt;&gt;"&amp;"",U72:U76)</f>
        <v>100</v>
      </c>
      <c r="W72" s="397" t="s">
        <v>249</v>
      </c>
      <c r="X72" s="397" t="s">
        <v>268</v>
      </c>
      <c r="Y72" s="397" t="s">
        <v>267</v>
      </c>
      <c r="Z72" s="397">
        <v>100</v>
      </c>
      <c r="AA72" s="397" t="s">
        <v>386</v>
      </c>
      <c r="AB72" s="1124">
        <f>AVERAGEIF(Z72:Z76,"&lt;&gt;"&amp;"",Z72:Z76)</f>
        <v>100</v>
      </c>
      <c r="AC72" s="1127" t="s">
        <v>269</v>
      </c>
      <c r="AD72" s="501">
        <v>1</v>
      </c>
      <c r="AE72" s="436" t="str">
        <f>IF(AD72=1,"RARA VEZ",IF(AD72=2,"IMPROBABLE",IF(AD72=3,"POSIBLE",IF(AD72=4,"PROBABLE",IF(AD72=5,"CASI SEGURO",IF(AD72=""," "))))))</f>
        <v>RARA VEZ</v>
      </c>
      <c r="AF72" s="501">
        <v>4</v>
      </c>
      <c r="AG72" s="436" t="str">
        <f>IF(AF72=1,"INSIGNIFICANTE",IF(AF72=2,"MENOR",IF(AF72=3,"MODERADO",IF(AF72=4,"MAYOR",IF(AF72=5,"CATASTROFICO",IF(AF72=""," "))))))</f>
        <v>MAYOR</v>
      </c>
      <c r="AH72" s="1093" t="str">
        <f>VLOOKUP(AD72,[4]Listas!$G$25:$L$30,'[4]R. Corrupción'!AF72+1,0)</f>
        <v>ALTA</v>
      </c>
      <c r="AI72" s="405" t="s">
        <v>26</v>
      </c>
      <c r="AJ72" s="261" t="s">
        <v>1291</v>
      </c>
      <c r="AK72" s="398" t="s">
        <v>1292</v>
      </c>
      <c r="AL72" s="233">
        <v>45656</v>
      </c>
      <c r="AM72" s="234" t="s">
        <v>1293</v>
      </c>
      <c r="AN72" s="822" t="s">
        <v>1246</v>
      </c>
      <c r="AO72" s="822" t="s">
        <v>1292</v>
      </c>
      <c r="AP72" s="1096"/>
      <c r="AQ72" s="261"/>
      <c r="AR72" s="424"/>
      <c r="AS72" s="822"/>
      <c r="AT72" s="822"/>
      <c r="AU72" s="1099"/>
      <c r="AV72" s="1096"/>
      <c r="AW72" s="822"/>
      <c r="AX72" s="1090"/>
      <c r="BT72" s="456" t="s">
        <v>333</v>
      </c>
      <c r="BU72" s="456"/>
      <c r="BV72" s="456"/>
      <c r="BW72" s="457" t="s">
        <v>328</v>
      </c>
    </row>
    <row r="73" spans="1:75" ht="57" x14ac:dyDescent="0.25">
      <c r="A73" s="1103"/>
      <c r="B73" s="1103"/>
      <c r="C73" s="244" t="s">
        <v>1294</v>
      </c>
      <c r="D73" s="1130"/>
      <c r="E73" s="244" t="s">
        <v>1295</v>
      </c>
      <c r="F73" s="821"/>
      <c r="G73" s="1132"/>
      <c r="H73" s="1128"/>
      <c r="I73" s="1132"/>
      <c r="J73" s="1128"/>
      <c r="K73" s="1094"/>
      <c r="L73" s="244"/>
      <c r="M73" s="399"/>
      <c r="N73" s="399"/>
      <c r="O73" s="399"/>
      <c r="P73" s="399"/>
      <c r="Q73" s="399"/>
      <c r="R73" s="399"/>
      <c r="S73" s="399"/>
      <c r="T73" s="399"/>
      <c r="U73" s="465"/>
      <c r="V73" s="1125"/>
      <c r="W73" s="395"/>
      <c r="X73" s="395"/>
      <c r="Y73" s="395"/>
      <c r="Z73" s="395"/>
      <c r="AA73" s="395"/>
      <c r="AB73" s="1125"/>
      <c r="AC73" s="1128"/>
      <c r="AD73" s="502"/>
      <c r="AE73" s="437"/>
      <c r="AF73" s="502"/>
      <c r="AG73" s="437"/>
      <c r="AH73" s="1094"/>
      <c r="AI73" s="384"/>
      <c r="AJ73" s="388"/>
      <c r="AK73" s="399"/>
      <c r="AL73" s="243"/>
      <c r="AM73" s="388"/>
      <c r="AN73" s="813"/>
      <c r="AO73" s="813"/>
      <c r="AP73" s="1097"/>
      <c r="AQ73" s="388"/>
      <c r="AR73" s="244"/>
      <c r="AS73" s="813"/>
      <c r="AT73" s="813"/>
      <c r="AU73" s="1100"/>
      <c r="AV73" s="1097"/>
      <c r="AW73" s="813"/>
      <c r="AX73" s="1091"/>
      <c r="BT73" s="459">
        <v>15</v>
      </c>
      <c r="BU73" s="460">
        <v>15</v>
      </c>
      <c r="BV73" s="460">
        <v>10</v>
      </c>
      <c r="BW73" s="130" t="s">
        <v>330</v>
      </c>
    </row>
    <row r="74" spans="1:75" ht="42.75" x14ac:dyDescent="0.25">
      <c r="A74" s="1103"/>
      <c r="B74" s="1103"/>
      <c r="C74" s="244" t="s">
        <v>1296</v>
      </c>
      <c r="D74" s="1130"/>
      <c r="E74" s="477" t="s">
        <v>1297</v>
      </c>
      <c r="F74" s="821"/>
      <c r="G74" s="1132"/>
      <c r="H74" s="1128"/>
      <c r="I74" s="1132"/>
      <c r="J74" s="1128"/>
      <c r="K74" s="1094"/>
      <c r="L74" s="244"/>
      <c r="M74" s="399"/>
      <c r="N74" s="399"/>
      <c r="O74" s="399"/>
      <c r="P74" s="399"/>
      <c r="Q74" s="399"/>
      <c r="R74" s="399"/>
      <c r="S74" s="399"/>
      <c r="T74" s="399"/>
      <c r="U74" s="465"/>
      <c r="V74" s="1125"/>
      <c r="W74" s="395"/>
      <c r="X74" s="395"/>
      <c r="Y74" s="395"/>
      <c r="Z74" s="395"/>
      <c r="AA74" s="395"/>
      <c r="AB74" s="1125"/>
      <c r="AC74" s="1128"/>
      <c r="AD74" s="502"/>
      <c r="AE74" s="437"/>
      <c r="AF74" s="502"/>
      <c r="AG74" s="437"/>
      <c r="AH74" s="1094"/>
      <c r="AI74" s="384"/>
      <c r="AJ74" s="388"/>
      <c r="AK74" s="399"/>
      <c r="AL74" s="243"/>
      <c r="AM74" s="388"/>
      <c r="AN74" s="813"/>
      <c r="AO74" s="813"/>
      <c r="AP74" s="1097"/>
      <c r="AQ74" s="388"/>
      <c r="AR74" s="244"/>
      <c r="AS74" s="813"/>
      <c r="AT74" s="813"/>
      <c r="AU74" s="1100"/>
      <c r="AV74" s="1097"/>
      <c r="AW74" s="813"/>
      <c r="AX74" s="1091"/>
      <c r="BT74" s="459">
        <v>0</v>
      </c>
      <c r="BU74" s="460">
        <v>10</v>
      </c>
      <c r="BV74" s="460">
        <v>5</v>
      </c>
      <c r="BW74" s="130" t="s">
        <v>331</v>
      </c>
    </row>
    <row r="75" spans="1:75" ht="28.5" x14ac:dyDescent="0.25">
      <c r="A75" s="1103"/>
      <c r="B75" s="1103"/>
      <c r="C75" s="244" t="s">
        <v>1298</v>
      </c>
      <c r="D75" s="1130"/>
      <c r="E75" s="469"/>
      <c r="F75" s="821"/>
      <c r="G75" s="1132"/>
      <c r="H75" s="1128"/>
      <c r="I75" s="1132"/>
      <c r="J75" s="1128"/>
      <c r="K75" s="1094"/>
      <c r="L75" s="244"/>
      <c r="M75" s="399"/>
      <c r="N75" s="399"/>
      <c r="O75" s="399"/>
      <c r="P75" s="399"/>
      <c r="Q75" s="399"/>
      <c r="R75" s="399"/>
      <c r="S75" s="399"/>
      <c r="T75" s="399"/>
      <c r="U75" s="465"/>
      <c r="V75" s="1125"/>
      <c r="W75" s="395"/>
      <c r="X75" s="395"/>
      <c r="Y75" s="395"/>
      <c r="Z75" s="395"/>
      <c r="AA75" s="395"/>
      <c r="AB75" s="1125"/>
      <c r="AC75" s="1128"/>
      <c r="AD75" s="502"/>
      <c r="AE75" s="437"/>
      <c r="AF75" s="502"/>
      <c r="AG75" s="437"/>
      <c r="AH75" s="1094"/>
      <c r="AI75" s="384"/>
      <c r="AJ75" s="388"/>
      <c r="AK75" s="388"/>
      <c r="AL75" s="264"/>
      <c r="AM75" s="388"/>
      <c r="AN75" s="813"/>
      <c r="AO75" s="813"/>
      <c r="AP75" s="1097"/>
      <c r="AQ75" s="463"/>
      <c r="AR75" s="244"/>
      <c r="AS75" s="813"/>
      <c r="AT75" s="813"/>
      <c r="AU75" s="1100"/>
      <c r="AV75" s="1097"/>
      <c r="AW75" s="813"/>
      <c r="AX75" s="1091"/>
      <c r="BU75" s="460">
        <v>0</v>
      </c>
      <c r="BV75" s="460">
        <v>0</v>
      </c>
    </row>
    <row r="76" spans="1:75" ht="43.5" thickBot="1" x14ac:dyDescent="0.3">
      <c r="A76" s="1104"/>
      <c r="B76" s="1104"/>
      <c r="C76" s="244" t="s">
        <v>1299</v>
      </c>
      <c r="D76" s="1130"/>
      <c r="E76" s="469"/>
      <c r="F76" s="1108"/>
      <c r="G76" s="1133"/>
      <c r="H76" s="1129"/>
      <c r="I76" s="1133"/>
      <c r="J76" s="1129"/>
      <c r="K76" s="1095"/>
      <c r="L76" s="462"/>
      <c r="M76" s="400"/>
      <c r="N76" s="400"/>
      <c r="O76" s="400"/>
      <c r="P76" s="400"/>
      <c r="Q76" s="400"/>
      <c r="R76" s="400"/>
      <c r="S76" s="400"/>
      <c r="T76" s="400"/>
      <c r="U76" s="470" t="str">
        <f t="shared" ref="U76:U127" si="4">IF(AND(N76="",O76="",P76="",Q76="",R76="",S76="",T76=""),"",SUM(N76:T76))</f>
        <v/>
      </c>
      <c r="V76" s="1126"/>
      <c r="W76" s="396"/>
      <c r="X76" s="396"/>
      <c r="Y76" s="396"/>
      <c r="Z76" s="396"/>
      <c r="AA76" s="396"/>
      <c r="AB76" s="1126"/>
      <c r="AC76" s="1129"/>
      <c r="AD76" s="503"/>
      <c r="AE76" s="438"/>
      <c r="AF76" s="503"/>
      <c r="AG76" s="438"/>
      <c r="AH76" s="1095"/>
      <c r="AI76" s="386"/>
      <c r="AJ76" s="462"/>
      <c r="AK76" s="462"/>
      <c r="AL76" s="462"/>
      <c r="AM76" s="462"/>
      <c r="AN76" s="1089"/>
      <c r="AO76" s="1089"/>
      <c r="AP76" s="1098"/>
      <c r="AQ76" s="462"/>
      <c r="AR76" s="429"/>
      <c r="AS76" s="1089"/>
      <c r="AT76" s="1089"/>
      <c r="AU76" s="1101"/>
      <c r="AV76" s="1098"/>
      <c r="AW76" s="1089"/>
      <c r="AX76" s="1092"/>
    </row>
    <row r="77" spans="1:75" ht="257.25" thickBot="1" x14ac:dyDescent="0.3">
      <c r="A77" s="1102">
        <v>14</v>
      </c>
      <c r="B77" s="1102" t="s">
        <v>343</v>
      </c>
      <c r="C77" s="259" t="s">
        <v>1300</v>
      </c>
      <c r="D77" s="1121" t="s">
        <v>1301</v>
      </c>
      <c r="E77" s="390" t="s">
        <v>1302</v>
      </c>
      <c r="F77" s="820" t="s">
        <v>252</v>
      </c>
      <c r="G77" s="1086">
        <v>3</v>
      </c>
      <c r="H77" s="1084" t="str">
        <f>IF(G77=1,"RARA VEZ",IF(G77=2,"IMPROBABLE",IF(G77=3,"POSIBLE",IF(G77=4,"PROBABLE",IF(G77=5,"CASI SEGURO",IF(G77=""," "))))))</f>
        <v>POSIBLE</v>
      </c>
      <c r="I77" s="1086">
        <v>4</v>
      </c>
      <c r="J77" s="1084" t="str">
        <f>IF(I77=1,"INSIGNIFICANTE",IF(I77=2,"MENOR",IF(I77=3,"MODERADO",IF(I77=4,"MAYOR",IF(I77=5,"CATASTROFICO",IF(I77=""," "))))))</f>
        <v>MAYOR</v>
      </c>
      <c r="K77" s="1112" t="str">
        <f>VLOOKUP(G77,[4]Listas!$G$25:$L$30,'[4]R. Corrupción'!I77+1,0)</f>
        <v>EXTREMA</v>
      </c>
      <c r="L77" s="260" t="s">
        <v>1303</v>
      </c>
      <c r="M77" s="398" t="s">
        <v>13</v>
      </c>
      <c r="N77" s="391">
        <v>15</v>
      </c>
      <c r="O77" s="391">
        <v>15</v>
      </c>
      <c r="P77" s="391">
        <v>15</v>
      </c>
      <c r="Q77" s="391">
        <v>15</v>
      </c>
      <c r="R77" s="391">
        <v>15</v>
      </c>
      <c r="S77" s="391">
        <v>15</v>
      </c>
      <c r="T77" s="391">
        <v>10</v>
      </c>
      <c r="U77" s="468">
        <f t="shared" si="4"/>
        <v>100</v>
      </c>
      <c r="V77" s="1081">
        <f>AVERAGEIF(U77:U81,"&lt;&gt;"&amp;"",U77:U81)</f>
        <v>100</v>
      </c>
      <c r="W77" s="397" t="s">
        <v>249</v>
      </c>
      <c r="X77" s="397" t="s">
        <v>268</v>
      </c>
      <c r="Y77" s="397" t="s">
        <v>267</v>
      </c>
      <c r="Z77" s="397">
        <v>100</v>
      </c>
      <c r="AA77" s="397" t="s">
        <v>386</v>
      </c>
      <c r="AB77" s="1081">
        <f>AVERAGEIF(Z77:Z81,"&lt;&gt;"&amp;"",Z77:Z81)</f>
        <v>100</v>
      </c>
      <c r="AC77" s="1084" t="s">
        <v>269</v>
      </c>
      <c r="AD77" s="1086">
        <v>1</v>
      </c>
      <c r="AE77" s="1084" t="str">
        <f>IF(AD77=1,"RARA VEZ",IF(AD77=2,"IMPROBABLE",IF(AD77=3,"POSIBLE",IF(AD77=4,"PROBABLE",IF(AD77=5,"CASI SEGURO",IF(AD77=""," "))))))</f>
        <v>RARA VEZ</v>
      </c>
      <c r="AF77" s="1086">
        <v>4</v>
      </c>
      <c r="AG77" s="1084" t="str">
        <f>IF(AF77=1,"INSIGNIFICANTE",IF(AF77=2,"MENOR",IF(AF77=3,"MODERADO",IF(AF77=4,"MAYOR",IF(AF77=5,"CATASTROFICO",IF(AF77=""," "))))))</f>
        <v>MAYOR</v>
      </c>
      <c r="AH77" s="1093" t="str">
        <f>VLOOKUP(AD77,[4]Listas!$G$25:$L$30,'[4]R. Corrupción'!AF77+1,0)</f>
        <v>ALTA</v>
      </c>
      <c r="AI77" s="822" t="s">
        <v>26</v>
      </c>
      <c r="AJ77" s="261" t="s">
        <v>1304</v>
      </c>
      <c r="AK77" s="398" t="s">
        <v>981</v>
      </c>
      <c r="AL77" s="233">
        <v>45656</v>
      </c>
      <c r="AM77" s="234" t="s">
        <v>1305</v>
      </c>
      <c r="AN77" s="822" t="s">
        <v>1306</v>
      </c>
      <c r="AO77" s="822" t="s">
        <v>981</v>
      </c>
      <c r="AP77" s="1096"/>
      <c r="AQ77" s="261"/>
      <c r="AR77" s="424"/>
      <c r="AS77" s="822"/>
      <c r="AT77" s="822"/>
      <c r="AU77" s="1099"/>
      <c r="AV77" s="1096"/>
      <c r="AW77" s="822"/>
      <c r="AX77" s="1090"/>
      <c r="BT77" s="456" t="s">
        <v>333</v>
      </c>
      <c r="BU77" s="456"/>
      <c r="BV77" s="456"/>
      <c r="BW77" s="457" t="s">
        <v>328</v>
      </c>
    </row>
    <row r="78" spans="1:75" ht="35.1" customHeight="1" thickBot="1" x14ac:dyDescent="0.3">
      <c r="A78" s="1103"/>
      <c r="B78" s="1103"/>
      <c r="C78" s="475"/>
      <c r="D78" s="1122"/>
      <c r="E78" s="388" t="s">
        <v>1307</v>
      </c>
      <c r="F78" s="821"/>
      <c r="G78" s="1087"/>
      <c r="H78" s="891"/>
      <c r="I78" s="1087"/>
      <c r="J78" s="891"/>
      <c r="K78" s="1113"/>
      <c r="L78" s="244"/>
      <c r="M78" s="399"/>
      <c r="N78" s="399"/>
      <c r="O78" s="399"/>
      <c r="P78" s="399"/>
      <c r="Q78" s="399"/>
      <c r="R78" s="399"/>
      <c r="S78" s="399"/>
      <c r="T78" s="399"/>
      <c r="U78" s="468" t="str">
        <f t="shared" si="4"/>
        <v/>
      </c>
      <c r="V78" s="1082"/>
      <c r="W78" s="395"/>
      <c r="X78" s="395"/>
      <c r="Y78" s="395"/>
      <c r="Z78" s="395"/>
      <c r="AA78" s="395"/>
      <c r="AB78" s="1082"/>
      <c r="AC78" s="891"/>
      <c r="AD78" s="1087"/>
      <c r="AE78" s="891"/>
      <c r="AF78" s="1087"/>
      <c r="AG78" s="891"/>
      <c r="AH78" s="1094"/>
      <c r="AI78" s="813"/>
      <c r="AJ78" s="388"/>
      <c r="AK78" s="399"/>
      <c r="AL78" s="243"/>
      <c r="AM78" s="388"/>
      <c r="AN78" s="813"/>
      <c r="AO78" s="813"/>
      <c r="AP78" s="1097"/>
      <c r="AQ78" s="388"/>
      <c r="AR78" s="244"/>
      <c r="AS78" s="813"/>
      <c r="AT78" s="813"/>
      <c r="AU78" s="1100"/>
      <c r="AV78" s="1097"/>
      <c r="AW78" s="813"/>
      <c r="AX78" s="1091"/>
      <c r="BT78" s="459">
        <v>15</v>
      </c>
      <c r="BU78" s="460">
        <v>15</v>
      </c>
      <c r="BV78" s="460">
        <v>10</v>
      </c>
      <c r="BW78" s="130" t="s">
        <v>330</v>
      </c>
    </row>
    <row r="79" spans="1:75" ht="35.1" customHeight="1" thickBot="1" x14ac:dyDescent="0.3">
      <c r="A79" s="1103"/>
      <c r="B79" s="1103"/>
      <c r="C79" s="263"/>
      <c r="D79" s="1122"/>
      <c r="E79" s="388" t="s">
        <v>1308</v>
      </c>
      <c r="F79" s="821"/>
      <c r="G79" s="1087"/>
      <c r="H79" s="891"/>
      <c r="I79" s="1087"/>
      <c r="J79" s="891"/>
      <c r="K79" s="1113"/>
      <c r="L79" s="244"/>
      <c r="M79" s="399"/>
      <c r="N79" s="399"/>
      <c r="O79" s="399"/>
      <c r="P79" s="399"/>
      <c r="Q79" s="399"/>
      <c r="R79" s="399"/>
      <c r="S79" s="399"/>
      <c r="T79" s="399"/>
      <c r="U79" s="468" t="str">
        <f t="shared" si="4"/>
        <v/>
      </c>
      <c r="V79" s="1082"/>
      <c r="W79" s="395"/>
      <c r="X79" s="395"/>
      <c r="Y79" s="395"/>
      <c r="Z79" s="395"/>
      <c r="AA79" s="395"/>
      <c r="AB79" s="1082"/>
      <c r="AC79" s="891"/>
      <c r="AD79" s="1087"/>
      <c r="AE79" s="891"/>
      <c r="AF79" s="1087"/>
      <c r="AG79" s="891"/>
      <c r="AH79" s="1094"/>
      <c r="AI79" s="813"/>
      <c r="AJ79" s="388"/>
      <c r="AK79" s="399"/>
      <c r="AL79" s="243"/>
      <c r="AM79" s="388"/>
      <c r="AN79" s="813"/>
      <c r="AO79" s="813"/>
      <c r="AP79" s="1097"/>
      <c r="AQ79" s="388"/>
      <c r="AR79" s="244"/>
      <c r="AS79" s="813"/>
      <c r="AT79" s="813"/>
      <c r="AU79" s="1100"/>
      <c r="AV79" s="1097"/>
      <c r="AW79" s="813"/>
      <c r="AX79" s="1091"/>
      <c r="BT79" s="459">
        <v>0</v>
      </c>
      <c r="BU79" s="460">
        <v>10</v>
      </c>
      <c r="BV79" s="460">
        <v>5</v>
      </c>
      <c r="BW79" s="130" t="s">
        <v>331</v>
      </c>
    </row>
    <row r="80" spans="1:75" ht="2.1" customHeight="1" thickBot="1" x14ac:dyDescent="0.3">
      <c r="A80" s="1103"/>
      <c r="B80" s="1103"/>
      <c r="C80" s="263"/>
      <c r="D80" s="1122"/>
      <c r="E80" s="388"/>
      <c r="F80" s="821"/>
      <c r="G80" s="1087"/>
      <c r="H80" s="891"/>
      <c r="I80" s="1087"/>
      <c r="J80" s="891"/>
      <c r="K80" s="1113"/>
      <c r="L80" s="244"/>
      <c r="M80" s="399"/>
      <c r="N80" s="399"/>
      <c r="O80" s="399"/>
      <c r="P80" s="399"/>
      <c r="Q80" s="399"/>
      <c r="R80" s="399"/>
      <c r="S80" s="399"/>
      <c r="T80" s="399"/>
      <c r="U80" s="468" t="str">
        <f t="shared" si="4"/>
        <v/>
      </c>
      <c r="V80" s="1082"/>
      <c r="W80" s="395"/>
      <c r="X80" s="395"/>
      <c r="Y80" s="395"/>
      <c r="Z80" s="395"/>
      <c r="AA80" s="395"/>
      <c r="AB80" s="1082"/>
      <c r="AC80" s="891"/>
      <c r="AD80" s="1087"/>
      <c r="AE80" s="891"/>
      <c r="AF80" s="1087"/>
      <c r="AG80" s="891"/>
      <c r="AH80" s="1094"/>
      <c r="AI80" s="813"/>
      <c r="AJ80" s="388"/>
      <c r="AK80" s="388"/>
      <c r="AL80" s="264"/>
      <c r="AM80" s="388"/>
      <c r="AN80" s="813"/>
      <c r="AO80" s="813"/>
      <c r="AP80" s="1097"/>
      <c r="AQ80" s="463"/>
      <c r="AR80" s="244"/>
      <c r="AS80" s="813"/>
      <c r="AT80" s="813"/>
      <c r="AU80" s="1100"/>
      <c r="AV80" s="1097"/>
      <c r="AW80" s="813"/>
      <c r="AX80" s="1091"/>
      <c r="BU80" s="460">
        <v>0</v>
      </c>
      <c r="BV80" s="460">
        <v>0</v>
      </c>
    </row>
    <row r="81" spans="1:75" ht="2.1" customHeight="1" thickBot="1" x14ac:dyDescent="0.3">
      <c r="A81" s="1104"/>
      <c r="B81" s="1104"/>
      <c r="C81" s="265"/>
      <c r="D81" s="1123"/>
      <c r="E81" s="389"/>
      <c r="F81" s="1108"/>
      <c r="G81" s="1088"/>
      <c r="H81" s="1085"/>
      <c r="I81" s="1088"/>
      <c r="J81" s="1085"/>
      <c r="K81" s="1114"/>
      <c r="L81" s="462"/>
      <c r="M81" s="400"/>
      <c r="N81" s="400"/>
      <c r="O81" s="400"/>
      <c r="P81" s="400"/>
      <c r="Q81" s="400"/>
      <c r="R81" s="400"/>
      <c r="S81" s="400"/>
      <c r="T81" s="400"/>
      <c r="U81" s="468" t="str">
        <f t="shared" si="4"/>
        <v/>
      </c>
      <c r="V81" s="1083"/>
      <c r="W81" s="396"/>
      <c r="X81" s="396"/>
      <c r="Y81" s="396"/>
      <c r="Z81" s="396"/>
      <c r="AA81" s="396"/>
      <c r="AB81" s="1083"/>
      <c r="AC81" s="1085"/>
      <c r="AD81" s="1088"/>
      <c r="AE81" s="1085"/>
      <c r="AF81" s="1088"/>
      <c r="AG81" s="1085"/>
      <c r="AH81" s="1095"/>
      <c r="AI81" s="1089"/>
      <c r="AJ81" s="462"/>
      <c r="AK81" s="462"/>
      <c r="AL81" s="462"/>
      <c r="AM81" s="462"/>
      <c r="AN81" s="1089"/>
      <c r="AO81" s="1089"/>
      <c r="AP81" s="1098"/>
      <c r="AQ81" s="462"/>
      <c r="AR81" s="429"/>
      <c r="AS81" s="1089"/>
      <c r="AT81" s="1089"/>
      <c r="AU81" s="1101"/>
      <c r="AV81" s="1098"/>
      <c r="AW81" s="1089"/>
      <c r="AX81" s="1092"/>
    </row>
    <row r="82" spans="1:75" ht="243" thickBot="1" x14ac:dyDescent="0.3">
      <c r="A82" s="1102">
        <v>15</v>
      </c>
      <c r="B82" s="1102" t="s">
        <v>345</v>
      </c>
      <c r="C82" s="259" t="s">
        <v>1309</v>
      </c>
      <c r="D82" s="1105" t="s">
        <v>1310</v>
      </c>
      <c r="E82" s="390" t="s">
        <v>1311</v>
      </c>
      <c r="F82" s="820" t="s">
        <v>252</v>
      </c>
      <c r="G82" s="1086">
        <v>1</v>
      </c>
      <c r="H82" s="1084" t="str">
        <f>IF(G82=1,"RARA VEZ",IF(G82=2,"IMPROBABLE",IF(G82=3,"POSIBLE",IF(G82=4,"PROBABLE",IF(G82=5,"CASI SEGURO",IF(G82=""," "))))))</f>
        <v>RARA VEZ</v>
      </c>
      <c r="I82" s="1086">
        <v>4</v>
      </c>
      <c r="J82" s="1084" t="str">
        <f>IF(I82=1,"INSIGNIFICANTE",IF(I82=2,"MENOR",IF(I82=3,"MODERADO",IF(I82=4,"MAYOR",IF(I82=5,"CATASTROFICO",IF(I82=""," "))))))</f>
        <v>MAYOR</v>
      </c>
      <c r="K82" s="1093" t="str">
        <f>VLOOKUP(G82,[4]Listas!$G$25:$L$30,'[4]R. Corrupción'!I82+1,0)</f>
        <v>ALTA</v>
      </c>
      <c r="L82" s="260" t="s">
        <v>1312</v>
      </c>
      <c r="M82" s="398" t="s">
        <v>13</v>
      </c>
      <c r="N82" s="391">
        <v>15</v>
      </c>
      <c r="O82" s="391">
        <v>15</v>
      </c>
      <c r="P82" s="391">
        <v>15</v>
      </c>
      <c r="Q82" s="391">
        <v>15</v>
      </c>
      <c r="R82" s="391">
        <v>15</v>
      </c>
      <c r="S82" s="391">
        <v>15</v>
      </c>
      <c r="T82" s="391">
        <v>10</v>
      </c>
      <c r="U82" s="468">
        <f t="shared" si="4"/>
        <v>100</v>
      </c>
      <c r="V82" s="1081">
        <f>AVERAGEIF(U82:U86,"&lt;&gt;"&amp;"",U82:U86)</f>
        <v>100</v>
      </c>
      <c r="W82" s="397" t="s">
        <v>249</v>
      </c>
      <c r="X82" s="397" t="s">
        <v>268</v>
      </c>
      <c r="Y82" s="397" t="s">
        <v>267</v>
      </c>
      <c r="Z82" s="397">
        <v>100</v>
      </c>
      <c r="AA82" s="397" t="s">
        <v>386</v>
      </c>
      <c r="AB82" s="1081">
        <f>AVERAGEIF(Z82:Z86,"&lt;&gt;"&amp;"",Z82:Z86)</f>
        <v>100</v>
      </c>
      <c r="AC82" s="1084" t="s">
        <v>269</v>
      </c>
      <c r="AD82" s="1086">
        <v>1</v>
      </c>
      <c r="AE82" s="1084" t="str">
        <f>IF(AD82=1,"RARA VEZ",IF(AD82=2,"IMPROBABLE",IF(AD82=3,"POSIBLE",IF(AD82=4,"PROBABLE",IF(AD82=5,"CASI SEGURO",IF(AD82=""," "))))))</f>
        <v>RARA VEZ</v>
      </c>
      <c r="AF82" s="1086">
        <v>4</v>
      </c>
      <c r="AG82" s="1084" t="str">
        <f>IF(AF82=1,"INSIGNIFICANTE",IF(AF82=2,"MENOR",IF(AF82=3,"MODERADO",IF(AF82=4,"MAYOR",IF(AF82=5,"CATASTROFICO",IF(AF82=""," "))))))</f>
        <v>MAYOR</v>
      </c>
      <c r="AH82" s="1093" t="str">
        <f>VLOOKUP(AD82,[4]Listas!$G$25:$L$30,'[4]R. Corrupción'!AF82+1,0)</f>
        <v>ALTA</v>
      </c>
      <c r="AI82" s="822" t="s">
        <v>26</v>
      </c>
      <c r="AJ82" s="822" t="s">
        <v>1313</v>
      </c>
      <c r="AK82" s="822" t="s">
        <v>1314</v>
      </c>
      <c r="AL82" s="1120">
        <v>45657</v>
      </c>
      <c r="AM82" s="822" t="s">
        <v>1315</v>
      </c>
      <c r="AN82" s="822" t="s">
        <v>1232</v>
      </c>
      <c r="AO82" s="822" t="s">
        <v>1075</v>
      </c>
      <c r="AP82" s="1096"/>
      <c r="AQ82" s="261"/>
      <c r="AR82" s="424"/>
      <c r="AS82" s="822"/>
      <c r="AT82" s="822"/>
      <c r="AU82" s="1099"/>
      <c r="AV82" s="1096"/>
      <c r="AW82" s="822"/>
      <c r="AX82" s="1090"/>
      <c r="BT82" s="456" t="s">
        <v>333</v>
      </c>
      <c r="BU82" s="456"/>
      <c r="BV82" s="456"/>
      <c r="BW82" s="457" t="s">
        <v>328</v>
      </c>
    </row>
    <row r="83" spans="1:75" ht="243" customHeight="1" thickBot="1" x14ac:dyDescent="0.3">
      <c r="A83" s="1103"/>
      <c r="B83" s="1103"/>
      <c r="C83" s="469" t="s">
        <v>1233</v>
      </c>
      <c r="D83" s="1106"/>
      <c r="E83" s="388" t="s">
        <v>1316</v>
      </c>
      <c r="F83" s="821"/>
      <c r="G83" s="1087"/>
      <c r="H83" s="891"/>
      <c r="I83" s="1087"/>
      <c r="J83" s="891"/>
      <c r="K83" s="1094"/>
      <c r="L83" s="244" t="s">
        <v>1317</v>
      </c>
      <c r="M83" s="399" t="s">
        <v>13</v>
      </c>
      <c r="N83" s="399">
        <v>15</v>
      </c>
      <c r="O83" s="399">
        <v>15</v>
      </c>
      <c r="P83" s="399">
        <v>15</v>
      </c>
      <c r="Q83" s="399">
        <v>15</v>
      </c>
      <c r="R83" s="399">
        <v>15</v>
      </c>
      <c r="S83" s="399">
        <v>15</v>
      </c>
      <c r="T83" s="399">
        <v>10</v>
      </c>
      <c r="U83" s="468">
        <f t="shared" si="4"/>
        <v>100</v>
      </c>
      <c r="V83" s="1082"/>
      <c r="W83" s="395" t="s">
        <v>249</v>
      </c>
      <c r="X83" s="395" t="s">
        <v>268</v>
      </c>
      <c r="Y83" s="395" t="s">
        <v>267</v>
      </c>
      <c r="Z83" s="395">
        <v>100</v>
      </c>
      <c r="AA83" s="395" t="s">
        <v>386</v>
      </c>
      <c r="AB83" s="1082"/>
      <c r="AC83" s="891"/>
      <c r="AD83" s="1087"/>
      <c r="AE83" s="891"/>
      <c r="AF83" s="1087"/>
      <c r="AG83" s="891"/>
      <c r="AH83" s="1094"/>
      <c r="AI83" s="813"/>
      <c r="AJ83" s="814"/>
      <c r="AK83" s="814"/>
      <c r="AL83" s="814"/>
      <c r="AM83" s="814"/>
      <c r="AN83" s="813"/>
      <c r="AO83" s="813"/>
      <c r="AP83" s="1097"/>
      <c r="AQ83" s="388"/>
      <c r="AR83" s="244"/>
      <c r="AS83" s="813"/>
      <c r="AT83" s="813"/>
      <c r="AU83" s="1100"/>
      <c r="AV83" s="1097"/>
      <c r="AW83" s="813"/>
      <c r="AX83" s="1091"/>
      <c r="BT83" s="459">
        <v>15</v>
      </c>
      <c r="BU83" s="460">
        <v>15</v>
      </c>
      <c r="BV83" s="460">
        <v>10</v>
      </c>
      <c r="BW83" s="130" t="s">
        <v>330</v>
      </c>
    </row>
    <row r="84" spans="1:75" ht="29.25" thickBot="1" x14ac:dyDescent="0.3">
      <c r="A84" s="1103"/>
      <c r="B84" s="1103"/>
      <c r="C84" s="263" t="s">
        <v>1202</v>
      </c>
      <c r="D84" s="1106"/>
      <c r="E84" s="388"/>
      <c r="F84" s="821"/>
      <c r="G84" s="1087"/>
      <c r="H84" s="891"/>
      <c r="I84" s="1087"/>
      <c r="J84" s="891"/>
      <c r="K84" s="1094"/>
      <c r="L84" s="244"/>
      <c r="M84" s="399"/>
      <c r="N84" s="399"/>
      <c r="O84" s="399"/>
      <c r="P84" s="399"/>
      <c r="Q84" s="399"/>
      <c r="R84" s="399"/>
      <c r="S84" s="399"/>
      <c r="T84" s="399"/>
      <c r="U84" s="468" t="str">
        <f t="shared" si="4"/>
        <v/>
      </c>
      <c r="V84" s="1082"/>
      <c r="W84" s="395"/>
      <c r="X84" s="395"/>
      <c r="Y84" s="395"/>
      <c r="Z84" s="395"/>
      <c r="AA84" s="395"/>
      <c r="AB84" s="1082"/>
      <c r="AC84" s="891"/>
      <c r="AD84" s="1087"/>
      <c r="AE84" s="891"/>
      <c r="AF84" s="1087"/>
      <c r="AG84" s="891"/>
      <c r="AH84" s="1094"/>
      <c r="AI84" s="813"/>
      <c r="AJ84" s="388"/>
      <c r="AK84" s="399"/>
      <c r="AL84" s="243"/>
      <c r="AM84" s="388"/>
      <c r="AN84" s="813"/>
      <c r="AO84" s="813"/>
      <c r="AP84" s="1097"/>
      <c r="AQ84" s="388"/>
      <c r="AR84" s="244"/>
      <c r="AS84" s="813"/>
      <c r="AT84" s="813"/>
      <c r="AU84" s="1100"/>
      <c r="AV84" s="1097"/>
      <c r="AW84" s="813"/>
      <c r="AX84" s="1091"/>
      <c r="BT84" s="459">
        <v>0</v>
      </c>
      <c r="BU84" s="460">
        <v>10</v>
      </c>
      <c r="BV84" s="460">
        <v>5</v>
      </c>
      <c r="BW84" s="130" t="s">
        <v>331</v>
      </c>
    </row>
    <row r="85" spans="1:75" ht="15.75" thickBot="1" x14ac:dyDescent="0.3">
      <c r="A85" s="1103"/>
      <c r="B85" s="1103"/>
      <c r="C85" s="263" t="s">
        <v>1318</v>
      </c>
      <c r="D85" s="1106"/>
      <c r="E85" s="388"/>
      <c r="F85" s="821"/>
      <c r="G85" s="1087"/>
      <c r="H85" s="891"/>
      <c r="I85" s="1087"/>
      <c r="J85" s="891"/>
      <c r="K85" s="1094"/>
      <c r="L85" s="463"/>
      <c r="M85" s="399"/>
      <c r="N85" s="399"/>
      <c r="O85" s="399"/>
      <c r="P85" s="399"/>
      <c r="Q85" s="399"/>
      <c r="R85" s="399"/>
      <c r="S85" s="399"/>
      <c r="T85" s="399"/>
      <c r="U85" s="468" t="str">
        <f t="shared" si="4"/>
        <v/>
      </c>
      <c r="V85" s="1082"/>
      <c r="W85" s="395"/>
      <c r="X85" s="395"/>
      <c r="Y85" s="395"/>
      <c r="Z85" s="395"/>
      <c r="AA85" s="395"/>
      <c r="AB85" s="1082"/>
      <c r="AC85" s="891"/>
      <c r="AD85" s="1087"/>
      <c r="AE85" s="891"/>
      <c r="AF85" s="1087"/>
      <c r="AG85" s="891"/>
      <c r="AH85" s="1094"/>
      <c r="AI85" s="813"/>
      <c r="AJ85" s="388"/>
      <c r="AK85" s="388"/>
      <c r="AL85" s="264"/>
      <c r="AM85" s="388"/>
      <c r="AN85" s="813"/>
      <c r="AO85" s="813"/>
      <c r="AP85" s="1097"/>
      <c r="AQ85" s="463"/>
      <c r="AR85" s="244"/>
      <c r="AS85" s="813"/>
      <c r="AT85" s="813"/>
      <c r="AU85" s="1100"/>
      <c r="AV85" s="1097"/>
      <c r="AW85" s="813"/>
      <c r="AX85" s="1091"/>
      <c r="BU85" s="460">
        <v>0</v>
      </c>
      <c r="BV85" s="460">
        <v>0</v>
      </c>
    </row>
    <row r="86" spans="1:75" ht="0.95" customHeight="1" thickBot="1" x14ac:dyDescent="0.3">
      <c r="A86" s="1104"/>
      <c r="B86" s="1104"/>
      <c r="C86" s="265"/>
      <c r="D86" s="1107"/>
      <c r="E86" s="389"/>
      <c r="F86" s="1108"/>
      <c r="G86" s="1088"/>
      <c r="H86" s="1085"/>
      <c r="I86" s="1088"/>
      <c r="J86" s="1085"/>
      <c r="K86" s="1095"/>
      <c r="L86" s="462"/>
      <c r="M86" s="400"/>
      <c r="N86" s="393"/>
      <c r="O86" s="393"/>
      <c r="P86" s="393"/>
      <c r="Q86" s="393"/>
      <c r="R86" s="393"/>
      <c r="S86" s="393"/>
      <c r="T86" s="393"/>
      <c r="U86" s="468" t="str">
        <f t="shared" si="4"/>
        <v/>
      </c>
      <c r="V86" s="1083"/>
      <c r="W86" s="396"/>
      <c r="X86" s="396"/>
      <c r="Y86" s="396"/>
      <c r="Z86" s="396"/>
      <c r="AA86" s="396"/>
      <c r="AB86" s="1083"/>
      <c r="AC86" s="1085"/>
      <c r="AD86" s="1088"/>
      <c r="AE86" s="1085"/>
      <c r="AF86" s="1088"/>
      <c r="AG86" s="1085"/>
      <c r="AH86" s="1095"/>
      <c r="AI86" s="1089"/>
      <c r="AJ86" s="462"/>
      <c r="AK86" s="462"/>
      <c r="AL86" s="462"/>
      <c r="AM86" s="462"/>
      <c r="AN86" s="1089"/>
      <c r="AO86" s="1089"/>
      <c r="AP86" s="1098"/>
      <c r="AQ86" s="462"/>
      <c r="AR86" s="429"/>
      <c r="AS86" s="1089"/>
      <c r="AT86" s="1089"/>
      <c r="AU86" s="1101"/>
      <c r="AV86" s="1098"/>
      <c r="AW86" s="1089"/>
      <c r="AX86" s="1092"/>
    </row>
    <row r="87" spans="1:75" ht="171.75" thickBot="1" x14ac:dyDescent="0.3">
      <c r="A87" s="1102">
        <v>16</v>
      </c>
      <c r="B87" s="1102" t="s">
        <v>342</v>
      </c>
      <c r="C87" s="259" t="s">
        <v>1319</v>
      </c>
      <c r="D87" s="1105" t="s">
        <v>1320</v>
      </c>
      <c r="E87" s="390" t="s">
        <v>1316</v>
      </c>
      <c r="F87" s="820" t="s">
        <v>252</v>
      </c>
      <c r="G87" s="1086">
        <v>2</v>
      </c>
      <c r="H87" s="1084" t="str">
        <f>IF(G87=1,"RARA VEZ",IF(G87=2,"IMPROBABLE",IF(G87=3,"POSIBLE",IF(G87=4,"PROBABLE",IF(G87=5,"CASI SEGURO",IF(G87=""," "))))))</f>
        <v>IMPROBABLE</v>
      </c>
      <c r="I87" s="1086">
        <v>4</v>
      </c>
      <c r="J87" s="1084" t="str">
        <f>IF(I87=1,"INSIGNIFICANTE",IF(I87=2,"MENOR",IF(I87=3,"MODERADO",IF(I87=4,"MAYOR",IF(I87=5,"CATASTROFICO",IF(I87=""," "))))))</f>
        <v>MAYOR</v>
      </c>
      <c r="K87" s="1093" t="str">
        <f>VLOOKUP(G87,[4]Listas!$G$25:$L$30,'[4]R. Corrupción'!I87+1,0)</f>
        <v>ALTA</v>
      </c>
      <c r="L87" s="490" t="s">
        <v>1321</v>
      </c>
      <c r="M87" s="398" t="s">
        <v>13</v>
      </c>
      <c r="N87" s="391">
        <v>15</v>
      </c>
      <c r="O87" s="391">
        <v>15</v>
      </c>
      <c r="P87" s="391">
        <v>15</v>
      </c>
      <c r="Q87" s="391">
        <v>15</v>
      </c>
      <c r="R87" s="391">
        <v>15</v>
      </c>
      <c r="S87" s="391">
        <v>15</v>
      </c>
      <c r="T87" s="391">
        <v>10</v>
      </c>
      <c r="U87" s="468">
        <f t="shared" si="4"/>
        <v>100</v>
      </c>
      <c r="V87" s="1081">
        <f>AVERAGEIF(U87:U91,"&lt;&gt;"&amp;"",U87:U91)</f>
        <v>100</v>
      </c>
      <c r="W87" s="397" t="s">
        <v>249</v>
      </c>
      <c r="X87" s="397" t="s">
        <v>268</v>
      </c>
      <c r="Y87" s="397" t="s">
        <v>267</v>
      </c>
      <c r="Z87" s="397">
        <v>100</v>
      </c>
      <c r="AA87" s="397" t="s">
        <v>386</v>
      </c>
      <c r="AB87" s="1081">
        <f>AVERAGEIF(Z87:Z91,"&lt;&gt;"&amp;"",Z87:Z91)</f>
        <v>100</v>
      </c>
      <c r="AC87" s="1084" t="s">
        <v>1322</v>
      </c>
      <c r="AD87" s="1086">
        <v>1</v>
      </c>
      <c r="AE87" s="1084" t="str">
        <f t="shared" ref="AE87" si="5">IF(AD87=1,"RARA VEZ",IF(AD87=2,"IMPROBABLE",IF(AD87=3,"POSIBLE",IF(AD87=4,"PROBABLE",IF(AD87=5,"CASI SEGURO",IF(AD87=""," "))))))</f>
        <v>RARA VEZ</v>
      </c>
      <c r="AF87" s="1086">
        <v>4</v>
      </c>
      <c r="AG87" s="1084" t="str">
        <f t="shared" ref="AG87" si="6">IF(AF87=1,"INSIGNIFICANTE",IF(AF87=2,"MENOR",IF(AF87=3,"MODERADO",IF(AF87=4,"MAYOR",IF(AF87=5,"CATASTROFICO",IF(AF87=""," "))))))</f>
        <v>MAYOR</v>
      </c>
      <c r="AH87" s="1093" t="str">
        <f>VLOOKUP(AD87,[4]Listas!$G$25:$L$30,'[4]R. Corrupción'!AF87+1,0)</f>
        <v>ALTA</v>
      </c>
      <c r="AI87" s="822" t="s">
        <v>26</v>
      </c>
      <c r="AJ87" s="261" t="s">
        <v>1323</v>
      </c>
      <c r="AK87" s="398" t="s">
        <v>1120</v>
      </c>
      <c r="AL87" s="233">
        <v>45657</v>
      </c>
      <c r="AM87" s="234" t="s">
        <v>1324</v>
      </c>
      <c r="AN87" s="822" t="s">
        <v>1325</v>
      </c>
      <c r="AO87" s="822" t="s">
        <v>1120</v>
      </c>
      <c r="AP87" s="1096"/>
      <c r="AQ87" s="261"/>
      <c r="AR87" s="424"/>
      <c r="AS87" s="822"/>
      <c r="AT87" s="822"/>
      <c r="AU87" s="1099"/>
      <c r="AV87" s="1096"/>
      <c r="AW87" s="822"/>
      <c r="AX87" s="1090"/>
      <c r="BT87" s="456" t="s">
        <v>333</v>
      </c>
      <c r="BU87" s="456"/>
      <c r="BV87" s="456"/>
      <c r="BW87" s="457" t="s">
        <v>328</v>
      </c>
    </row>
    <row r="88" spans="1:75" ht="2.1" customHeight="1" thickBot="1" x14ac:dyDescent="0.3">
      <c r="A88" s="1103"/>
      <c r="B88" s="1103"/>
      <c r="C88" s="475"/>
      <c r="D88" s="1106"/>
      <c r="E88" s="388"/>
      <c r="F88" s="821"/>
      <c r="G88" s="1087"/>
      <c r="H88" s="891"/>
      <c r="I88" s="1087"/>
      <c r="J88" s="891"/>
      <c r="K88" s="1094"/>
      <c r="L88" s="244"/>
      <c r="M88" s="399"/>
      <c r="N88" s="399"/>
      <c r="O88" s="399"/>
      <c r="P88" s="399"/>
      <c r="Q88" s="399"/>
      <c r="R88" s="399"/>
      <c r="S88" s="399"/>
      <c r="T88" s="399"/>
      <c r="U88" s="468" t="str">
        <f t="shared" si="4"/>
        <v/>
      </c>
      <c r="V88" s="1082"/>
      <c r="W88" s="395"/>
      <c r="X88" s="395"/>
      <c r="Y88" s="395"/>
      <c r="Z88" s="395"/>
      <c r="AA88" s="395"/>
      <c r="AB88" s="1082"/>
      <c r="AC88" s="891"/>
      <c r="AD88" s="1087"/>
      <c r="AE88" s="891"/>
      <c r="AF88" s="1087"/>
      <c r="AG88" s="891"/>
      <c r="AH88" s="1094"/>
      <c r="AI88" s="813"/>
      <c r="AJ88" s="486"/>
      <c r="AK88" s="494"/>
      <c r="AL88" s="504"/>
      <c r="AM88" s="486"/>
      <c r="AN88" s="813"/>
      <c r="AO88" s="813"/>
      <c r="AP88" s="1097"/>
      <c r="AQ88" s="388"/>
      <c r="AR88" s="244"/>
      <c r="AS88" s="813"/>
      <c r="AT88" s="813"/>
      <c r="AU88" s="1100"/>
      <c r="AV88" s="1097"/>
      <c r="AW88" s="813"/>
      <c r="AX88" s="1091"/>
      <c r="BT88" s="459">
        <v>15</v>
      </c>
      <c r="BU88" s="460">
        <v>15</v>
      </c>
      <c r="BV88" s="460">
        <v>10</v>
      </c>
      <c r="BW88" s="130" t="s">
        <v>330</v>
      </c>
    </row>
    <row r="89" spans="1:75" ht="2.1" customHeight="1" thickBot="1" x14ac:dyDescent="0.3">
      <c r="A89" s="1103"/>
      <c r="B89" s="1103"/>
      <c r="C89" s="263"/>
      <c r="D89" s="1106"/>
      <c r="E89" s="388"/>
      <c r="F89" s="821"/>
      <c r="G89" s="1087"/>
      <c r="H89" s="891"/>
      <c r="I89" s="1087"/>
      <c r="J89" s="891"/>
      <c r="K89" s="1094"/>
      <c r="L89" s="244"/>
      <c r="M89" s="399"/>
      <c r="N89" s="399"/>
      <c r="O89" s="399"/>
      <c r="P89" s="399"/>
      <c r="Q89" s="399"/>
      <c r="R89" s="399"/>
      <c r="S89" s="399"/>
      <c r="T89" s="399"/>
      <c r="U89" s="468" t="str">
        <f t="shared" si="4"/>
        <v/>
      </c>
      <c r="V89" s="1082"/>
      <c r="W89" s="395"/>
      <c r="X89" s="395"/>
      <c r="Y89" s="395"/>
      <c r="Z89" s="395"/>
      <c r="AA89" s="395"/>
      <c r="AB89" s="1082"/>
      <c r="AC89" s="891"/>
      <c r="AD89" s="1087"/>
      <c r="AE89" s="891"/>
      <c r="AF89" s="1087"/>
      <c r="AG89" s="891"/>
      <c r="AH89" s="1094"/>
      <c r="AI89" s="813"/>
      <c r="AJ89" s="486"/>
      <c r="AK89" s="494"/>
      <c r="AL89" s="504"/>
      <c r="AM89" s="486"/>
      <c r="AN89" s="813"/>
      <c r="AO89" s="813"/>
      <c r="AP89" s="1097"/>
      <c r="AQ89" s="388"/>
      <c r="AR89" s="244"/>
      <c r="AS89" s="813"/>
      <c r="AT89" s="813"/>
      <c r="AU89" s="1100"/>
      <c r="AV89" s="1097"/>
      <c r="AW89" s="813"/>
      <c r="AX89" s="1091"/>
      <c r="BT89" s="459">
        <v>0</v>
      </c>
      <c r="BU89" s="460">
        <v>10</v>
      </c>
      <c r="BV89" s="460">
        <v>5</v>
      </c>
      <c r="BW89" s="130" t="s">
        <v>331</v>
      </c>
    </row>
    <row r="90" spans="1:75" ht="2.1" customHeight="1" thickBot="1" x14ac:dyDescent="0.3">
      <c r="A90" s="1103"/>
      <c r="B90" s="1103"/>
      <c r="C90" s="263"/>
      <c r="D90" s="1106"/>
      <c r="E90" s="388"/>
      <c r="F90" s="821"/>
      <c r="G90" s="1087"/>
      <c r="H90" s="891"/>
      <c r="I90" s="1087"/>
      <c r="J90" s="891"/>
      <c r="K90" s="1094"/>
      <c r="L90" s="463"/>
      <c r="M90" s="399"/>
      <c r="N90" s="399"/>
      <c r="O90" s="399"/>
      <c r="P90" s="399"/>
      <c r="Q90" s="399"/>
      <c r="R90" s="399"/>
      <c r="S90" s="399"/>
      <c r="T90" s="399"/>
      <c r="U90" s="468" t="str">
        <f t="shared" si="4"/>
        <v/>
      </c>
      <c r="V90" s="1082"/>
      <c r="W90" s="395"/>
      <c r="X90" s="395"/>
      <c r="Y90" s="395"/>
      <c r="Z90" s="395"/>
      <c r="AA90" s="395"/>
      <c r="AB90" s="1082"/>
      <c r="AC90" s="891"/>
      <c r="AD90" s="1087"/>
      <c r="AE90" s="891"/>
      <c r="AF90" s="1087"/>
      <c r="AG90" s="891"/>
      <c r="AH90" s="1094"/>
      <c r="AI90" s="813"/>
      <c r="AJ90" s="486"/>
      <c r="AK90" s="486"/>
      <c r="AL90" s="505"/>
      <c r="AM90" s="486"/>
      <c r="AN90" s="813"/>
      <c r="AO90" s="813"/>
      <c r="AP90" s="1097"/>
      <c r="AQ90" s="463"/>
      <c r="AR90" s="244"/>
      <c r="AS90" s="813"/>
      <c r="AT90" s="813"/>
      <c r="AU90" s="1100"/>
      <c r="AV90" s="1097"/>
      <c r="AW90" s="813"/>
      <c r="AX90" s="1091"/>
      <c r="BU90" s="460">
        <v>0</v>
      </c>
      <c r="BV90" s="460">
        <v>0</v>
      </c>
    </row>
    <row r="91" spans="1:75" ht="2.1" customHeight="1" thickBot="1" x14ac:dyDescent="0.3">
      <c r="A91" s="1104"/>
      <c r="B91" s="1104"/>
      <c r="C91" s="265"/>
      <c r="D91" s="1107"/>
      <c r="E91" s="389"/>
      <c r="F91" s="1108"/>
      <c r="G91" s="1088"/>
      <c r="H91" s="1085"/>
      <c r="I91" s="1088"/>
      <c r="J91" s="1085"/>
      <c r="K91" s="1095"/>
      <c r="L91" s="462"/>
      <c r="M91" s="400"/>
      <c r="N91" s="393"/>
      <c r="O91" s="393"/>
      <c r="P91" s="393"/>
      <c r="Q91" s="393"/>
      <c r="R91" s="393"/>
      <c r="S91" s="393"/>
      <c r="T91" s="393"/>
      <c r="U91" s="468" t="str">
        <f t="shared" si="4"/>
        <v/>
      </c>
      <c r="V91" s="1083"/>
      <c r="W91" s="396"/>
      <c r="X91" s="396"/>
      <c r="Y91" s="396"/>
      <c r="Z91" s="396"/>
      <c r="AA91" s="396"/>
      <c r="AB91" s="1083"/>
      <c r="AC91" s="1085"/>
      <c r="AD91" s="1088"/>
      <c r="AE91" s="1085"/>
      <c r="AF91" s="1088"/>
      <c r="AG91" s="1085"/>
      <c r="AH91" s="1095"/>
      <c r="AI91" s="1089"/>
      <c r="AJ91" s="497"/>
      <c r="AK91" s="497"/>
      <c r="AL91" s="497"/>
      <c r="AM91" s="497"/>
      <c r="AN91" s="1089"/>
      <c r="AO91" s="1089"/>
      <c r="AP91" s="1098"/>
      <c r="AQ91" s="462"/>
      <c r="AR91" s="429"/>
      <c r="AS91" s="1089"/>
      <c r="AT91" s="1089"/>
      <c r="AU91" s="1101"/>
      <c r="AV91" s="1098"/>
      <c r="AW91" s="1089"/>
      <c r="AX91" s="1092"/>
    </row>
    <row r="92" spans="1:75" ht="214.5" thickBot="1" x14ac:dyDescent="0.3">
      <c r="A92" s="1102">
        <v>17</v>
      </c>
      <c r="B92" s="1102" t="s">
        <v>341</v>
      </c>
      <c r="C92" s="489" t="s">
        <v>1326</v>
      </c>
      <c r="D92" s="1105" t="s">
        <v>1327</v>
      </c>
      <c r="E92" s="506" t="s">
        <v>1328</v>
      </c>
      <c r="F92" s="820" t="s">
        <v>252</v>
      </c>
      <c r="G92" s="1086">
        <v>2</v>
      </c>
      <c r="H92" s="1084" t="str">
        <f>IF(G92=1,"RARA VEZ",IF(G92=2,"IMPROBABLE",IF(G92=3,"POSIBLE",IF(G92=4,"PROBABLE",IF(G92=5,"CASI SEGURO",IF(G92=""," "))))))</f>
        <v>IMPROBABLE</v>
      </c>
      <c r="I92" s="1086">
        <v>4</v>
      </c>
      <c r="J92" s="1084" t="str">
        <f>IF(I92=1,"INSIGNIFICANTE",IF(I92=2,"MENOR",IF(I92=3,"MODERADO",IF(I92=4,"MAYOR",IF(I92=5,"CATASTROFICO",IF(I92=""," "))))))</f>
        <v>MAYOR</v>
      </c>
      <c r="K92" s="1093" t="str">
        <f>VLOOKUP(G92,[4]Listas!$G$25:$L$30,'[4]R. Corrupción'!I92+1,0)</f>
        <v>ALTA</v>
      </c>
      <c r="L92" s="260" t="s">
        <v>1329</v>
      </c>
      <c r="M92" s="398" t="s">
        <v>13</v>
      </c>
      <c r="N92" s="391">
        <v>15</v>
      </c>
      <c r="O92" s="391">
        <v>15</v>
      </c>
      <c r="P92" s="391">
        <v>15</v>
      </c>
      <c r="Q92" s="391">
        <v>15</v>
      </c>
      <c r="R92" s="391">
        <v>15</v>
      </c>
      <c r="S92" s="391">
        <v>15</v>
      </c>
      <c r="T92" s="391">
        <v>10</v>
      </c>
      <c r="U92" s="468">
        <f t="shared" si="4"/>
        <v>100</v>
      </c>
      <c r="V92" s="1081">
        <f t="shared" ref="V92" si="7">AVERAGEIF(U92:U96,"&lt;&gt;"&amp;"",U92:U96)</f>
        <v>100</v>
      </c>
      <c r="W92" s="397" t="s">
        <v>249</v>
      </c>
      <c r="X92" s="397" t="s">
        <v>268</v>
      </c>
      <c r="Y92" s="397" t="s">
        <v>267</v>
      </c>
      <c r="Z92" s="397">
        <v>100</v>
      </c>
      <c r="AA92" s="397" t="s">
        <v>386</v>
      </c>
      <c r="AB92" s="1081">
        <f t="shared" ref="AB92" si="8">AVERAGEIF(Z92:Z96,"&lt;&gt;"&amp;"",Z92:Z96)</f>
        <v>100</v>
      </c>
      <c r="AC92" s="1084" t="s">
        <v>269</v>
      </c>
      <c r="AD92" s="1086">
        <v>1</v>
      </c>
      <c r="AE92" s="1084" t="str">
        <f t="shared" ref="AE92" si="9">IF(AD92=1,"RARA VEZ",IF(AD92=2,"IMPROBABLE",IF(AD92=3,"POSIBLE",IF(AD92=4,"PROBABLE",IF(AD92=5,"CASI SEGURO",IF(AD92=""," "))))))</f>
        <v>RARA VEZ</v>
      </c>
      <c r="AF92" s="1086">
        <v>4</v>
      </c>
      <c r="AG92" s="1084" t="str">
        <f t="shared" ref="AG92" si="10">IF(AF92=1,"INSIGNIFICANTE",IF(AF92=2,"MENOR",IF(AF92=3,"MODERADO",IF(AF92=4,"MAYOR",IF(AF92=5,"CATASTROFICO",IF(AF92=""," "))))))</f>
        <v>MAYOR</v>
      </c>
      <c r="AH92" s="1093" t="str">
        <f>VLOOKUP(AD92,[4]Listas!$G$25:$L$30,'[4]R. Corrupción'!AF92+1,0)</f>
        <v>ALTA</v>
      </c>
      <c r="AI92" s="822" t="s">
        <v>26</v>
      </c>
      <c r="AJ92" s="261" t="s">
        <v>1330</v>
      </c>
      <c r="AK92" s="390" t="s">
        <v>1331</v>
      </c>
      <c r="AL92" s="233">
        <v>45657</v>
      </c>
      <c r="AM92" s="398" t="s">
        <v>1332</v>
      </c>
      <c r="AN92" s="822" t="s">
        <v>1325</v>
      </c>
      <c r="AO92" s="822" t="s">
        <v>1333</v>
      </c>
      <c r="AP92" s="1096"/>
      <c r="AQ92" s="261"/>
      <c r="AR92" s="424"/>
      <c r="AS92" s="822"/>
      <c r="AT92" s="822"/>
      <c r="AU92" s="1099"/>
      <c r="AV92" s="1096"/>
      <c r="AW92" s="822"/>
      <c r="AX92" s="1090"/>
      <c r="BT92" s="456" t="s">
        <v>333</v>
      </c>
      <c r="BU92" s="456"/>
      <c r="BV92" s="456"/>
      <c r="BW92" s="457" t="s">
        <v>328</v>
      </c>
    </row>
    <row r="93" spans="1:75" ht="43.5" thickBot="1" x14ac:dyDescent="0.3">
      <c r="A93" s="1103"/>
      <c r="B93" s="1103"/>
      <c r="C93" s="507" t="s">
        <v>1334</v>
      </c>
      <c r="D93" s="1106"/>
      <c r="E93" s="508" t="s">
        <v>1335</v>
      </c>
      <c r="F93" s="821"/>
      <c r="G93" s="1087"/>
      <c r="H93" s="891"/>
      <c r="I93" s="1087"/>
      <c r="J93" s="891"/>
      <c r="K93" s="1094"/>
      <c r="L93" s="244"/>
      <c r="M93" s="399"/>
      <c r="N93" s="399"/>
      <c r="O93" s="399"/>
      <c r="P93" s="399"/>
      <c r="Q93" s="399"/>
      <c r="R93" s="399"/>
      <c r="S93" s="399"/>
      <c r="T93" s="399"/>
      <c r="U93" s="468" t="str">
        <f t="shared" si="4"/>
        <v/>
      </c>
      <c r="V93" s="1082"/>
      <c r="W93" s="395"/>
      <c r="X93" s="395"/>
      <c r="Y93" s="395"/>
      <c r="Z93" s="395"/>
      <c r="AA93" s="395"/>
      <c r="AB93" s="1082"/>
      <c r="AC93" s="891"/>
      <c r="AD93" s="1087"/>
      <c r="AE93" s="891"/>
      <c r="AF93" s="1087"/>
      <c r="AG93" s="891"/>
      <c r="AH93" s="1094"/>
      <c r="AI93" s="813"/>
      <c r="AJ93" s="388"/>
      <c r="AK93" s="388"/>
      <c r="AL93" s="264"/>
      <c r="AM93" s="388"/>
      <c r="AN93" s="813"/>
      <c r="AO93" s="813"/>
      <c r="AP93" s="1097"/>
      <c r="AQ93" s="388"/>
      <c r="AR93" s="244"/>
      <c r="AS93" s="813"/>
      <c r="AT93" s="813"/>
      <c r="AU93" s="1100"/>
      <c r="AV93" s="1097"/>
      <c r="AW93" s="813"/>
      <c r="AX93" s="1091"/>
      <c r="BT93" s="459">
        <v>15</v>
      </c>
      <c r="BU93" s="460">
        <v>15</v>
      </c>
      <c r="BV93" s="460">
        <v>10</v>
      </c>
      <c r="BW93" s="130" t="s">
        <v>330</v>
      </c>
    </row>
    <row r="94" spans="1:75" ht="29.25" thickBot="1" x14ac:dyDescent="0.3">
      <c r="A94" s="1103"/>
      <c r="B94" s="1103"/>
      <c r="C94" s="1118" t="s">
        <v>1336</v>
      </c>
      <c r="D94" s="1106"/>
      <c r="E94" s="508" t="s">
        <v>1337</v>
      </c>
      <c r="F94" s="821"/>
      <c r="G94" s="1087"/>
      <c r="H94" s="891"/>
      <c r="I94" s="1087"/>
      <c r="J94" s="891"/>
      <c r="K94" s="1094"/>
      <c r="L94" s="244"/>
      <c r="M94" s="399"/>
      <c r="N94" s="399"/>
      <c r="O94" s="399"/>
      <c r="P94" s="399"/>
      <c r="Q94" s="399"/>
      <c r="R94" s="399"/>
      <c r="S94" s="399"/>
      <c r="T94" s="399"/>
      <c r="U94" s="468" t="str">
        <f t="shared" si="4"/>
        <v/>
      </c>
      <c r="V94" s="1082"/>
      <c r="W94" s="395"/>
      <c r="X94" s="395"/>
      <c r="Y94" s="395"/>
      <c r="Z94" s="395"/>
      <c r="AA94" s="395"/>
      <c r="AB94" s="1082"/>
      <c r="AC94" s="891"/>
      <c r="AD94" s="1087"/>
      <c r="AE94" s="891"/>
      <c r="AF94" s="1087"/>
      <c r="AG94" s="891"/>
      <c r="AH94" s="1094"/>
      <c r="AI94" s="813"/>
      <c r="AJ94" s="388"/>
      <c r="AK94" s="388"/>
      <c r="AL94" s="264"/>
      <c r="AM94" s="388"/>
      <c r="AN94" s="813"/>
      <c r="AO94" s="813"/>
      <c r="AP94" s="1097"/>
      <c r="AQ94" s="388"/>
      <c r="AR94" s="244"/>
      <c r="AS94" s="813"/>
      <c r="AT94" s="813"/>
      <c r="AU94" s="1100"/>
      <c r="AV94" s="1097"/>
      <c r="AW94" s="813"/>
      <c r="AX94" s="1091"/>
      <c r="BT94" s="459">
        <v>0</v>
      </c>
      <c r="BU94" s="460">
        <v>10</v>
      </c>
      <c r="BV94" s="460">
        <v>5</v>
      </c>
      <c r="BW94" s="130" t="s">
        <v>331</v>
      </c>
    </row>
    <row r="95" spans="1:75" ht="29.25" thickBot="1" x14ac:dyDescent="0.3">
      <c r="A95" s="1103"/>
      <c r="B95" s="1103"/>
      <c r="C95" s="1119"/>
      <c r="D95" s="1106"/>
      <c r="E95" s="508" t="s">
        <v>1338</v>
      </c>
      <c r="F95" s="821"/>
      <c r="G95" s="1087"/>
      <c r="H95" s="891"/>
      <c r="I95" s="1087"/>
      <c r="J95" s="891"/>
      <c r="K95" s="1094"/>
      <c r="L95" s="463"/>
      <c r="M95" s="399"/>
      <c r="N95" s="399"/>
      <c r="O95" s="399"/>
      <c r="P95" s="399"/>
      <c r="Q95" s="399"/>
      <c r="R95" s="399"/>
      <c r="S95" s="399"/>
      <c r="T95" s="399"/>
      <c r="U95" s="468" t="str">
        <f t="shared" si="4"/>
        <v/>
      </c>
      <c r="V95" s="1082"/>
      <c r="W95" s="395"/>
      <c r="X95" s="395"/>
      <c r="Y95" s="395"/>
      <c r="Z95" s="395"/>
      <c r="AA95" s="395"/>
      <c r="AB95" s="1082"/>
      <c r="AC95" s="891"/>
      <c r="AD95" s="1087"/>
      <c r="AE95" s="891"/>
      <c r="AF95" s="1087"/>
      <c r="AG95" s="891"/>
      <c r="AH95" s="1094"/>
      <c r="AI95" s="813"/>
      <c r="AJ95" s="463"/>
      <c r="AK95" s="463"/>
      <c r="AL95" s="463"/>
      <c r="AM95" s="463"/>
      <c r="AN95" s="813"/>
      <c r="AO95" s="813"/>
      <c r="AP95" s="1097"/>
      <c r="AQ95" s="463"/>
      <c r="AR95" s="244"/>
      <c r="AS95" s="813"/>
      <c r="AT95" s="813"/>
      <c r="AU95" s="1100"/>
      <c r="AV95" s="1097"/>
      <c r="AW95" s="813"/>
      <c r="AX95" s="1091"/>
      <c r="BU95" s="460">
        <v>0</v>
      </c>
      <c r="BV95" s="460">
        <v>0</v>
      </c>
    </row>
    <row r="96" spans="1:75" ht="0.95" customHeight="1" thickBot="1" x14ac:dyDescent="0.3">
      <c r="A96" s="1104"/>
      <c r="B96" s="1104"/>
      <c r="C96" s="265"/>
      <c r="D96" s="1107"/>
      <c r="E96" s="389"/>
      <c r="F96" s="1108"/>
      <c r="G96" s="1088"/>
      <c r="H96" s="1085"/>
      <c r="I96" s="1088"/>
      <c r="J96" s="1085"/>
      <c r="K96" s="1095"/>
      <c r="L96" s="462"/>
      <c r="M96" s="400"/>
      <c r="N96" s="393"/>
      <c r="O96" s="393"/>
      <c r="P96" s="393"/>
      <c r="Q96" s="393"/>
      <c r="R96" s="393"/>
      <c r="S96" s="393"/>
      <c r="T96" s="393"/>
      <c r="U96" s="468" t="str">
        <f t="shared" si="4"/>
        <v/>
      </c>
      <c r="V96" s="1083"/>
      <c r="W96" s="396"/>
      <c r="X96" s="396"/>
      <c r="Y96" s="396"/>
      <c r="Z96" s="396"/>
      <c r="AA96" s="396"/>
      <c r="AB96" s="1083"/>
      <c r="AC96" s="1085"/>
      <c r="AD96" s="1088"/>
      <c r="AE96" s="1085"/>
      <c r="AF96" s="1088"/>
      <c r="AG96" s="1085"/>
      <c r="AH96" s="1095"/>
      <c r="AI96" s="1089"/>
      <c r="AJ96" s="462"/>
      <c r="AK96" s="462"/>
      <c r="AL96" s="466"/>
      <c r="AM96" s="462"/>
      <c r="AN96" s="1089"/>
      <c r="AO96" s="1089"/>
      <c r="AP96" s="1098"/>
      <c r="AQ96" s="462"/>
      <c r="AR96" s="429"/>
      <c r="AS96" s="1089"/>
      <c r="AT96" s="1089"/>
      <c r="AU96" s="1101"/>
      <c r="AV96" s="1098"/>
      <c r="AW96" s="1089"/>
      <c r="AX96" s="1092"/>
    </row>
    <row r="97" spans="1:75" ht="151.5" customHeight="1" thickBot="1" x14ac:dyDescent="0.3">
      <c r="A97" s="1102">
        <v>18</v>
      </c>
      <c r="B97" s="1102" t="s">
        <v>344</v>
      </c>
      <c r="C97" s="259" t="s">
        <v>1339</v>
      </c>
      <c r="D97" s="1105" t="s">
        <v>1340</v>
      </c>
      <c r="E97" s="390" t="s">
        <v>1341</v>
      </c>
      <c r="F97" s="820" t="s">
        <v>252</v>
      </c>
      <c r="G97" s="1086">
        <v>4</v>
      </c>
      <c r="H97" s="1084" t="str">
        <f t="shared" ref="H97" si="11">IF(G97=1,"RARA VEZ",IF(G97=2,"IMPROBABLE",IF(G97=3,"POSIBLE",IF(G97=4,"PROBABLE",IF(G97=5,"CASI SEGURO",IF(G97=""," "))))))</f>
        <v>PROBABLE</v>
      </c>
      <c r="I97" s="1086">
        <v>4</v>
      </c>
      <c r="J97" s="1084" t="str">
        <f t="shared" ref="J97" si="12">IF(I97=1,"INSIGNIFICANTE",IF(I97=2,"MENOR",IF(I97=3,"MODERADO",IF(I97=4,"MAYOR",IF(I97=5,"CATASTROFICO",IF(I97=""," "))))))</f>
        <v>MAYOR</v>
      </c>
      <c r="K97" s="1093" t="str">
        <f>VLOOKUP(G97,[4]Listas!$G$25:$L$30,'[4]R. Corrupción'!I97+1,0)</f>
        <v>EXTREMA</v>
      </c>
      <c r="L97" s="260" t="s">
        <v>1342</v>
      </c>
      <c r="M97" s="398" t="s">
        <v>13</v>
      </c>
      <c r="N97" s="391">
        <v>15</v>
      </c>
      <c r="O97" s="391">
        <v>15</v>
      </c>
      <c r="P97" s="391">
        <v>15</v>
      </c>
      <c r="Q97" s="391">
        <v>15</v>
      </c>
      <c r="R97" s="391">
        <v>15</v>
      </c>
      <c r="S97" s="391">
        <v>15</v>
      </c>
      <c r="T97" s="391">
        <v>10</v>
      </c>
      <c r="U97" s="468">
        <f t="shared" si="4"/>
        <v>100</v>
      </c>
      <c r="V97" s="1081">
        <f t="shared" ref="V97" si="13">AVERAGEIF(U97:U101,"&lt;&gt;"&amp;"",U97:U101)</f>
        <v>100</v>
      </c>
      <c r="W97" s="397" t="s">
        <v>249</v>
      </c>
      <c r="X97" s="397" t="s">
        <v>268</v>
      </c>
      <c r="Y97" s="397" t="s">
        <v>267</v>
      </c>
      <c r="Z97" s="397">
        <v>100</v>
      </c>
      <c r="AA97" s="397" t="s">
        <v>386</v>
      </c>
      <c r="AB97" s="1081">
        <f t="shared" ref="AB97" si="14">AVERAGEIF(Z97:Z101,"&lt;&gt;"&amp;"",Z97:Z101)</f>
        <v>100</v>
      </c>
      <c r="AC97" s="1084" t="s">
        <v>269</v>
      </c>
      <c r="AD97" s="1086">
        <v>2</v>
      </c>
      <c r="AE97" s="1084" t="str">
        <f t="shared" ref="AE97" si="15">IF(AD97=1,"RARA VEZ",IF(AD97=2,"IMPROBABLE",IF(AD97=3,"POSIBLE",IF(AD97=4,"PROBABLE",IF(AD97=5,"CASI SEGURO",IF(AD97=""," "))))))</f>
        <v>IMPROBABLE</v>
      </c>
      <c r="AF97" s="1086">
        <v>4</v>
      </c>
      <c r="AG97" s="1084" t="str">
        <f t="shared" ref="AG97" si="16">IF(AF97=1,"INSIGNIFICANTE",IF(AF97=2,"MENOR",IF(AF97=3,"MODERADO",IF(AF97=4,"MAYOR",IF(AF97=5,"CATASTROFICO",IF(AF97=""," "))))))</f>
        <v>MAYOR</v>
      </c>
      <c r="AH97" s="1093" t="str">
        <f>VLOOKUP(AD97,[4]Listas!$G$25:$L$30,'[4]R. Corrupción'!AF97+1,0)</f>
        <v>ALTA</v>
      </c>
      <c r="AI97" s="822" t="s">
        <v>26</v>
      </c>
      <c r="AJ97" s="261" t="s">
        <v>1343</v>
      </c>
      <c r="AK97" s="390" t="s">
        <v>1344</v>
      </c>
      <c r="AL97" s="509">
        <v>45657</v>
      </c>
      <c r="AM97" s="271" t="s">
        <v>1345</v>
      </c>
      <c r="AN97" s="822" t="s">
        <v>1346</v>
      </c>
      <c r="AO97" s="822" t="s">
        <v>1344</v>
      </c>
      <c r="AP97" s="1096"/>
      <c r="AQ97" s="261"/>
      <c r="AR97" s="424"/>
      <c r="AS97" s="822"/>
      <c r="AT97" s="822"/>
      <c r="AU97" s="1099"/>
      <c r="AV97" s="1096"/>
      <c r="AW97" s="822"/>
      <c r="AX97" s="1090"/>
      <c r="BT97" s="456" t="s">
        <v>333</v>
      </c>
      <c r="BU97" s="456"/>
      <c r="BV97" s="456"/>
      <c r="BW97" s="457" t="s">
        <v>328</v>
      </c>
    </row>
    <row r="98" spans="1:75" ht="136.5" customHeight="1" thickBot="1" x14ac:dyDescent="0.3">
      <c r="A98" s="1103"/>
      <c r="B98" s="1103"/>
      <c r="C98" s="475" t="s">
        <v>1347</v>
      </c>
      <c r="D98" s="1106"/>
      <c r="E98" s="388" t="s">
        <v>1348</v>
      </c>
      <c r="F98" s="821"/>
      <c r="G98" s="1087"/>
      <c r="H98" s="891"/>
      <c r="I98" s="1087"/>
      <c r="J98" s="891"/>
      <c r="K98" s="1094"/>
      <c r="L98" s="244" t="s">
        <v>1349</v>
      </c>
      <c r="M98" s="399" t="s">
        <v>14</v>
      </c>
      <c r="N98" s="399">
        <v>15</v>
      </c>
      <c r="O98" s="399">
        <v>15</v>
      </c>
      <c r="P98" s="399">
        <v>15</v>
      </c>
      <c r="Q98" s="399">
        <v>15</v>
      </c>
      <c r="R98" s="399">
        <v>15</v>
      </c>
      <c r="S98" s="399">
        <v>15</v>
      </c>
      <c r="T98" s="399">
        <v>10</v>
      </c>
      <c r="U98" s="468">
        <f t="shared" si="4"/>
        <v>100</v>
      </c>
      <c r="V98" s="1082"/>
      <c r="W98" s="395" t="s">
        <v>249</v>
      </c>
      <c r="X98" s="395" t="s">
        <v>268</v>
      </c>
      <c r="Y98" s="395" t="s">
        <v>267</v>
      </c>
      <c r="Z98" s="395">
        <v>100</v>
      </c>
      <c r="AA98" s="395" t="s">
        <v>386</v>
      </c>
      <c r="AB98" s="1082"/>
      <c r="AC98" s="891"/>
      <c r="AD98" s="1087"/>
      <c r="AE98" s="891"/>
      <c r="AF98" s="1087"/>
      <c r="AG98" s="891"/>
      <c r="AH98" s="1094"/>
      <c r="AI98" s="813"/>
      <c r="AJ98" s="388" t="s">
        <v>1350</v>
      </c>
      <c r="AK98" s="388" t="s">
        <v>1344</v>
      </c>
      <c r="AL98" s="509">
        <v>45657</v>
      </c>
      <c r="AM98" s="264" t="s">
        <v>1351</v>
      </c>
      <c r="AN98" s="813"/>
      <c r="AO98" s="813"/>
      <c r="AP98" s="1097"/>
      <c r="AQ98" s="388"/>
      <c r="AR98" s="244"/>
      <c r="AS98" s="813"/>
      <c r="AT98" s="813"/>
      <c r="AU98" s="1100"/>
      <c r="AV98" s="1097"/>
      <c r="AW98" s="813"/>
      <c r="AX98" s="1091"/>
      <c r="BT98" s="459">
        <v>15</v>
      </c>
      <c r="BU98" s="460">
        <v>15</v>
      </c>
      <c r="BV98" s="460">
        <v>10</v>
      </c>
      <c r="BW98" s="130" t="s">
        <v>330</v>
      </c>
    </row>
    <row r="99" spans="1:75" ht="35.1" customHeight="1" thickBot="1" x14ac:dyDescent="0.3">
      <c r="A99" s="1103"/>
      <c r="B99" s="1103"/>
      <c r="C99" s="263" t="s">
        <v>1352</v>
      </c>
      <c r="D99" s="1106"/>
      <c r="E99" s="388"/>
      <c r="F99" s="821"/>
      <c r="G99" s="1087"/>
      <c r="H99" s="891"/>
      <c r="I99" s="1087"/>
      <c r="J99" s="891"/>
      <c r="K99" s="1094"/>
      <c r="L99" s="244"/>
      <c r="M99" s="399"/>
      <c r="N99" s="399"/>
      <c r="O99" s="399"/>
      <c r="P99" s="399"/>
      <c r="Q99" s="399"/>
      <c r="R99" s="399"/>
      <c r="S99" s="399"/>
      <c r="T99" s="399"/>
      <c r="U99" s="468" t="str">
        <f t="shared" si="4"/>
        <v/>
      </c>
      <c r="V99" s="1082"/>
      <c r="W99" s="395"/>
      <c r="X99" s="395"/>
      <c r="Y99" s="395"/>
      <c r="Z99" s="395"/>
      <c r="AA99" s="395"/>
      <c r="AB99" s="1082"/>
      <c r="AC99" s="891"/>
      <c r="AD99" s="1087"/>
      <c r="AE99" s="891"/>
      <c r="AF99" s="1087"/>
      <c r="AG99" s="891"/>
      <c r="AH99" s="1094"/>
      <c r="AI99" s="813"/>
      <c r="AJ99" s="388"/>
      <c r="AK99" s="388"/>
      <c r="AL99" s="264"/>
      <c r="AM99" s="388"/>
      <c r="AN99" s="813"/>
      <c r="AO99" s="813"/>
      <c r="AP99" s="1097"/>
      <c r="AQ99" s="388"/>
      <c r="AR99" s="244"/>
      <c r="AS99" s="813"/>
      <c r="AT99" s="813"/>
      <c r="AU99" s="1100"/>
      <c r="AV99" s="1097"/>
      <c r="AW99" s="813"/>
      <c r="AX99" s="1091"/>
      <c r="BT99" s="459">
        <v>0</v>
      </c>
      <c r="BU99" s="460">
        <v>10</v>
      </c>
      <c r="BV99" s="460">
        <v>5</v>
      </c>
      <c r="BW99" s="130" t="s">
        <v>331</v>
      </c>
    </row>
    <row r="100" spans="1:75" ht="2.1" customHeight="1" thickBot="1" x14ac:dyDescent="0.3">
      <c r="A100" s="1103"/>
      <c r="B100" s="1103"/>
      <c r="C100" s="263"/>
      <c r="D100" s="1106"/>
      <c r="E100" s="388"/>
      <c r="F100" s="821"/>
      <c r="G100" s="1087"/>
      <c r="H100" s="891"/>
      <c r="I100" s="1087"/>
      <c r="J100" s="891"/>
      <c r="K100" s="1094"/>
      <c r="L100" s="463"/>
      <c r="M100" s="399"/>
      <c r="N100" s="399"/>
      <c r="O100" s="399"/>
      <c r="P100" s="399"/>
      <c r="Q100" s="399"/>
      <c r="R100" s="399"/>
      <c r="S100" s="399"/>
      <c r="T100" s="399"/>
      <c r="U100" s="468" t="str">
        <f t="shared" si="4"/>
        <v/>
      </c>
      <c r="V100" s="1082"/>
      <c r="W100" s="395"/>
      <c r="X100" s="395"/>
      <c r="Y100" s="395"/>
      <c r="Z100" s="395"/>
      <c r="AA100" s="395"/>
      <c r="AB100" s="1082"/>
      <c r="AC100" s="891"/>
      <c r="AD100" s="1087"/>
      <c r="AE100" s="891"/>
      <c r="AF100" s="1087"/>
      <c r="AG100" s="891"/>
      <c r="AH100" s="1094"/>
      <c r="AI100" s="813"/>
      <c r="AJ100" s="463"/>
      <c r="AK100" s="463"/>
      <c r="AL100" s="463"/>
      <c r="AM100" s="463"/>
      <c r="AN100" s="813"/>
      <c r="AO100" s="813"/>
      <c r="AP100" s="1097"/>
      <c r="AQ100" s="463"/>
      <c r="AR100" s="244"/>
      <c r="AS100" s="813"/>
      <c r="AT100" s="813"/>
      <c r="AU100" s="1100"/>
      <c r="AV100" s="1097"/>
      <c r="AW100" s="813"/>
      <c r="AX100" s="1091"/>
      <c r="BU100" s="460">
        <v>0</v>
      </c>
      <c r="BV100" s="460">
        <v>0</v>
      </c>
    </row>
    <row r="101" spans="1:75" ht="2.1" customHeight="1" thickBot="1" x14ac:dyDescent="0.3">
      <c r="A101" s="1104"/>
      <c r="B101" s="1104"/>
      <c r="C101" s="265"/>
      <c r="D101" s="1107"/>
      <c r="E101" s="389"/>
      <c r="F101" s="1108"/>
      <c r="G101" s="1088"/>
      <c r="H101" s="1085"/>
      <c r="I101" s="1088"/>
      <c r="J101" s="1085"/>
      <c r="K101" s="1095"/>
      <c r="L101" s="462"/>
      <c r="M101" s="400"/>
      <c r="N101" s="393"/>
      <c r="O101" s="393"/>
      <c r="P101" s="393"/>
      <c r="Q101" s="393"/>
      <c r="R101" s="393"/>
      <c r="S101" s="393"/>
      <c r="T101" s="393"/>
      <c r="U101" s="468" t="str">
        <f t="shared" si="4"/>
        <v/>
      </c>
      <c r="V101" s="1083"/>
      <c r="W101" s="396"/>
      <c r="X101" s="396"/>
      <c r="Y101" s="396"/>
      <c r="Z101" s="396"/>
      <c r="AA101" s="396"/>
      <c r="AB101" s="1083"/>
      <c r="AC101" s="1085"/>
      <c r="AD101" s="1088"/>
      <c r="AE101" s="1085"/>
      <c r="AF101" s="1088"/>
      <c r="AG101" s="1085"/>
      <c r="AH101" s="1095"/>
      <c r="AI101" s="1089"/>
      <c r="AJ101" s="462"/>
      <c r="AK101" s="462"/>
      <c r="AL101" s="462"/>
      <c r="AM101" s="462"/>
      <c r="AN101" s="1089"/>
      <c r="AO101" s="1089"/>
      <c r="AP101" s="1098"/>
      <c r="AQ101" s="462"/>
      <c r="AR101" s="429"/>
      <c r="AS101" s="1089"/>
      <c r="AT101" s="1089"/>
      <c r="AU101" s="1101"/>
      <c r="AV101" s="1098"/>
      <c r="AW101" s="1089"/>
      <c r="AX101" s="1092"/>
    </row>
    <row r="102" spans="1:75" ht="211.5" customHeight="1" thickBot="1" x14ac:dyDescent="0.3">
      <c r="A102" s="1102">
        <v>19</v>
      </c>
      <c r="B102" s="1102" t="s">
        <v>349</v>
      </c>
      <c r="C102" s="259" t="s">
        <v>1353</v>
      </c>
      <c r="D102" s="1105" t="s">
        <v>1354</v>
      </c>
      <c r="E102" s="388" t="s">
        <v>1328</v>
      </c>
      <c r="F102" s="820" t="s">
        <v>252</v>
      </c>
      <c r="G102" s="1086">
        <v>1</v>
      </c>
      <c r="H102" s="1084" t="str">
        <f t="shared" ref="H102" si="17">IF(G102=1,"RARA VEZ",IF(G102=2,"IMPROBABLE",IF(G102=3,"POSIBLE",IF(G102=4,"PROBABLE",IF(G102=5,"CASI SEGURO",IF(G102=""," "))))))</f>
        <v>RARA VEZ</v>
      </c>
      <c r="I102" s="1086">
        <v>4</v>
      </c>
      <c r="J102" s="1084" t="str">
        <f t="shared" ref="J102" si="18">IF(I102=1,"INSIGNIFICANTE",IF(I102=2,"MENOR",IF(I102=3,"MODERADO",IF(I102=4,"MAYOR",IF(I102=5,"CATASTROFICO",IF(I102=""," "))))))</f>
        <v>MAYOR</v>
      </c>
      <c r="K102" s="1093" t="str">
        <f>VLOOKUP(G102,[4]Listas!$G$25:$L$30,'[4]R. Corrupción'!I102+1,0)</f>
        <v>ALTA</v>
      </c>
      <c r="L102" s="260" t="s">
        <v>1355</v>
      </c>
      <c r="M102" s="398" t="s">
        <v>13</v>
      </c>
      <c r="N102" s="391">
        <v>15</v>
      </c>
      <c r="O102" s="391">
        <v>15</v>
      </c>
      <c r="P102" s="391">
        <v>15</v>
      </c>
      <c r="Q102" s="391">
        <v>15</v>
      </c>
      <c r="R102" s="391">
        <v>15</v>
      </c>
      <c r="S102" s="391">
        <v>15</v>
      </c>
      <c r="T102" s="391">
        <v>10</v>
      </c>
      <c r="U102" s="468">
        <f t="shared" si="4"/>
        <v>100</v>
      </c>
      <c r="V102" s="1081">
        <f t="shared" ref="V102" si="19">AVERAGEIF(U102:U106,"&lt;&gt;"&amp;"",U102:U106)</f>
        <v>100</v>
      </c>
      <c r="W102" s="397" t="s">
        <v>249</v>
      </c>
      <c r="X102" s="397" t="s">
        <v>268</v>
      </c>
      <c r="Y102" s="397" t="s">
        <v>267</v>
      </c>
      <c r="Z102" s="397">
        <v>100</v>
      </c>
      <c r="AA102" s="397" t="s">
        <v>386</v>
      </c>
      <c r="AB102" s="1081">
        <f t="shared" ref="AB102" si="20">AVERAGEIF(Z102:Z106,"&lt;&gt;"&amp;"",Z102:Z106)</f>
        <v>100</v>
      </c>
      <c r="AC102" s="1084" t="s">
        <v>269</v>
      </c>
      <c r="AD102" s="1086">
        <v>1</v>
      </c>
      <c r="AE102" s="1084" t="str">
        <f t="shared" ref="AE102" si="21">IF(AD102=1,"RARA VEZ",IF(AD102=2,"IMPROBABLE",IF(AD102=3,"POSIBLE",IF(AD102=4,"PROBABLE",IF(AD102=5,"CASI SEGURO",IF(AD102=""," "))))))</f>
        <v>RARA VEZ</v>
      </c>
      <c r="AF102" s="1086">
        <v>4</v>
      </c>
      <c r="AG102" s="1084" t="str">
        <f t="shared" ref="AG102" si="22">IF(AF102=1,"INSIGNIFICANTE",IF(AF102=2,"MENOR",IF(AF102=3,"MODERADO",IF(AF102=4,"MAYOR",IF(AF102=5,"CATASTROFICO",IF(AF102=""," "))))))</f>
        <v>MAYOR</v>
      </c>
      <c r="AH102" s="1093" t="str">
        <f>VLOOKUP(AD102,[4]Listas!$G$25:$L$30,'[4]R. Corrupción'!AF102+1,0)</f>
        <v>ALTA</v>
      </c>
      <c r="AI102" s="822" t="s">
        <v>26</v>
      </c>
      <c r="AJ102" s="261" t="s">
        <v>1356</v>
      </c>
      <c r="AK102" s="398" t="s">
        <v>1357</v>
      </c>
      <c r="AL102" s="233">
        <v>45656</v>
      </c>
      <c r="AM102" s="234" t="s">
        <v>1358</v>
      </c>
      <c r="AN102" s="822" t="s">
        <v>1306</v>
      </c>
      <c r="AO102" s="822" t="s">
        <v>1357</v>
      </c>
      <c r="AP102" s="1096"/>
      <c r="AQ102" s="261"/>
      <c r="AR102" s="424"/>
      <c r="AS102" s="822"/>
      <c r="AT102" s="822"/>
      <c r="AU102" s="1099"/>
      <c r="AV102" s="1096"/>
      <c r="AW102" s="822"/>
      <c r="AX102" s="1090"/>
      <c r="BT102" s="456" t="s">
        <v>333</v>
      </c>
      <c r="BU102" s="456"/>
      <c r="BV102" s="456"/>
      <c r="BW102" s="457" t="s">
        <v>328</v>
      </c>
    </row>
    <row r="103" spans="1:75" ht="43.5" thickBot="1" x14ac:dyDescent="0.3">
      <c r="A103" s="1103"/>
      <c r="B103" s="1103"/>
      <c r="C103" s="469" t="s">
        <v>1359</v>
      </c>
      <c r="D103" s="1106"/>
      <c r="E103" s="388" t="s">
        <v>1360</v>
      </c>
      <c r="F103" s="821"/>
      <c r="G103" s="1087"/>
      <c r="H103" s="891"/>
      <c r="I103" s="1087"/>
      <c r="J103" s="891"/>
      <c r="K103" s="1094"/>
      <c r="L103" s="244"/>
      <c r="M103" s="399"/>
      <c r="N103" s="399"/>
      <c r="O103" s="399"/>
      <c r="P103" s="399"/>
      <c r="Q103" s="399"/>
      <c r="R103" s="399"/>
      <c r="S103" s="399"/>
      <c r="T103" s="399"/>
      <c r="U103" s="468" t="str">
        <f t="shared" si="4"/>
        <v/>
      </c>
      <c r="V103" s="1082"/>
      <c r="W103" s="395"/>
      <c r="X103" s="395"/>
      <c r="Y103" s="395"/>
      <c r="Z103" s="395"/>
      <c r="AA103" s="395"/>
      <c r="AB103" s="1082"/>
      <c r="AC103" s="891"/>
      <c r="AD103" s="1087"/>
      <c r="AE103" s="891"/>
      <c r="AF103" s="1087"/>
      <c r="AG103" s="891"/>
      <c r="AH103" s="1094"/>
      <c r="AI103" s="813"/>
      <c r="AJ103" s="388"/>
      <c r="AK103" s="388"/>
      <c r="AL103" s="264"/>
      <c r="AM103" s="388"/>
      <c r="AN103" s="813"/>
      <c r="AO103" s="813"/>
      <c r="AP103" s="1097"/>
      <c r="AQ103" s="388"/>
      <c r="AR103" s="244"/>
      <c r="AS103" s="813"/>
      <c r="AT103" s="813"/>
      <c r="AU103" s="1100"/>
      <c r="AV103" s="1097"/>
      <c r="AW103" s="813"/>
      <c r="AX103" s="1091"/>
      <c r="BT103" s="459">
        <v>15</v>
      </c>
      <c r="BU103" s="460">
        <v>15</v>
      </c>
      <c r="BV103" s="460">
        <v>10</v>
      </c>
      <c r="BW103" s="130" t="s">
        <v>330</v>
      </c>
    </row>
    <row r="104" spans="1:75" ht="57.75" thickBot="1" x14ac:dyDescent="0.3">
      <c r="A104" s="1103"/>
      <c r="B104" s="1103"/>
      <c r="C104" s="263" t="s">
        <v>1294</v>
      </c>
      <c r="D104" s="1106"/>
      <c r="E104" s="388" t="s">
        <v>1361</v>
      </c>
      <c r="F104" s="821"/>
      <c r="G104" s="1087"/>
      <c r="H104" s="891"/>
      <c r="I104" s="1087"/>
      <c r="J104" s="891"/>
      <c r="K104" s="1094"/>
      <c r="L104" s="244"/>
      <c r="M104" s="399"/>
      <c r="N104" s="399"/>
      <c r="O104" s="399"/>
      <c r="P104" s="399"/>
      <c r="Q104" s="399"/>
      <c r="R104" s="399"/>
      <c r="S104" s="399"/>
      <c r="T104" s="399"/>
      <c r="U104" s="468" t="str">
        <f t="shared" si="4"/>
        <v/>
      </c>
      <c r="V104" s="1082"/>
      <c r="W104" s="395"/>
      <c r="X104" s="395"/>
      <c r="Y104" s="395"/>
      <c r="Z104" s="395"/>
      <c r="AA104" s="395"/>
      <c r="AB104" s="1082"/>
      <c r="AC104" s="891"/>
      <c r="AD104" s="1087"/>
      <c r="AE104" s="891"/>
      <c r="AF104" s="1087"/>
      <c r="AG104" s="891"/>
      <c r="AH104" s="1094"/>
      <c r="AI104" s="813"/>
      <c r="AJ104" s="388"/>
      <c r="AK104" s="388"/>
      <c r="AL104" s="264"/>
      <c r="AM104" s="388"/>
      <c r="AN104" s="813"/>
      <c r="AO104" s="813"/>
      <c r="AP104" s="1097"/>
      <c r="AQ104" s="388"/>
      <c r="AR104" s="244"/>
      <c r="AS104" s="813"/>
      <c r="AT104" s="813"/>
      <c r="AU104" s="1100"/>
      <c r="AV104" s="1097"/>
      <c r="AW104" s="813"/>
      <c r="AX104" s="1091"/>
      <c r="BT104" s="459">
        <v>0</v>
      </c>
      <c r="BU104" s="460">
        <v>10</v>
      </c>
      <c r="BV104" s="460">
        <v>5</v>
      </c>
      <c r="BW104" s="130" t="s">
        <v>331</v>
      </c>
    </row>
    <row r="105" spans="1:75" ht="43.5" thickBot="1" x14ac:dyDescent="0.3">
      <c r="A105" s="1103"/>
      <c r="B105" s="1103"/>
      <c r="C105" s="263" t="s">
        <v>1362</v>
      </c>
      <c r="D105" s="1106"/>
      <c r="E105" s="388" t="s">
        <v>1363</v>
      </c>
      <c r="F105" s="821"/>
      <c r="G105" s="1087"/>
      <c r="H105" s="891"/>
      <c r="I105" s="1087"/>
      <c r="J105" s="891"/>
      <c r="K105" s="1094"/>
      <c r="L105" s="463"/>
      <c r="M105" s="399"/>
      <c r="N105" s="399"/>
      <c r="O105" s="399"/>
      <c r="P105" s="399"/>
      <c r="Q105" s="399"/>
      <c r="R105" s="399"/>
      <c r="S105" s="399"/>
      <c r="T105" s="399"/>
      <c r="U105" s="468" t="str">
        <f t="shared" si="4"/>
        <v/>
      </c>
      <c r="V105" s="1082"/>
      <c r="W105" s="395"/>
      <c r="X105" s="395"/>
      <c r="Y105" s="395"/>
      <c r="Z105" s="395"/>
      <c r="AA105" s="395"/>
      <c r="AB105" s="1082"/>
      <c r="AC105" s="891"/>
      <c r="AD105" s="1087"/>
      <c r="AE105" s="891"/>
      <c r="AF105" s="1087"/>
      <c r="AG105" s="891"/>
      <c r="AH105" s="1094"/>
      <c r="AI105" s="813"/>
      <c r="AJ105" s="463"/>
      <c r="AK105" s="463"/>
      <c r="AL105" s="463"/>
      <c r="AM105" s="463"/>
      <c r="AN105" s="813"/>
      <c r="AO105" s="813"/>
      <c r="AP105" s="1097"/>
      <c r="AQ105" s="463"/>
      <c r="AR105" s="244"/>
      <c r="AS105" s="813"/>
      <c r="AT105" s="813"/>
      <c r="AU105" s="1100"/>
      <c r="AV105" s="1097"/>
      <c r="AW105" s="813"/>
      <c r="AX105" s="1091"/>
      <c r="BU105" s="460">
        <v>0</v>
      </c>
      <c r="BV105" s="460">
        <v>0</v>
      </c>
    </row>
    <row r="106" spans="1:75" ht="0.95" customHeight="1" thickBot="1" x14ac:dyDescent="0.3">
      <c r="A106" s="1104"/>
      <c r="B106" s="1104"/>
      <c r="C106" s="265"/>
      <c r="D106" s="1107"/>
      <c r="E106" s="389"/>
      <c r="F106" s="1108"/>
      <c r="G106" s="1088"/>
      <c r="H106" s="1085"/>
      <c r="I106" s="1088"/>
      <c r="J106" s="1085"/>
      <c r="K106" s="1095"/>
      <c r="L106" s="462"/>
      <c r="M106" s="400"/>
      <c r="N106" s="393"/>
      <c r="O106" s="393"/>
      <c r="P106" s="393"/>
      <c r="Q106" s="393"/>
      <c r="R106" s="393"/>
      <c r="S106" s="393"/>
      <c r="T106" s="393"/>
      <c r="U106" s="468" t="str">
        <f t="shared" si="4"/>
        <v/>
      </c>
      <c r="V106" s="1083"/>
      <c r="W106" s="396"/>
      <c r="X106" s="396"/>
      <c r="Y106" s="396"/>
      <c r="Z106" s="396"/>
      <c r="AA106" s="396"/>
      <c r="AB106" s="1083"/>
      <c r="AC106" s="1085"/>
      <c r="AD106" s="1088"/>
      <c r="AE106" s="1085"/>
      <c r="AF106" s="1088"/>
      <c r="AG106" s="1085"/>
      <c r="AH106" s="1095"/>
      <c r="AI106" s="1089"/>
      <c r="AJ106" s="462"/>
      <c r="AK106" s="462"/>
      <c r="AL106" s="462"/>
      <c r="AM106" s="462"/>
      <c r="AN106" s="1089"/>
      <c r="AO106" s="1089"/>
      <c r="AP106" s="1098"/>
      <c r="AQ106" s="462"/>
      <c r="AR106" s="429"/>
      <c r="AS106" s="1089"/>
      <c r="AT106" s="1089"/>
      <c r="AU106" s="1101"/>
      <c r="AV106" s="1098"/>
      <c r="AW106" s="1089"/>
      <c r="AX106" s="1092"/>
    </row>
    <row r="107" spans="1:75" ht="384.75" customHeight="1" thickBot="1" x14ac:dyDescent="0.3">
      <c r="A107" s="1102">
        <v>20</v>
      </c>
      <c r="B107" s="1102" t="s">
        <v>350</v>
      </c>
      <c r="C107" s="490" t="s">
        <v>1364</v>
      </c>
      <c r="D107" s="1115" t="s">
        <v>1365</v>
      </c>
      <c r="E107" s="510" t="s">
        <v>1193</v>
      </c>
      <c r="F107" s="820" t="s">
        <v>252</v>
      </c>
      <c r="G107" s="1086">
        <v>5</v>
      </c>
      <c r="H107" s="1084" t="str">
        <f t="shared" ref="H107" si="23">IF(G107=1,"RARA VEZ",IF(G107=2,"IMPROBABLE",IF(G107=3,"POSIBLE",IF(G107=4,"PROBABLE",IF(G107=5,"CASI SEGURO",IF(G107=""," "))))))</f>
        <v>CASI SEGURO</v>
      </c>
      <c r="I107" s="1086">
        <v>4</v>
      </c>
      <c r="J107" s="1084" t="str">
        <f t="shared" ref="J107" si="24">IF(I107=1,"INSIGNIFICANTE",IF(I107=2,"MENOR",IF(I107=3,"MODERADO",IF(I107=4,"MAYOR",IF(I107=5,"CATASTROFICO",IF(I107=""," "))))))</f>
        <v>MAYOR</v>
      </c>
      <c r="K107" s="1112" t="str">
        <f>VLOOKUP(G107,[4]Listas!$G$25:$L$30,'[4]R. Corrupción'!I107+1,0)</f>
        <v>EXTREMA</v>
      </c>
      <c r="L107" s="260" t="s">
        <v>1366</v>
      </c>
      <c r="M107" s="398" t="s">
        <v>13</v>
      </c>
      <c r="N107" s="391">
        <v>15</v>
      </c>
      <c r="O107" s="391">
        <v>15</v>
      </c>
      <c r="P107" s="391">
        <v>15</v>
      </c>
      <c r="Q107" s="391">
        <v>15</v>
      </c>
      <c r="R107" s="391">
        <v>15</v>
      </c>
      <c r="S107" s="391">
        <v>15</v>
      </c>
      <c r="T107" s="391">
        <v>10</v>
      </c>
      <c r="U107" s="468">
        <f t="shared" si="4"/>
        <v>100</v>
      </c>
      <c r="V107" s="1081">
        <f t="shared" ref="V107" si="25">AVERAGEIF(U107:U112,"&lt;&gt;"&amp;"",U107:U112)</f>
        <v>100</v>
      </c>
      <c r="W107" s="397" t="s">
        <v>249</v>
      </c>
      <c r="X107" s="397" t="s">
        <v>268</v>
      </c>
      <c r="Y107" s="397" t="s">
        <v>267</v>
      </c>
      <c r="Z107" s="397">
        <v>100</v>
      </c>
      <c r="AA107" s="397" t="s">
        <v>386</v>
      </c>
      <c r="AB107" s="1081">
        <f t="shared" ref="AB107" si="26">AVERAGEIF(Z107:Z112,"&lt;&gt;"&amp;"",Z107:Z112)</f>
        <v>100</v>
      </c>
      <c r="AC107" s="1084" t="s">
        <v>269</v>
      </c>
      <c r="AD107" s="1086">
        <v>3</v>
      </c>
      <c r="AE107" s="1084" t="str">
        <f t="shared" ref="AE107" si="27">IF(AD107=1,"RARA VEZ",IF(AD107=2,"IMPROBABLE",IF(AD107=3,"POSIBLE",IF(AD107=4,"PROBABLE",IF(AD107=5,"CASI SEGURO",IF(AD107=""," "))))))</f>
        <v>POSIBLE</v>
      </c>
      <c r="AF107" s="1086">
        <v>4</v>
      </c>
      <c r="AG107" s="1084" t="str">
        <f t="shared" ref="AG107" si="28">IF(AF107=1,"INSIGNIFICANTE",IF(AF107=2,"MENOR",IF(AF107=3,"MODERADO",IF(AF107=4,"MAYOR",IF(AF107=5,"CATASTROFICO",IF(AF107=""," "))))))</f>
        <v>MAYOR</v>
      </c>
      <c r="AH107" s="1112" t="str">
        <f>VLOOKUP(AD107,[4]Listas!$G$25:$L$30,'[4]R. Corrupción'!AF107+1,0)</f>
        <v>EXTREMA</v>
      </c>
      <c r="AI107" s="822" t="s">
        <v>26</v>
      </c>
      <c r="AJ107" s="261" t="s">
        <v>1367</v>
      </c>
      <c r="AK107" s="390" t="s">
        <v>1368</v>
      </c>
      <c r="AL107" s="511">
        <v>45657</v>
      </c>
      <c r="AM107" s="271" t="s">
        <v>1369</v>
      </c>
      <c r="AN107" s="822" t="s">
        <v>1370</v>
      </c>
      <c r="AO107" s="822" t="s">
        <v>1371</v>
      </c>
      <c r="AP107" s="1096"/>
      <c r="AQ107" s="261"/>
      <c r="AR107" s="424"/>
      <c r="AS107" s="822"/>
      <c r="AT107" s="822"/>
      <c r="AU107" s="1099"/>
      <c r="AV107" s="1096"/>
      <c r="AW107" s="822"/>
      <c r="AX107" s="1090"/>
      <c r="BT107" s="456" t="s">
        <v>333</v>
      </c>
      <c r="BU107" s="456"/>
      <c r="BV107" s="456"/>
      <c r="BW107" s="457" t="s">
        <v>328</v>
      </c>
    </row>
    <row r="108" spans="1:75" ht="26.25" thickBot="1" x14ac:dyDescent="0.3">
      <c r="A108" s="1103"/>
      <c r="B108" s="1103"/>
      <c r="C108" s="512" t="s">
        <v>1372</v>
      </c>
      <c r="D108" s="1116"/>
      <c r="E108" s="513" t="s">
        <v>1200</v>
      </c>
      <c r="F108" s="821"/>
      <c r="G108" s="1087"/>
      <c r="H108" s="891"/>
      <c r="I108" s="1087"/>
      <c r="J108" s="891"/>
      <c r="K108" s="1113"/>
      <c r="L108" s="244"/>
      <c r="M108" s="399"/>
      <c r="N108" s="399"/>
      <c r="O108" s="399"/>
      <c r="P108" s="399"/>
      <c r="Q108" s="399"/>
      <c r="R108" s="399"/>
      <c r="S108" s="399"/>
      <c r="T108" s="399"/>
      <c r="U108" s="468" t="str">
        <f t="shared" si="4"/>
        <v/>
      </c>
      <c r="V108" s="1082"/>
      <c r="W108" s="395"/>
      <c r="X108" s="395"/>
      <c r="Y108" s="395"/>
      <c r="Z108" s="395"/>
      <c r="AA108" s="395"/>
      <c r="AB108" s="1082"/>
      <c r="AC108" s="891"/>
      <c r="AD108" s="1087"/>
      <c r="AE108" s="891"/>
      <c r="AF108" s="1087"/>
      <c r="AG108" s="891"/>
      <c r="AH108" s="1113"/>
      <c r="AI108" s="813"/>
      <c r="AJ108" s="388"/>
      <c r="AK108" s="388"/>
      <c r="AL108" s="264"/>
      <c r="AM108" s="388"/>
      <c r="AN108" s="813"/>
      <c r="AO108" s="813"/>
      <c r="AP108" s="1097"/>
      <c r="AQ108" s="388"/>
      <c r="AR108" s="244"/>
      <c r="AS108" s="813"/>
      <c r="AT108" s="813"/>
      <c r="AU108" s="1100"/>
      <c r="AV108" s="1097"/>
      <c r="AW108" s="813"/>
      <c r="AX108" s="1091"/>
      <c r="BT108" s="459">
        <v>15</v>
      </c>
      <c r="BU108" s="460">
        <v>15</v>
      </c>
      <c r="BV108" s="460">
        <v>10</v>
      </c>
      <c r="BW108" s="130" t="s">
        <v>330</v>
      </c>
    </row>
    <row r="109" spans="1:75" ht="35.1" customHeight="1" thickBot="1" x14ac:dyDescent="0.3">
      <c r="A109" s="1103"/>
      <c r="B109" s="1103"/>
      <c r="C109" s="514" t="s">
        <v>1202</v>
      </c>
      <c r="D109" s="1116"/>
      <c r="E109" s="515" t="s">
        <v>1373</v>
      </c>
      <c r="F109" s="821"/>
      <c r="G109" s="1087"/>
      <c r="H109" s="891"/>
      <c r="I109" s="1087"/>
      <c r="J109" s="891"/>
      <c r="K109" s="1113"/>
      <c r="L109" s="244"/>
      <c r="M109" s="399"/>
      <c r="N109" s="399"/>
      <c r="O109" s="399"/>
      <c r="P109" s="399"/>
      <c r="Q109" s="399"/>
      <c r="R109" s="399"/>
      <c r="S109" s="399"/>
      <c r="T109" s="399"/>
      <c r="U109" s="468" t="str">
        <f t="shared" si="4"/>
        <v/>
      </c>
      <c r="V109" s="1082"/>
      <c r="W109" s="395"/>
      <c r="X109" s="395"/>
      <c r="Y109" s="395"/>
      <c r="Z109" s="395"/>
      <c r="AA109" s="395"/>
      <c r="AB109" s="1082"/>
      <c r="AC109" s="891"/>
      <c r="AD109" s="1087"/>
      <c r="AE109" s="891"/>
      <c r="AF109" s="1087"/>
      <c r="AG109" s="891"/>
      <c r="AH109" s="1113"/>
      <c r="AI109" s="813"/>
      <c r="AJ109" s="388"/>
      <c r="AK109" s="388"/>
      <c r="AL109" s="264"/>
      <c r="AM109" s="388"/>
      <c r="AN109" s="813"/>
      <c r="AO109" s="813"/>
      <c r="AP109" s="1097"/>
      <c r="AQ109" s="388"/>
      <c r="AR109" s="244"/>
      <c r="AS109" s="813"/>
      <c r="AT109" s="813"/>
      <c r="AU109" s="1100"/>
      <c r="AV109" s="1097"/>
      <c r="AW109" s="813"/>
      <c r="AX109" s="1091"/>
      <c r="BT109" s="459">
        <v>0</v>
      </c>
      <c r="BU109" s="460">
        <v>10</v>
      </c>
      <c r="BV109" s="460">
        <v>5</v>
      </c>
      <c r="BW109" s="130" t="s">
        <v>331</v>
      </c>
    </row>
    <row r="110" spans="1:75" ht="39" thickBot="1" x14ac:dyDescent="0.3">
      <c r="A110" s="1103"/>
      <c r="B110" s="1103"/>
      <c r="C110" s="493" t="s">
        <v>1211</v>
      </c>
      <c r="D110" s="1116"/>
      <c r="E110" s="513" t="s">
        <v>1374</v>
      </c>
      <c r="F110" s="821"/>
      <c r="G110" s="1087"/>
      <c r="H110" s="891"/>
      <c r="I110" s="1087"/>
      <c r="J110" s="891"/>
      <c r="K110" s="1113"/>
      <c r="L110" s="244"/>
      <c r="M110" s="399"/>
      <c r="N110" s="399"/>
      <c r="O110" s="399"/>
      <c r="P110" s="399"/>
      <c r="Q110" s="399"/>
      <c r="R110" s="399"/>
      <c r="S110" s="399"/>
      <c r="T110" s="399"/>
      <c r="U110" s="468"/>
      <c r="V110" s="1082"/>
      <c r="W110" s="395"/>
      <c r="X110" s="395"/>
      <c r="Y110" s="395"/>
      <c r="Z110" s="395"/>
      <c r="AA110" s="395"/>
      <c r="AB110" s="1082"/>
      <c r="AC110" s="891"/>
      <c r="AD110" s="1087"/>
      <c r="AE110" s="891"/>
      <c r="AF110" s="1087"/>
      <c r="AG110" s="891"/>
      <c r="AH110" s="1113"/>
      <c r="AI110" s="813"/>
      <c r="AJ110" s="388"/>
      <c r="AK110" s="388"/>
      <c r="AL110" s="264"/>
      <c r="AM110" s="388"/>
      <c r="AN110" s="813"/>
      <c r="AO110" s="813"/>
      <c r="AP110" s="1097"/>
      <c r="AQ110" s="388"/>
      <c r="AR110" s="244"/>
      <c r="AS110" s="813"/>
      <c r="AT110" s="813"/>
      <c r="AU110" s="1100"/>
      <c r="AV110" s="1097"/>
      <c r="AW110" s="813"/>
      <c r="AX110" s="1091"/>
      <c r="BT110" s="461"/>
      <c r="BU110" s="460"/>
      <c r="BV110" s="460"/>
      <c r="BW110" s="132"/>
    </row>
    <row r="111" spans="1:75" ht="51.75" thickBot="1" x14ac:dyDescent="0.3">
      <c r="A111" s="1103"/>
      <c r="B111" s="1103"/>
      <c r="C111" s="516" t="s">
        <v>1375</v>
      </c>
      <c r="D111" s="1116"/>
      <c r="E111" s="517" t="s">
        <v>1203</v>
      </c>
      <c r="F111" s="821"/>
      <c r="G111" s="1087"/>
      <c r="H111" s="891"/>
      <c r="I111" s="1087"/>
      <c r="J111" s="891"/>
      <c r="K111" s="1113"/>
      <c r="L111" s="463"/>
      <c r="M111" s="399"/>
      <c r="N111" s="399"/>
      <c r="O111" s="399"/>
      <c r="P111" s="399"/>
      <c r="Q111" s="399"/>
      <c r="R111" s="399"/>
      <c r="S111" s="399"/>
      <c r="T111" s="399"/>
      <c r="U111" s="468" t="str">
        <f t="shared" si="4"/>
        <v/>
      </c>
      <c r="V111" s="1082"/>
      <c r="W111" s="395"/>
      <c r="X111" s="395"/>
      <c r="Y111" s="395"/>
      <c r="Z111" s="395"/>
      <c r="AA111" s="395"/>
      <c r="AB111" s="1082"/>
      <c r="AC111" s="891"/>
      <c r="AD111" s="1087"/>
      <c r="AE111" s="891"/>
      <c r="AF111" s="1087"/>
      <c r="AG111" s="891"/>
      <c r="AH111" s="1113"/>
      <c r="AI111" s="813"/>
      <c r="AJ111" s="463"/>
      <c r="AK111" s="463"/>
      <c r="AL111" s="463"/>
      <c r="AM111" s="463"/>
      <c r="AN111" s="813"/>
      <c r="AO111" s="813"/>
      <c r="AP111" s="1097"/>
      <c r="AQ111" s="463"/>
      <c r="AR111" s="244"/>
      <c r="AS111" s="813"/>
      <c r="AT111" s="813"/>
      <c r="AU111" s="1100"/>
      <c r="AV111" s="1097"/>
      <c r="AW111" s="813"/>
      <c r="AX111" s="1091"/>
      <c r="BU111" s="460">
        <v>0</v>
      </c>
      <c r="BV111" s="460">
        <v>0</v>
      </c>
    </row>
    <row r="112" spans="1:75" ht="43.5" thickBot="1" x14ac:dyDescent="0.3">
      <c r="A112" s="1104"/>
      <c r="B112" s="1104"/>
      <c r="C112" s="518" t="s">
        <v>1266</v>
      </c>
      <c r="D112" s="1117"/>
      <c r="E112" s="519"/>
      <c r="F112" s="1108"/>
      <c r="G112" s="1088"/>
      <c r="H112" s="1085"/>
      <c r="I112" s="1088"/>
      <c r="J112" s="1085"/>
      <c r="K112" s="1114"/>
      <c r="L112" s="462"/>
      <c r="M112" s="400"/>
      <c r="N112" s="393"/>
      <c r="O112" s="393"/>
      <c r="P112" s="393"/>
      <c r="Q112" s="393"/>
      <c r="R112" s="393"/>
      <c r="S112" s="393"/>
      <c r="T112" s="393"/>
      <c r="U112" s="468" t="str">
        <f t="shared" si="4"/>
        <v/>
      </c>
      <c r="V112" s="1083"/>
      <c r="W112" s="396"/>
      <c r="X112" s="396"/>
      <c r="Y112" s="396"/>
      <c r="Z112" s="396"/>
      <c r="AA112" s="396"/>
      <c r="AB112" s="1083"/>
      <c r="AC112" s="1085"/>
      <c r="AD112" s="1088"/>
      <c r="AE112" s="1085"/>
      <c r="AF112" s="1088"/>
      <c r="AG112" s="1085"/>
      <c r="AH112" s="1114"/>
      <c r="AI112" s="1089"/>
      <c r="AJ112" s="462"/>
      <c r="AK112" s="462"/>
      <c r="AL112" s="462"/>
      <c r="AM112" s="462"/>
      <c r="AN112" s="1089"/>
      <c r="AO112" s="1089"/>
      <c r="AP112" s="1098"/>
      <c r="AQ112" s="462"/>
      <c r="AR112" s="429"/>
      <c r="AS112" s="1089"/>
      <c r="AT112" s="1089"/>
      <c r="AU112" s="1101"/>
      <c r="AV112" s="1098"/>
      <c r="AW112" s="1089"/>
      <c r="AX112" s="1092"/>
    </row>
    <row r="113" spans="1:75" ht="127.5" customHeight="1" thickBot="1" x14ac:dyDescent="0.3">
      <c r="A113" s="1102">
        <v>21</v>
      </c>
      <c r="B113" s="1102" t="s">
        <v>348</v>
      </c>
      <c r="C113" s="259" t="s">
        <v>1376</v>
      </c>
      <c r="D113" s="1105" t="s">
        <v>1377</v>
      </c>
      <c r="E113" s="390" t="s">
        <v>1378</v>
      </c>
      <c r="F113" s="820" t="s">
        <v>252</v>
      </c>
      <c r="G113" s="1086">
        <v>2</v>
      </c>
      <c r="H113" s="1084" t="str">
        <f t="shared" ref="H113" si="29">IF(G113=1,"RARA VEZ",IF(G113=2,"IMPROBABLE",IF(G113=3,"POSIBLE",IF(G113=4,"PROBABLE",IF(G113=5,"CASI SEGURO",IF(G113=""," "))))))</f>
        <v>IMPROBABLE</v>
      </c>
      <c r="I113" s="1086">
        <v>5</v>
      </c>
      <c r="J113" s="1084" t="str">
        <f t="shared" ref="J113" si="30">IF(I113=1,"INSIGNIFICANTE",IF(I113=2,"MENOR",IF(I113=3,"MODERADO",IF(I113=4,"MAYOR",IF(I113=5,"CATASTROFICO",IF(I113=""," "))))))</f>
        <v>CATASTROFICO</v>
      </c>
      <c r="K113" s="1112" t="str">
        <f>VLOOKUP(G113,[4]Listas!$G$25:$L$30,'[4]R. Corrupción'!I113+1,0)</f>
        <v>EXTREMA</v>
      </c>
      <c r="L113" s="260" t="s">
        <v>1379</v>
      </c>
      <c r="M113" s="398" t="s">
        <v>13</v>
      </c>
      <c r="N113" s="391">
        <v>15</v>
      </c>
      <c r="O113" s="391">
        <v>15</v>
      </c>
      <c r="P113" s="391">
        <v>15</v>
      </c>
      <c r="Q113" s="391">
        <v>15</v>
      </c>
      <c r="R113" s="391">
        <v>15</v>
      </c>
      <c r="S113" s="391">
        <v>15</v>
      </c>
      <c r="T113" s="391">
        <v>10</v>
      </c>
      <c r="U113" s="468">
        <f t="shared" si="4"/>
        <v>100</v>
      </c>
      <c r="V113" s="1081">
        <f t="shared" ref="V113" si="31">AVERAGEIF(U113:U117,"&lt;&gt;"&amp;"",U113:U117)</f>
        <v>100</v>
      </c>
      <c r="W113" s="397" t="s">
        <v>249</v>
      </c>
      <c r="X113" s="397" t="s">
        <v>268</v>
      </c>
      <c r="Y113" s="397" t="s">
        <v>267</v>
      </c>
      <c r="Z113" s="397">
        <v>100</v>
      </c>
      <c r="AA113" s="397" t="s">
        <v>386</v>
      </c>
      <c r="AB113" s="1081">
        <f t="shared" ref="AB113" si="32">AVERAGEIF(Z113:Z117,"&lt;&gt;"&amp;"",Z113:Z117)</f>
        <v>100</v>
      </c>
      <c r="AC113" s="1084" t="s">
        <v>269</v>
      </c>
      <c r="AD113" s="1086">
        <v>1</v>
      </c>
      <c r="AE113" s="1084" t="str">
        <f t="shared" ref="AE113" si="33">IF(AD113=1,"RARA VEZ",IF(AD113=2,"IMPROBABLE",IF(AD113=3,"POSIBLE",IF(AD113=4,"PROBABLE",IF(AD113=5,"CASI SEGURO",IF(AD113=""," "))))))</f>
        <v>RARA VEZ</v>
      </c>
      <c r="AF113" s="1086">
        <v>5</v>
      </c>
      <c r="AG113" s="1084" t="str">
        <f t="shared" ref="AG113" si="34">IF(AF113=1,"INSIGNIFICANTE",IF(AF113=2,"MENOR",IF(AF113=3,"MODERADO",IF(AF113=4,"MAYOR",IF(AF113=5,"CATASTROFICO",IF(AF113=""," "))))))</f>
        <v>CATASTROFICO</v>
      </c>
      <c r="AH113" s="1112" t="str">
        <f>VLOOKUP(AD113,[4]Listas!$G$25:$L$30,'[4]R. Corrupción'!AF113+1,0)</f>
        <v>EXTREMA</v>
      </c>
      <c r="AI113" s="822" t="s">
        <v>26</v>
      </c>
      <c r="AJ113" s="261" t="s">
        <v>1380</v>
      </c>
      <c r="AK113" s="390" t="s">
        <v>1381</v>
      </c>
      <c r="AL113" s="233">
        <v>45657</v>
      </c>
      <c r="AM113" s="234" t="s">
        <v>1382</v>
      </c>
      <c r="AN113" s="822" t="s">
        <v>1383</v>
      </c>
      <c r="AO113" s="822" t="s">
        <v>1384</v>
      </c>
      <c r="AP113" s="1096"/>
      <c r="AQ113" s="261"/>
      <c r="AR113" s="424"/>
      <c r="AS113" s="822"/>
      <c r="AT113" s="822"/>
      <c r="AU113" s="1099"/>
      <c r="AV113" s="1096"/>
      <c r="AW113" s="822"/>
      <c r="AX113" s="1090"/>
      <c r="BT113" s="456" t="s">
        <v>333</v>
      </c>
      <c r="BU113" s="456"/>
      <c r="BV113" s="456"/>
      <c r="BW113" s="457" t="s">
        <v>328</v>
      </c>
    </row>
    <row r="114" spans="1:75" ht="35.1" customHeight="1" thickBot="1" x14ac:dyDescent="0.3">
      <c r="A114" s="1103"/>
      <c r="B114" s="1103"/>
      <c r="C114" s="263" t="s">
        <v>1385</v>
      </c>
      <c r="D114" s="1106"/>
      <c r="E114" s="388" t="s">
        <v>1386</v>
      </c>
      <c r="F114" s="821"/>
      <c r="G114" s="1087"/>
      <c r="H114" s="891"/>
      <c r="I114" s="1087"/>
      <c r="J114" s="891"/>
      <c r="K114" s="1113"/>
      <c r="L114" s="244"/>
      <c r="M114" s="399"/>
      <c r="N114" s="399"/>
      <c r="O114" s="399"/>
      <c r="P114" s="399"/>
      <c r="Q114" s="399"/>
      <c r="R114" s="399"/>
      <c r="S114" s="399"/>
      <c r="T114" s="399"/>
      <c r="U114" s="468" t="str">
        <f t="shared" si="4"/>
        <v/>
      </c>
      <c r="V114" s="1082"/>
      <c r="W114" s="395"/>
      <c r="X114" s="395"/>
      <c r="Y114" s="395"/>
      <c r="Z114" s="395"/>
      <c r="AA114" s="395"/>
      <c r="AB114" s="1082"/>
      <c r="AC114" s="891"/>
      <c r="AD114" s="1087"/>
      <c r="AE114" s="891"/>
      <c r="AF114" s="1087"/>
      <c r="AG114" s="891"/>
      <c r="AH114" s="1113"/>
      <c r="AI114" s="813"/>
      <c r="AJ114" s="388"/>
      <c r="AK114" s="388"/>
      <c r="AL114" s="264"/>
      <c r="AM114" s="388"/>
      <c r="AN114" s="813"/>
      <c r="AO114" s="813"/>
      <c r="AP114" s="1097"/>
      <c r="AQ114" s="388"/>
      <c r="AR114" s="244"/>
      <c r="AS114" s="813"/>
      <c r="AT114" s="813"/>
      <c r="AU114" s="1100"/>
      <c r="AV114" s="1097"/>
      <c r="AW114" s="813"/>
      <c r="AX114" s="1091"/>
      <c r="BT114" s="459">
        <v>15</v>
      </c>
      <c r="BU114" s="460">
        <v>15</v>
      </c>
      <c r="BV114" s="460">
        <v>10</v>
      </c>
      <c r="BW114" s="130" t="s">
        <v>330</v>
      </c>
    </row>
    <row r="115" spans="1:75" ht="35.1" customHeight="1" thickBot="1" x14ac:dyDescent="0.3">
      <c r="A115" s="1103"/>
      <c r="B115" s="1103"/>
      <c r="C115" s="263" t="s">
        <v>1372</v>
      </c>
      <c r="D115" s="1106"/>
      <c r="E115" s="388" t="s">
        <v>1387</v>
      </c>
      <c r="F115" s="821"/>
      <c r="G115" s="1087"/>
      <c r="H115" s="891"/>
      <c r="I115" s="1087"/>
      <c r="J115" s="891"/>
      <c r="K115" s="1113"/>
      <c r="L115" s="244"/>
      <c r="M115" s="399"/>
      <c r="N115" s="399"/>
      <c r="O115" s="399"/>
      <c r="P115" s="399"/>
      <c r="Q115" s="399"/>
      <c r="R115" s="399"/>
      <c r="S115" s="399"/>
      <c r="T115" s="399"/>
      <c r="U115" s="468" t="str">
        <f t="shared" si="4"/>
        <v/>
      </c>
      <c r="V115" s="1082"/>
      <c r="W115" s="395"/>
      <c r="X115" s="395"/>
      <c r="Y115" s="395"/>
      <c r="Z115" s="395"/>
      <c r="AA115" s="395"/>
      <c r="AB115" s="1082"/>
      <c r="AC115" s="891"/>
      <c r="AD115" s="1087"/>
      <c r="AE115" s="891"/>
      <c r="AF115" s="1087"/>
      <c r="AG115" s="891"/>
      <c r="AH115" s="1113"/>
      <c r="AI115" s="813"/>
      <c r="AJ115" s="388"/>
      <c r="AK115" s="388"/>
      <c r="AL115" s="264"/>
      <c r="AM115" s="388"/>
      <c r="AN115" s="813"/>
      <c r="AO115" s="813"/>
      <c r="AP115" s="1097"/>
      <c r="AQ115" s="388"/>
      <c r="AR115" s="244"/>
      <c r="AS115" s="813"/>
      <c r="AT115" s="813"/>
      <c r="AU115" s="1100"/>
      <c r="AV115" s="1097"/>
      <c r="AW115" s="813"/>
      <c r="AX115" s="1091"/>
      <c r="BT115" s="459">
        <v>0</v>
      </c>
      <c r="BU115" s="460">
        <v>10</v>
      </c>
      <c r="BV115" s="460">
        <v>5</v>
      </c>
      <c r="BW115" s="130" t="s">
        <v>331</v>
      </c>
    </row>
    <row r="116" spans="1:75" ht="35.1" customHeight="1" thickBot="1" x14ac:dyDescent="0.3">
      <c r="A116" s="1103"/>
      <c r="B116" s="1103"/>
      <c r="C116" s="263"/>
      <c r="D116" s="1106"/>
      <c r="E116" s="388" t="s">
        <v>1388</v>
      </c>
      <c r="F116" s="821"/>
      <c r="G116" s="1087"/>
      <c r="H116" s="891"/>
      <c r="I116" s="1087"/>
      <c r="J116" s="891"/>
      <c r="K116" s="1113"/>
      <c r="L116" s="463"/>
      <c r="M116" s="399"/>
      <c r="N116" s="399"/>
      <c r="O116" s="399"/>
      <c r="P116" s="399"/>
      <c r="Q116" s="399"/>
      <c r="R116" s="399"/>
      <c r="S116" s="399"/>
      <c r="T116" s="399"/>
      <c r="U116" s="468" t="str">
        <f t="shared" si="4"/>
        <v/>
      </c>
      <c r="V116" s="1082"/>
      <c r="W116" s="395"/>
      <c r="X116" s="395"/>
      <c r="Y116" s="395"/>
      <c r="Z116" s="395"/>
      <c r="AA116" s="395"/>
      <c r="AB116" s="1082"/>
      <c r="AC116" s="891"/>
      <c r="AD116" s="1087"/>
      <c r="AE116" s="891"/>
      <c r="AF116" s="1087"/>
      <c r="AG116" s="891"/>
      <c r="AH116" s="1113"/>
      <c r="AI116" s="813"/>
      <c r="AJ116" s="463"/>
      <c r="AK116" s="463"/>
      <c r="AL116" s="463"/>
      <c r="AM116" s="463"/>
      <c r="AN116" s="813"/>
      <c r="AO116" s="813"/>
      <c r="AP116" s="1097"/>
      <c r="AQ116" s="463"/>
      <c r="AR116" s="244"/>
      <c r="AS116" s="813"/>
      <c r="AT116" s="813"/>
      <c r="AU116" s="1100"/>
      <c r="AV116" s="1097"/>
      <c r="AW116" s="813"/>
      <c r="AX116" s="1091"/>
      <c r="BU116" s="460">
        <v>0</v>
      </c>
      <c r="BV116" s="460">
        <v>0</v>
      </c>
    </row>
    <row r="117" spans="1:75" ht="2.1" customHeight="1" thickBot="1" x14ac:dyDescent="0.3">
      <c r="A117" s="1104"/>
      <c r="B117" s="1104"/>
      <c r="C117" s="265"/>
      <c r="D117" s="1107"/>
      <c r="E117" s="389"/>
      <c r="F117" s="1108"/>
      <c r="G117" s="1088"/>
      <c r="H117" s="1085"/>
      <c r="I117" s="1088"/>
      <c r="J117" s="1085"/>
      <c r="K117" s="1114"/>
      <c r="L117" s="462"/>
      <c r="M117" s="400"/>
      <c r="N117" s="393"/>
      <c r="O117" s="393"/>
      <c r="P117" s="393"/>
      <c r="Q117" s="393"/>
      <c r="R117" s="393"/>
      <c r="S117" s="393"/>
      <c r="T117" s="393"/>
      <c r="U117" s="468" t="str">
        <f t="shared" si="4"/>
        <v/>
      </c>
      <c r="V117" s="1083"/>
      <c r="W117" s="396"/>
      <c r="X117" s="396"/>
      <c r="Y117" s="396"/>
      <c r="Z117" s="396"/>
      <c r="AA117" s="396"/>
      <c r="AB117" s="1083"/>
      <c r="AC117" s="1085"/>
      <c r="AD117" s="1088"/>
      <c r="AE117" s="1085"/>
      <c r="AF117" s="1088"/>
      <c r="AG117" s="1085"/>
      <c r="AH117" s="1114"/>
      <c r="AI117" s="1089"/>
      <c r="AJ117" s="462"/>
      <c r="AK117" s="462"/>
      <c r="AL117" s="462"/>
      <c r="AM117" s="462"/>
      <c r="AN117" s="1089"/>
      <c r="AO117" s="1089"/>
      <c r="AP117" s="1098"/>
      <c r="AQ117" s="462"/>
      <c r="AR117" s="429"/>
      <c r="AS117" s="1089"/>
      <c r="AT117" s="1089"/>
      <c r="AU117" s="1101"/>
      <c r="AV117" s="1098"/>
      <c r="AW117" s="1089"/>
      <c r="AX117" s="1092"/>
    </row>
    <row r="118" spans="1:75" ht="408.75" customHeight="1" thickBot="1" x14ac:dyDescent="0.3">
      <c r="A118" s="1102">
        <v>22</v>
      </c>
      <c r="B118" s="1102" t="s">
        <v>347</v>
      </c>
      <c r="C118" s="439" t="s">
        <v>1389</v>
      </c>
      <c r="D118" s="1105" t="s">
        <v>1390</v>
      </c>
      <c r="E118" s="440" t="s">
        <v>1391</v>
      </c>
      <c r="F118" s="820" t="s">
        <v>252</v>
      </c>
      <c r="G118" s="1086">
        <v>3</v>
      </c>
      <c r="H118" s="1084" t="str">
        <f t="shared" ref="H118" si="35">IF(G118=1,"RARA VEZ",IF(G118=2,"IMPROBABLE",IF(G118=3,"POSIBLE",IF(G118=4,"PROBABLE",IF(G118=5,"CASI SEGURO",IF(G118=""," "))))))</f>
        <v>POSIBLE</v>
      </c>
      <c r="I118" s="1086">
        <v>4</v>
      </c>
      <c r="J118" s="1084" t="str">
        <f t="shared" ref="J118" si="36">IF(I118=1,"INSIGNIFICANTE",IF(I118=2,"MENOR",IF(I118=3,"MODERADO",IF(I118=4,"MAYOR",IF(I118=5,"CATASTROFICO",IF(I118=""," "))))))</f>
        <v>MAYOR</v>
      </c>
      <c r="K118" s="1112" t="str">
        <f>VLOOKUP(G118,[4]Listas!$G$25:$L$30,'[4]R. Corrupción'!I118+1,0)</f>
        <v>EXTREMA</v>
      </c>
      <c r="L118" s="260" t="s">
        <v>1392</v>
      </c>
      <c r="M118" s="398" t="s">
        <v>13</v>
      </c>
      <c r="N118" s="391">
        <v>15</v>
      </c>
      <c r="O118" s="391">
        <v>15</v>
      </c>
      <c r="P118" s="391">
        <v>15</v>
      </c>
      <c r="Q118" s="391">
        <v>15</v>
      </c>
      <c r="R118" s="391">
        <v>15</v>
      </c>
      <c r="S118" s="391">
        <v>15</v>
      </c>
      <c r="T118" s="391">
        <v>10</v>
      </c>
      <c r="U118" s="468">
        <f t="shared" si="4"/>
        <v>100</v>
      </c>
      <c r="V118" s="1081">
        <f t="shared" ref="V118" si="37">AVERAGEIF(U118:U122,"&lt;&gt;"&amp;"",U118:U122)</f>
        <v>100</v>
      </c>
      <c r="W118" s="397" t="s">
        <v>249</v>
      </c>
      <c r="X118" s="397" t="s">
        <v>268</v>
      </c>
      <c r="Y118" s="397" t="s">
        <v>267</v>
      </c>
      <c r="Z118" s="397">
        <v>100</v>
      </c>
      <c r="AA118" s="397" t="s">
        <v>386</v>
      </c>
      <c r="AB118" s="1081">
        <f t="shared" ref="AB118" si="38">AVERAGEIF(Z118:Z122,"&lt;&gt;"&amp;"",Z118:Z122)</f>
        <v>100</v>
      </c>
      <c r="AC118" s="1084"/>
      <c r="AD118" s="1086">
        <v>1</v>
      </c>
      <c r="AE118" s="1084" t="str">
        <f t="shared" ref="AE118" si="39">IF(AD118=1,"RARA VEZ",IF(AD118=2,"IMPROBABLE",IF(AD118=3,"POSIBLE",IF(AD118=4,"PROBABLE",IF(AD118=5,"CASI SEGURO",IF(AD118=""," "))))))</f>
        <v>RARA VEZ</v>
      </c>
      <c r="AF118" s="1086">
        <v>3</v>
      </c>
      <c r="AG118" s="1084" t="str">
        <f t="shared" ref="AG118" si="40">IF(AF118=1,"INSIGNIFICANTE",IF(AF118=2,"MENOR",IF(AF118=3,"MODERADO",IF(AF118=4,"MAYOR",IF(AF118=5,"CATASTROFICO",IF(AF118=""," "))))))</f>
        <v>MODERADO</v>
      </c>
      <c r="AH118" s="1109" t="str">
        <f>VLOOKUP(AD118,[4]Listas!$G$25:$L$30,'[4]R. Corrupción'!AF118+1,0)</f>
        <v>MODERADA</v>
      </c>
      <c r="AI118" s="822" t="s">
        <v>26</v>
      </c>
      <c r="AJ118" s="261" t="s">
        <v>1393</v>
      </c>
      <c r="AK118" s="390" t="s">
        <v>1394</v>
      </c>
      <c r="AL118" s="233">
        <v>45657</v>
      </c>
      <c r="AM118" s="234" t="s">
        <v>1395</v>
      </c>
      <c r="AN118" s="822" t="s">
        <v>1396</v>
      </c>
      <c r="AO118" s="822" t="s">
        <v>1394</v>
      </c>
      <c r="AP118" s="1096"/>
      <c r="AQ118" s="261"/>
      <c r="AR118" s="424"/>
      <c r="AS118" s="822"/>
      <c r="AT118" s="822"/>
      <c r="AU118" s="1099"/>
      <c r="AV118" s="1096"/>
      <c r="AW118" s="822"/>
      <c r="AX118" s="1090"/>
      <c r="BT118" s="456" t="s">
        <v>333</v>
      </c>
      <c r="BU118" s="456"/>
      <c r="BV118" s="456"/>
      <c r="BW118" s="457" t="s">
        <v>328</v>
      </c>
    </row>
    <row r="119" spans="1:75" ht="39" thickBot="1" x14ac:dyDescent="0.3">
      <c r="A119" s="1103"/>
      <c r="B119" s="1103"/>
      <c r="C119" s="520" t="s">
        <v>1397</v>
      </c>
      <c r="D119" s="1106"/>
      <c r="E119" s="441" t="s">
        <v>1398</v>
      </c>
      <c r="F119" s="821"/>
      <c r="G119" s="1087"/>
      <c r="H119" s="891"/>
      <c r="I119" s="1087"/>
      <c r="J119" s="891"/>
      <c r="K119" s="1113"/>
      <c r="L119" s="244"/>
      <c r="M119" s="399"/>
      <c r="N119" s="399"/>
      <c r="O119" s="399"/>
      <c r="P119" s="399"/>
      <c r="Q119" s="399"/>
      <c r="R119" s="399"/>
      <c r="S119" s="399"/>
      <c r="T119" s="399"/>
      <c r="U119" s="468" t="str">
        <f t="shared" si="4"/>
        <v/>
      </c>
      <c r="V119" s="1082"/>
      <c r="W119" s="395"/>
      <c r="X119" s="395"/>
      <c r="Y119" s="395"/>
      <c r="Z119" s="395"/>
      <c r="AA119" s="395"/>
      <c r="AB119" s="1082"/>
      <c r="AC119" s="891"/>
      <c r="AD119" s="1087"/>
      <c r="AE119" s="891"/>
      <c r="AF119" s="1087"/>
      <c r="AG119" s="891"/>
      <c r="AH119" s="1110"/>
      <c r="AI119" s="813"/>
      <c r="AJ119" s="388"/>
      <c r="AK119" s="388"/>
      <c r="AL119" s="264"/>
      <c r="AM119" s="388"/>
      <c r="AN119" s="813"/>
      <c r="AO119" s="813"/>
      <c r="AP119" s="1097"/>
      <c r="AQ119" s="388"/>
      <c r="AR119" s="244"/>
      <c r="AS119" s="813"/>
      <c r="AT119" s="813"/>
      <c r="AU119" s="1100"/>
      <c r="AV119" s="1097"/>
      <c r="AW119" s="813"/>
      <c r="AX119" s="1091"/>
      <c r="BT119" s="459">
        <v>15</v>
      </c>
      <c r="BU119" s="460">
        <v>15</v>
      </c>
      <c r="BV119" s="460">
        <v>10</v>
      </c>
      <c r="BW119" s="130" t="s">
        <v>330</v>
      </c>
    </row>
    <row r="120" spans="1:75" ht="26.25" thickBot="1" x14ac:dyDescent="0.3">
      <c r="A120" s="1103"/>
      <c r="B120" s="1103"/>
      <c r="C120" s="442" t="s">
        <v>1399</v>
      </c>
      <c r="D120" s="1106"/>
      <c r="E120" s="441" t="s">
        <v>1400</v>
      </c>
      <c r="F120" s="821"/>
      <c r="G120" s="1087"/>
      <c r="H120" s="891"/>
      <c r="I120" s="1087"/>
      <c r="J120" s="891"/>
      <c r="K120" s="1113"/>
      <c r="L120" s="244"/>
      <c r="M120" s="399"/>
      <c r="N120" s="399"/>
      <c r="O120" s="399"/>
      <c r="P120" s="399"/>
      <c r="Q120" s="399"/>
      <c r="R120" s="399"/>
      <c r="S120" s="399"/>
      <c r="T120" s="399"/>
      <c r="U120" s="468" t="str">
        <f t="shared" si="4"/>
        <v/>
      </c>
      <c r="V120" s="1082"/>
      <c r="W120" s="395"/>
      <c r="X120" s="395"/>
      <c r="Y120" s="395"/>
      <c r="Z120" s="395"/>
      <c r="AA120" s="395"/>
      <c r="AB120" s="1082"/>
      <c r="AC120" s="891"/>
      <c r="AD120" s="1087"/>
      <c r="AE120" s="891"/>
      <c r="AF120" s="1087"/>
      <c r="AG120" s="891"/>
      <c r="AH120" s="1110"/>
      <c r="AI120" s="813"/>
      <c r="AJ120" s="388"/>
      <c r="AK120" s="388"/>
      <c r="AL120" s="264"/>
      <c r="AM120" s="388"/>
      <c r="AN120" s="813"/>
      <c r="AO120" s="813"/>
      <c r="AP120" s="1097"/>
      <c r="AQ120" s="388"/>
      <c r="AR120" s="244"/>
      <c r="AS120" s="813"/>
      <c r="AT120" s="813"/>
      <c r="AU120" s="1100"/>
      <c r="AV120" s="1097"/>
      <c r="AW120" s="813"/>
      <c r="AX120" s="1091"/>
      <c r="BT120" s="459">
        <v>0</v>
      </c>
      <c r="BU120" s="460">
        <v>10</v>
      </c>
      <c r="BV120" s="460">
        <v>5</v>
      </c>
      <c r="BW120" s="130" t="s">
        <v>331</v>
      </c>
    </row>
    <row r="121" spans="1:75" ht="26.25" thickBot="1" x14ac:dyDescent="0.3">
      <c r="A121" s="1103"/>
      <c r="B121" s="1103"/>
      <c r="C121" s="442" t="s">
        <v>1401</v>
      </c>
      <c r="D121" s="1106"/>
      <c r="E121" s="441" t="s">
        <v>1402</v>
      </c>
      <c r="F121" s="821"/>
      <c r="G121" s="1087"/>
      <c r="H121" s="891"/>
      <c r="I121" s="1087"/>
      <c r="J121" s="891"/>
      <c r="K121" s="1113"/>
      <c r="L121" s="463"/>
      <c r="M121" s="399"/>
      <c r="N121" s="399"/>
      <c r="O121" s="399"/>
      <c r="P121" s="399"/>
      <c r="Q121" s="399"/>
      <c r="R121" s="399"/>
      <c r="S121" s="399"/>
      <c r="T121" s="399"/>
      <c r="U121" s="468" t="str">
        <f t="shared" si="4"/>
        <v/>
      </c>
      <c r="V121" s="1082"/>
      <c r="W121" s="395"/>
      <c r="X121" s="395"/>
      <c r="Y121" s="395"/>
      <c r="Z121" s="395"/>
      <c r="AA121" s="395"/>
      <c r="AB121" s="1082"/>
      <c r="AC121" s="891"/>
      <c r="AD121" s="1087"/>
      <c r="AE121" s="891"/>
      <c r="AF121" s="1087"/>
      <c r="AG121" s="891"/>
      <c r="AH121" s="1110"/>
      <c r="AI121" s="813"/>
      <c r="AJ121" s="463"/>
      <c r="AK121" s="463"/>
      <c r="AL121" s="463"/>
      <c r="AM121" s="463"/>
      <c r="AN121" s="813"/>
      <c r="AO121" s="813"/>
      <c r="AP121" s="1097"/>
      <c r="AQ121" s="463"/>
      <c r="AR121" s="244"/>
      <c r="AS121" s="813"/>
      <c r="AT121" s="813"/>
      <c r="AU121" s="1100"/>
      <c r="AV121" s="1097"/>
      <c r="AW121" s="813"/>
      <c r="AX121" s="1091"/>
      <c r="BU121" s="460">
        <v>0</v>
      </c>
      <c r="BV121" s="460">
        <v>0</v>
      </c>
    </row>
    <row r="122" spans="1:75" ht="2.1" customHeight="1" thickBot="1" x14ac:dyDescent="0.3">
      <c r="A122" s="1104"/>
      <c r="B122" s="1104"/>
      <c r="C122" s="265"/>
      <c r="D122" s="1107"/>
      <c r="E122" s="389"/>
      <c r="F122" s="1108"/>
      <c r="G122" s="1088"/>
      <c r="H122" s="1085"/>
      <c r="I122" s="1088"/>
      <c r="J122" s="1085"/>
      <c r="K122" s="1114"/>
      <c r="L122" s="462"/>
      <c r="M122" s="400"/>
      <c r="N122" s="393"/>
      <c r="O122" s="393"/>
      <c r="P122" s="393"/>
      <c r="Q122" s="393"/>
      <c r="R122" s="393"/>
      <c r="S122" s="393"/>
      <c r="T122" s="393"/>
      <c r="U122" s="468" t="str">
        <f t="shared" si="4"/>
        <v/>
      </c>
      <c r="V122" s="1083"/>
      <c r="W122" s="396"/>
      <c r="X122" s="396"/>
      <c r="Y122" s="396"/>
      <c r="Z122" s="396"/>
      <c r="AA122" s="396"/>
      <c r="AB122" s="1083"/>
      <c r="AC122" s="1085"/>
      <c r="AD122" s="1088"/>
      <c r="AE122" s="1085"/>
      <c r="AF122" s="1088"/>
      <c r="AG122" s="1085"/>
      <c r="AH122" s="1111"/>
      <c r="AI122" s="1089"/>
      <c r="AJ122" s="462"/>
      <c r="AK122" s="462"/>
      <c r="AL122" s="462"/>
      <c r="AM122" s="462"/>
      <c r="AN122" s="1089"/>
      <c r="AO122" s="1089"/>
      <c r="AP122" s="1098"/>
      <c r="AQ122" s="462"/>
      <c r="AR122" s="429"/>
      <c r="AS122" s="1089"/>
      <c r="AT122" s="1089"/>
      <c r="AU122" s="1101"/>
      <c r="AV122" s="1098"/>
      <c r="AW122" s="1089"/>
      <c r="AX122" s="1092"/>
    </row>
    <row r="123" spans="1:75" ht="228.75" thickBot="1" x14ac:dyDescent="0.3">
      <c r="A123" s="1102">
        <v>23</v>
      </c>
      <c r="B123" s="1102" t="s">
        <v>351</v>
      </c>
      <c r="C123" s="263" t="s">
        <v>1403</v>
      </c>
      <c r="D123" s="1105" t="s">
        <v>1404</v>
      </c>
      <c r="E123" s="263" t="s">
        <v>1405</v>
      </c>
      <c r="F123" s="820" t="s">
        <v>252</v>
      </c>
      <c r="G123" s="1086">
        <v>2</v>
      </c>
      <c r="H123" s="1084" t="str">
        <f t="shared" ref="H123" si="41">IF(G123=1,"RARA VEZ",IF(G123=2,"IMPROBABLE",IF(G123=3,"POSIBLE",IF(G123=4,"PROBABLE",IF(G123=5,"CASI SEGURO",IF(G123=""," "))))))</f>
        <v>IMPROBABLE</v>
      </c>
      <c r="I123" s="1086">
        <v>4</v>
      </c>
      <c r="J123" s="1084" t="str">
        <f t="shared" ref="J123" si="42">IF(I123=1,"INSIGNIFICANTE",IF(I123=2,"MENOR",IF(I123=3,"MODERADO",IF(I123=4,"MAYOR",IF(I123=5,"CATASTROFICO",IF(I123=""," "))))))</f>
        <v>MAYOR</v>
      </c>
      <c r="K123" s="1093" t="str">
        <f>VLOOKUP(G123,[4]Listas!$G$25:$L$30,'[4]R. Corrupción'!I123+1,0)</f>
        <v>ALTA</v>
      </c>
      <c r="L123" s="426" t="s">
        <v>1406</v>
      </c>
      <c r="M123" s="398" t="s">
        <v>13</v>
      </c>
      <c r="N123" s="391">
        <v>15</v>
      </c>
      <c r="O123" s="391">
        <v>15</v>
      </c>
      <c r="P123" s="391">
        <v>15</v>
      </c>
      <c r="Q123" s="391">
        <v>15</v>
      </c>
      <c r="R123" s="391">
        <v>15</v>
      </c>
      <c r="S123" s="391">
        <v>15</v>
      </c>
      <c r="T123" s="391">
        <v>10</v>
      </c>
      <c r="U123" s="468">
        <f t="shared" si="4"/>
        <v>100</v>
      </c>
      <c r="V123" s="1081">
        <f t="shared" ref="V123" si="43">AVERAGEIF(U123:U127,"&lt;&gt;"&amp;"",U123:U127)</f>
        <v>100</v>
      </c>
      <c r="W123" s="397" t="s">
        <v>249</v>
      </c>
      <c r="X123" s="397" t="s">
        <v>268</v>
      </c>
      <c r="Y123" s="397" t="s">
        <v>267</v>
      </c>
      <c r="Z123" s="397">
        <v>100</v>
      </c>
      <c r="AA123" s="397" t="s">
        <v>386</v>
      </c>
      <c r="AB123" s="1081">
        <f t="shared" ref="AB123" si="44">AVERAGEIF(Z123:Z127,"&lt;&gt;"&amp;"",Z123:Z127)</f>
        <v>100</v>
      </c>
      <c r="AC123" s="1084" t="s">
        <v>269</v>
      </c>
      <c r="AD123" s="1086">
        <v>1</v>
      </c>
      <c r="AE123" s="1084" t="str">
        <f t="shared" ref="AE123" si="45">IF(AD123=1,"RARA VEZ",IF(AD123=2,"IMPROBABLE",IF(AD123=3,"POSIBLE",IF(AD123=4,"PROBABLE",IF(AD123=5,"CASI SEGURO",IF(AD123=""," "))))))</f>
        <v>RARA VEZ</v>
      </c>
      <c r="AF123" s="1086">
        <v>4</v>
      </c>
      <c r="AG123" s="1084" t="str">
        <f t="shared" ref="AG123" si="46">IF(AF123=1,"INSIGNIFICANTE",IF(AF123=2,"MENOR",IF(AF123=3,"MODERADO",IF(AF123=4,"MAYOR",IF(AF123=5,"CATASTROFICO",IF(AF123=""," "))))))</f>
        <v>MAYOR</v>
      </c>
      <c r="AH123" s="1093" t="str">
        <f>VLOOKUP(AD123,[4]Listas!$G$25:$L$30,'[4]R. Corrupción'!AF123+1,0)</f>
        <v>ALTA</v>
      </c>
      <c r="AI123" s="822" t="s">
        <v>26</v>
      </c>
      <c r="AJ123" s="261" t="s">
        <v>1407</v>
      </c>
      <c r="AK123" s="390" t="s">
        <v>1408</v>
      </c>
      <c r="AL123" s="233">
        <v>45657</v>
      </c>
      <c r="AM123" s="234" t="s">
        <v>1409</v>
      </c>
      <c r="AN123" s="822" t="s">
        <v>1410</v>
      </c>
      <c r="AO123" s="822" t="s">
        <v>1408</v>
      </c>
      <c r="AP123" s="1096"/>
      <c r="AQ123" s="261"/>
      <c r="AR123" s="424"/>
      <c r="AS123" s="822"/>
      <c r="AT123" s="822"/>
      <c r="AU123" s="1099"/>
      <c r="AV123" s="1096"/>
      <c r="AW123" s="822"/>
      <c r="AX123" s="1090"/>
      <c r="BT123" s="456" t="s">
        <v>333</v>
      </c>
      <c r="BU123" s="456"/>
      <c r="BV123" s="456"/>
      <c r="BW123" s="457" t="s">
        <v>328</v>
      </c>
    </row>
    <row r="124" spans="1:75" ht="169.5" customHeight="1" thickBot="1" x14ac:dyDescent="0.3">
      <c r="A124" s="1103"/>
      <c r="B124" s="1103"/>
      <c r="C124" s="263" t="s">
        <v>1411</v>
      </c>
      <c r="D124" s="1106"/>
      <c r="E124" s="263" t="s">
        <v>1412</v>
      </c>
      <c r="F124" s="821"/>
      <c r="G124" s="1087"/>
      <c r="H124" s="891"/>
      <c r="I124" s="1087"/>
      <c r="J124" s="891"/>
      <c r="K124" s="1094"/>
      <c r="L124" s="426" t="s">
        <v>978</v>
      </c>
      <c r="M124" s="399" t="s">
        <v>13</v>
      </c>
      <c r="N124" s="399">
        <v>15</v>
      </c>
      <c r="O124" s="399">
        <v>15</v>
      </c>
      <c r="P124" s="399">
        <v>15</v>
      </c>
      <c r="Q124" s="399">
        <v>15</v>
      </c>
      <c r="R124" s="399">
        <v>15</v>
      </c>
      <c r="S124" s="399">
        <v>15</v>
      </c>
      <c r="T124" s="399">
        <v>10</v>
      </c>
      <c r="U124" s="468">
        <f t="shared" si="4"/>
        <v>100</v>
      </c>
      <c r="V124" s="1082"/>
      <c r="W124" s="395" t="s">
        <v>249</v>
      </c>
      <c r="X124" s="395" t="s">
        <v>268</v>
      </c>
      <c r="Y124" s="395" t="s">
        <v>267</v>
      </c>
      <c r="Z124" s="395">
        <v>100</v>
      </c>
      <c r="AA124" s="395" t="s">
        <v>386</v>
      </c>
      <c r="AB124" s="1082"/>
      <c r="AC124" s="891"/>
      <c r="AD124" s="1087"/>
      <c r="AE124" s="891"/>
      <c r="AF124" s="1087"/>
      <c r="AG124" s="891"/>
      <c r="AH124" s="1094"/>
      <c r="AI124" s="813"/>
      <c r="AJ124" s="388" t="s">
        <v>1413</v>
      </c>
      <c r="AK124" s="388" t="s">
        <v>1414</v>
      </c>
      <c r="AL124" s="243">
        <v>45657</v>
      </c>
      <c r="AM124" s="388" t="s">
        <v>1415</v>
      </c>
      <c r="AN124" s="813"/>
      <c r="AO124" s="813"/>
      <c r="AP124" s="1097"/>
      <c r="AQ124" s="388"/>
      <c r="AR124" s="244"/>
      <c r="AS124" s="813"/>
      <c r="AT124" s="813"/>
      <c r="AU124" s="1100"/>
      <c r="AV124" s="1097"/>
      <c r="AW124" s="813"/>
      <c r="AX124" s="1091"/>
      <c r="BT124" s="459">
        <v>15</v>
      </c>
      <c r="BU124" s="460">
        <v>15</v>
      </c>
      <c r="BV124" s="460">
        <v>10</v>
      </c>
      <c r="BW124" s="130" t="s">
        <v>330</v>
      </c>
    </row>
    <row r="125" spans="1:75" ht="200.25" thickBot="1" x14ac:dyDescent="0.3">
      <c r="A125" s="1103"/>
      <c r="B125" s="1103"/>
      <c r="C125" s="263" t="s">
        <v>1416</v>
      </c>
      <c r="D125" s="1106"/>
      <c r="E125" s="263" t="s">
        <v>1417</v>
      </c>
      <c r="F125" s="821"/>
      <c r="G125" s="1087"/>
      <c r="H125" s="891"/>
      <c r="I125" s="1087"/>
      <c r="J125" s="891"/>
      <c r="K125" s="1094"/>
      <c r="L125" s="426" t="s">
        <v>1418</v>
      </c>
      <c r="M125" s="399" t="s">
        <v>13</v>
      </c>
      <c r="N125" s="399">
        <v>15</v>
      </c>
      <c r="O125" s="399">
        <v>15</v>
      </c>
      <c r="P125" s="399">
        <v>15</v>
      </c>
      <c r="Q125" s="399">
        <v>15</v>
      </c>
      <c r="R125" s="399">
        <v>15</v>
      </c>
      <c r="S125" s="399">
        <v>15</v>
      </c>
      <c r="T125" s="399">
        <v>10</v>
      </c>
      <c r="U125" s="468">
        <f t="shared" si="4"/>
        <v>100</v>
      </c>
      <c r="V125" s="1082"/>
      <c r="W125" s="395" t="s">
        <v>249</v>
      </c>
      <c r="X125" s="395" t="s">
        <v>268</v>
      </c>
      <c r="Y125" s="395" t="s">
        <v>267</v>
      </c>
      <c r="Z125" s="395">
        <v>100</v>
      </c>
      <c r="AA125" s="395" t="s">
        <v>386</v>
      </c>
      <c r="AB125" s="1082"/>
      <c r="AC125" s="891"/>
      <c r="AD125" s="1087"/>
      <c r="AE125" s="891"/>
      <c r="AF125" s="1087"/>
      <c r="AG125" s="891"/>
      <c r="AH125" s="1094"/>
      <c r="AI125" s="813"/>
      <c r="AJ125" s="388"/>
      <c r="AK125" s="388"/>
      <c r="AL125" s="264"/>
      <c r="AM125" s="388"/>
      <c r="AN125" s="813"/>
      <c r="AO125" s="813"/>
      <c r="AP125" s="1097"/>
      <c r="AQ125" s="388"/>
      <c r="AR125" s="244"/>
      <c r="AS125" s="813"/>
      <c r="AT125" s="813"/>
      <c r="AU125" s="1100"/>
      <c r="AV125" s="1097"/>
      <c r="AW125" s="813"/>
      <c r="AX125" s="1091"/>
      <c r="BT125" s="459">
        <v>0</v>
      </c>
      <c r="BU125" s="460">
        <v>10</v>
      </c>
      <c r="BV125" s="460">
        <v>5</v>
      </c>
      <c r="BW125" s="130" t="s">
        <v>331</v>
      </c>
    </row>
    <row r="126" spans="1:75" ht="172.5" customHeight="1" thickBot="1" x14ac:dyDescent="0.3">
      <c r="A126" s="1103"/>
      <c r="B126" s="1103"/>
      <c r="C126" s="263" t="s">
        <v>1419</v>
      </c>
      <c r="D126" s="1106"/>
      <c r="E126" s="263" t="s">
        <v>1420</v>
      </c>
      <c r="F126" s="821"/>
      <c r="G126" s="1087"/>
      <c r="H126" s="891"/>
      <c r="I126" s="1087"/>
      <c r="J126" s="891"/>
      <c r="K126" s="1094"/>
      <c r="L126" s="426" t="s">
        <v>978</v>
      </c>
      <c r="M126" s="399" t="s">
        <v>13</v>
      </c>
      <c r="N126" s="399">
        <v>15</v>
      </c>
      <c r="O126" s="399">
        <v>15</v>
      </c>
      <c r="P126" s="399">
        <v>15</v>
      </c>
      <c r="Q126" s="399">
        <v>15</v>
      </c>
      <c r="R126" s="399">
        <v>15</v>
      </c>
      <c r="S126" s="399">
        <v>15</v>
      </c>
      <c r="T126" s="399">
        <v>10</v>
      </c>
      <c r="U126" s="468">
        <f t="shared" si="4"/>
        <v>100</v>
      </c>
      <c r="V126" s="1082"/>
      <c r="W126" s="395" t="s">
        <v>249</v>
      </c>
      <c r="X126" s="395" t="s">
        <v>268</v>
      </c>
      <c r="Y126" s="395" t="s">
        <v>267</v>
      </c>
      <c r="Z126" s="395">
        <v>100</v>
      </c>
      <c r="AA126" s="395" t="s">
        <v>386</v>
      </c>
      <c r="AB126" s="1082"/>
      <c r="AC126" s="891"/>
      <c r="AD126" s="1087"/>
      <c r="AE126" s="891"/>
      <c r="AF126" s="1087"/>
      <c r="AG126" s="891"/>
      <c r="AH126" s="1094"/>
      <c r="AI126" s="813"/>
      <c r="AJ126" s="463"/>
      <c r="AK126" s="463"/>
      <c r="AL126" s="463"/>
      <c r="AM126" s="463"/>
      <c r="AN126" s="813"/>
      <c r="AO126" s="813"/>
      <c r="AP126" s="1097"/>
      <c r="AQ126" s="463"/>
      <c r="AR126" s="244"/>
      <c r="AS126" s="813"/>
      <c r="AT126" s="813"/>
      <c r="AU126" s="1100"/>
      <c r="AV126" s="1097"/>
      <c r="AW126" s="813"/>
      <c r="AX126" s="1091"/>
      <c r="BU126" s="460">
        <v>0</v>
      </c>
      <c r="BV126" s="460">
        <v>0</v>
      </c>
    </row>
    <row r="127" spans="1:75" ht="2.1" customHeight="1" thickBot="1" x14ac:dyDescent="0.3">
      <c r="A127" s="1104"/>
      <c r="B127" s="1104"/>
      <c r="C127" s="265"/>
      <c r="D127" s="1107"/>
      <c r="E127" s="389"/>
      <c r="F127" s="1108"/>
      <c r="G127" s="1088"/>
      <c r="H127" s="1085"/>
      <c r="I127" s="1088"/>
      <c r="J127" s="1085"/>
      <c r="K127" s="1095"/>
      <c r="L127" s="462"/>
      <c r="M127" s="400"/>
      <c r="N127" s="393"/>
      <c r="O127" s="393"/>
      <c r="P127" s="393"/>
      <c r="Q127" s="393"/>
      <c r="R127" s="393"/>
      <c r="S127" s="393"/>
      <c r="T127" s="393"/>
      <c r="U127" s="468" t="str">
        <f t="shared" si="4"/>
        <v/>
      </c>
      <c r="V127" s="1083"/>
      <c r="W127" s="396"/>
      <c r="X127" s="396"/>
      <c r="Y127" s="396"/>
      <c r="Z127" s="396"/>
      <c r="AA127" s="396"/>
      <c r="AB127" s="1083"/>
      <c r="AC127" s="1085"/>
      <c r="AD127" s="1088"/>
      <c r="AE127" s="1085"/>
      <c r="AF127" s="1088"/>
      <c r="AG127" s="1085"/>
      <c r="AH127" s="1095"/>
      <c r="AI127" s="1089"/>
      <c r="AJ127" s="462"/>
      <c r="AK127" s="462"/>
      <c r="AL127" s="462"/>
      <c r="AM127" s="462"/>
      <c r="AN127" s="1089"/>
      <c r="AO127" s="1089"/>
      <c r="AP127" s="1098"/>
      <c r="AQ127" s="462"/>
      <c r="AR127" s="429"/>
      <c r="AS127" s="1089"/>
      <c r="AT127" s="1089"/>
      <c r="AU127" s="1101"/>
      <c r="AV127" s="1098"/>
      <c r="AW127" s="1089"/>
      <c r="AX127" s="1092"/>
    </row>
    <row r="128" spans="1:75" ht="15.75" thickBot="1" x14ac:dyDescent="0.3"/>
    <row r="129" spans="1:10" x14ac:dyDescent="0.25">
      <c r="A129" s="523"/>
      <c r="B129" s="523" t="s">
        <v>382</v>
      </c>
      <c r="C129" s="1070" t="s">
        <v>383</v>
      </c>
      <c r="D129" s="1070"/>
      <c r="E129" s="1070"/>
      <c r="F129" s="1070"/>
      <c r="G129" s="1070"/>
      <c r="H129" s="1070" t="s">
        <v>384</v>
      </c>
      <c r="I129" s="1070"/>
      <c r="J129" s="1071"/>
    </row>
    <row r="130" spans="1:10" ht="36" customHeight="1" thickBot="1" x14ac:dyDescent="0.3">
      <c r="A130" s="524"/>
      <c r="B130" s="524">
        <v>6</v>
      </c>
      <c r="C130" s="1072" t="s">
        <v>424</v>
      </c>
      <c r="D130" s="1072"/>
      <c r="E130" s="1072"/>
      <c r="F130" s="1072"/>
      <c r="G130" s="1072"/>
      <c r="H130" s="1072" t="s">
        <v>779</v>
      </c>
      <c r="I130" s="1072"/>
      <c r="J130" s="1073"/>
    </row>
    <row r="131" spans="1:10" ht="45.75" customHeight="1" thickBot="1" x14ac:dyDescent="0.3">
      <c r="A131" s="524"/>
      <c r="B131" s="524">
        <v>7</v>
      </c>
      <c r="C131" s="1072" t="s">
        <v>1179</v>
      </c>
      <c r="D131" s="1072"/>
      <c r="E131" s="1072"/>
      <c r="F131" s="1072"/>
      <c r="G131" s="1072"/>
      <c r="H131" s="1072" t="s">
        <v>1180</v>
      </c>
      <c r="I131" s="1072"/>
      <c r="J131" s="1073"/>
    </row>
    <row r="132" spans="1:10" ht="34.5" customHeight="1" thickBot="1" x14ac:dyDescent="0.3">
      <c r="A132" s="525"/>
      <c r="B132" s="525"/>
      <c r="C132" s="525"/>
      <c r="D132" s="525"/>
      <c r="E132" s="525"/>
      <c r="F132" s="525"/>
      <c r="G132" s="525"/>
      <c r="H132" s="525"/>
      <c r="I132" s="525"/>
      <c r="J132" s="525"/>
    </row>
    <row r="133" spans="1:10" ht="15.75" thickBot="1" x14ac:dyDescent="0.3">
      <c r="A133" s="448"/>
      <c r="B133" s="1074" t="s">
        <v>775</v>
      </c>
      <c r="C133" s="1075"/>
      <c r="D133" s="1076" t="s">
        <v>776</v>
      </c>
      <c r="E133" s="1077"/>
      <c r="F133" s="1078" t="s">
        <v>777</v>
      </c>
      <c r="G133" s="1079"/>
      <c r="H133" s="1079"/>
      <c r="I133" s="1079"/>
      <c r="J133" s="1080"/>
    </row>
    <row r="134" spans="1:10" ht="35.1" customHeight="1" x14ac:dyDescent="0.25">
      <c r="A134" s="448"/>
      <c r="B134" s="1049" t="s">
        <v>1181</v>
      </c>
      <c r="C134" s="1050"/>
      <c r="D134" s="1051" t="s">
        <v>1182</v>
      </c>
      <c r="E134" s="1052"/>
      <c r="F134" s="1053" t="s">
        <v>1183</v>
      </c>
      <c r="G134" s="1054"/>
      <c r="H134" s="1054"/>
      <c r="I134" s="1054"/>
      <c r="J134" s="1055"/>
    </row>
    <row r="135" spans="1:10" ht="35.1" customHeight="1" x14ac:dyDescent="0.25">
      <c r="A135" s="448"/>
      <c r="B135" s="1056" t="s">
        <v>1184</v>
      </c>
      <c r="C135" s="1057"/>
      <c r="D135" s="1058" t="s">
        <v>1185</v>
      </c>
      <c r="E135" s="1059"/>
      <c r="F135" s="1060" t="s">
        <v>1186</v>
      </c>
      <c r="G135" s="1061"/>
      <c r="H135" s="1061"/>
      <c r="I135" s="1061"/>
      <c r="J135" s="1062"/>
    </row>
    <row r="136" spans="1:10" ht="35.1" customHeight="1" thickBot="1" x14ac:dyDescent="0.3">
      <c r="A136" s="448"/>
      <c r="B136" s="1063" t="s">
        <v>1187</v>
      </c>
      <c r="C136" s="1064"/>
      <c r="D136" s="1065" t="s">
        <v>1188</v>
      </c>
      <c r="E136" s="1066"/>
      <c r="F136" s="1067" t="s">
        <v>1188</v>
      </c>
      <c r="G136" s="1068"/>
      <c r="H136" s="1068"/>
      <c r="I136" s="1068"/>
      <c r="J136" s="1069"/>
    </row>
  </sheetData>
  <sheetProtection algorithmName="SHA-512" hashValue="WPrC/Fw2EyhlEYWtgj/El+ZTkycXSZsAsu0GZ0NQoLk0N7GQYt+rh7Pz54nhTWMQNw5ZFdx8iA6Fk4na4wIQUQ==" saltValue="L2I6ek1/zynKOJKWHThvKQ==" spinCount="100000" sheet="1" objects="1" scenarios="1"/>
  <mergeCells count="738">
    <mergeCell ref="AF17:AF21"/>
    <mergeCell ref="AG17:AG21"/>
    <mergeCell ref="AH17:AH21"/>
    <mergeCell ref="AI17:AI21"/>
    <mergeCell ref="AJ17:AJ21"/>
    <mergeCell ref="AK17:AK21"/>
    <mergeCell ref="AL17:AL21"/>
    <mergeCell ref="AS8:AS10"/>
    <mergeCell ref="AN8:AN10"/>
    <mergeCell ref="AQ8:AQ10"/>
    <mergeCell ref="AR8:AR10"/>
    <mergeCell ref="AJ8:AJ10"/>
    <mergeCell ref="AK8:AK10"/>
    <mergeCell ref="AP11:AP16"/>
    <mergeCell ref="AH8:AH10"/>
    <mergeCell ref="AL8:AL10"/>
    <mergeCell ref="AM8:AM9"/>
    <mergeCell ref="AO8:AO10"/>
    <mergeCell ref="AP8:AP9"/>
    <mergeCell ref="AO11:AO16"/>
    <mergeCell ref="AS11:AS16"/>
    <mergeCell ref="AM17:AM21"/>
    <mergeCell ref="AN17:AN21"/>
    <mergeCell ref="AO17:AO21"/>
    <mergeCell ref="A11:A16"/>
    <mergeCell ref="B11:B16"/>
    <mergeCell ref="A6:A10"/>
    <mergeCell ref="C7:C9"/>
    <mergeCell ref="L9:L10"/>
    <mergeCell ref="F7:F10"/>
    <mergeCell ref="G7:J7"/>
    <mergeCell ref="AD7:AG7"/>
    <mergeCell ref="G8:H9"/>
    <mergeCell ref="I8:J9"/>
    <mergeCell ref="K8:K10"/>
    <mergeCell ref="V11:V16"/>
    <mergeCell ref="W11:W16"/>
    <mergeCell ref="X11:X16"/>
    <mergeCell ref="Y11:Y16"/>
    <mergeCell ref="Z11:Z16"/>
    <mergeCell ref="AA11:AA16"/>
    <mergeCell ref="AB11:AB16"/>
    <mergeCell ref="AC11:AC16"/>
    <mergeCell ref="AD11:AD16"/>
    <mergeCell ref="AE11:AE16"/>
    <mergeCell ref="AF11:AF16"/>
    <mergeCell ref="D7:D9"/>
    <mergeCell ref="AF8:AG9"/>
    <mergeCell ref="B1:I3"/>
    <mergeCell ref="J1:AX1"/>
    <mergeCell ref="J2:AX2"/>
    <mergeCell ref="J3:AH3"/>
    <mergeCell ref="AI3:AX3"/>
    <mergeCell ref="B5:AX5"/>
    <mergeCell ref="B6:B10"/>
    <mergeCell ref="C6:F6"/>
    <mergeCell ref="G6:K6"/>
    <mergeCell ref="L6:AC7"/>
    <mergeCell ref="AD6:AH6"/>
    <mergeCell ref="AI6:AI10"/>
    <mergeCell ref="AJ6:AM7"/>
    <mergeCell ref="AN6:AO7"/>
    <mergeCell ref="AP6:AS7"/>
    <mergeCell ref="AT6:AU7"/>
    <mergeCell ref="AV6:AX7"/>
    <mergeCell ref="E7:E9"/>
    <mergeCell ref="AT8:AT10"/>
    <mergeCell ref="AU8:AU10"/>
    <mergeCell ref="AV8:AV10"/>
    <mergeCell ref="AW8:AW10"/>
    <mergeCell ref="L8:AC8"/>
    <mergeCell ref="AD8:AE9"/>
    <mergeCell ref="AX8:AX10"/>
    <mergeCell ref="M9:M10"/>
    <mergeCell ref="N9:W9"/>
    <mergeCell ref="Y9:AC9"/>
    <mergeCell ref="U10:V10"/>
    <mergeCell ref="Y10:Z10"/>
    <mergeCell ref="AB10:AC10"/>
    <mergeCell ref="D11:D16"/>
    <mergeCell ref="E11:E12"/>
    <mergeCell ref="F11:F16"/>
    <mergeCell ref="G11:G16"/>
    <mergeCell ref="H11:H16"/>
    <mergeCell ref="I11:I16"/>
    <mergeCell ref="J11:J16"/>
    <mergeCell ref="K11:K16"/>
    <mergeCell ref="L11:L16"/>
    <mergeCell ref="M11:M16"/>
    <mergeCell ref="N11:N16"/>
    <mergeCell ref="O11:O16"/>
    <mergeCell ref="P11:P16"/>
    <mergeCell ref="Q11:Q16"/>
    <mergeCell ref="R11:R16"/>
    <mergeCell ref="S11:S16"/>
    <mergeCell ref="T11:T16"/>
    <mergeCell ref="U11:U16"/>
    <mergeCell ref="AG11:AG16"/>
    <mergeCell ref="AH11:AH16"/>
    <mergeCell ref="AI11:AI16"/>
    <mergeCell ref="AJ11:AJ16"/>
    <mergeCell ref="AK11:AK16"/>
    <mergeCell ref="AL11:AL16"/>
    <mergeCell ref="AM11:AM16"/>
    <mergeCell ref="AN11:AN16"/>
    <mergeCell ref="AT11:AT16"/>
    <mergeCell ref="AU11:AU16"/>
    <mergeCell ref="AV11:AV16"/>
    <mergeCell ref="AW11:AW16"/>
    <mergeCell ref="AX11:AX16"/>
    <mergeCell ref="E13:E14"/>
    <mergeCell ref="E15:E16"/>
    <mergeCell ref="A17:A21"/>
    <mergeCell ref="B17:B21"/>
    <mergeCell ref="D17:D21"/>
    <mergeCell ref="E17:E18"/>
    <mergeCell ref="F17:F21"/>
    <mergeCell ref="G17:G21"/>
    <mergeCell ref="H17:H21"/>
    <mergeCell ref="I17:I21"/>
    <mergeCell ref="J17:J21"/>
    <mergeCell ref="K17:K21"/>
    <mergeCell ref="L17:L21"/>
    <mergeCell ref="M17:M21"/>
    <mergeCell ref="N17:N21"/>
    <mergeCell ref="O17:O21"/>
    <mergeCell ref="P17:P21"/>
    <mergeCell ref="Q17:Q21"/>
    <mergeCell ref="R17:R21"/>
    <mergeCell ref="S17:S21"/>
    <mergeCell ref="T17:T21"/>
    <mergeCell ref="U17:U21"/>
    <mergeCell ref="V17:V21"/>
    <mergeCell ref="W17:W21"/>
    <mergeCell ref="X17:X21"/>
    <mergeCell ref="Y17:Y21"/>
    <mergeCell ref="AA17:AA21"/>
    <mergeCell ref="AE17:AE21"/>
    <mergeCell ref="AB17:AB21"/>
    <mergeCell ref="AC17:AC21"/>
    <mergeCell ref="AD17:AD21"/>
    <mergeCell ref="AP17:AP21"/>
    <mergeCell ref="AS17:AS21"/>
    <mergeCell ref="AT17:AT21"/>
    <mergeCell ref="AU17:AU21"/>
    <mergeCell ref="AV17:AV21"/>
    <mergeCell ref="AW17:AW21"/>
    <mergeCell ref="AX17:AX21"/>
    <mergeCell ref="C19:C20"/>
    <mergeCell ref="A22:A26"/>
    <mergeCell ref="B22:B26"/>
    <mergeCell ref="D22:D26"/>
    <mergeCell ref="F22:F26"/>
    <mergeCell ref="G22:G26"/>
    <mergeCell ref="H22:H26"/>
    <mergeCell ref="I22:I26"/>
    <mergeCell ref="J22:J26"/>
    <mergeCell ref="K22:K26"/>
    <mergeCell ref="V22:V26"/>
    <mergeCell ref="AB22:AB26"/>
    <mergeCell ref="AC22:AC26"/>
    <mergeCell ref="AD22:AD26"/>
    <mergeCell ref="AE22:AE26"/>
    <mergeCell ref="AF22:AF26"/>
    <mergeCell ref="AG22:AG26"/>
    <mergeCell ref="AH22:AH26"/>
    <mergeCell ref="AI22:AI26"/>
    <mergeCell ref="AN22:AN26"/>
    <mergeCell ref="AO22:AO26"/>
    <mergeCell ref="AP22:AP26"/>
    <mergeCell ref="AS22:AS26"/>
    <mergeCell ref="AT22:AT26"/>
    <mergeCell ref="AU22:AU26"/>
    <mergeCell ref="AV22:AV26"/>
    <mergeCell ref="AW22:AW26"/>
    <mergeCell ref="AX22:AX26"/>
    <mergeCell ref="A27:A31"/>
    <mergeCell ref="B27:B31"/>
    <mergeCell ref="D27:D31"/>
    <mergeCell ref="F27:F31"/>
    <mergeCell ref="G27:G31"/>
    <mergeCell ref="H27:H31"/>
    <mergeCell ref="I27:I31"/>
    <mergeCell ref="J27:J31"/>
    <mergeCell ref="K27:K31"/>
    <mergeCell ref="V27:V31"/>
    <mergeCell ref="AB27:AB31"/>
    <mergeCell ref="AC27:AC31"/>
    <mergeCell ref="AD27:AD31"/>
    <mergeCell ref="AE27:AE31"/>
    <mergeCell ref="AF27:AF31"/>
    <mergeCell ref="AG27:AG31"/>
    <mergeCell ref="AH27:AH31"/>
    <mergeCell ref="AI27:AI31"/>
    <mergeCell ref="AJ27:AJ28"/>
    <mergeCell ref="AK27:AK28"/>
    <mergeCell ref="AL27:AL28"/>
    <mergeCell ref="AM27:AM28"/>
    <mergeCell ref="AN27:AN31"/>
    <mergeCell ref="AO27:AO31"/>
    <mergeCell ref="AP27:AP31"/>
    <mergeCell ref="AS27:AS31"/>
    <mergeCell ref="AT27:AT31"/>
    <mergeCell ref="AU27:AU31"/>
    <mergeCell ref="AV27:AV31"/>
    <mergeCell ref="AW27:AW31"/>
    <mergeCell ref="AX27:AX31"/>
    <mergeCell ref="A32:A36"/>
    <mergeCell ref="B32:B36"/>
    <mergeCell ref="D32:D36"/>
    <mergeCell ref="F32:F36"/>
    <mergeCell ref="G32:G36"/>
    <mergeCell ref="H32:H36"/>
    <mergeCell ref="I32:I36"/>
    <mergeCell ref="J32:J36"/>
    <mergeCell ref="K32:K36"/>
    <mergeCell ref="V32:V36"/>
    <mergeCell ref="AB32:AB36"/>
    <mergeCell ref="AC32:AC36"/>
    <mergeCell ref="AD32:AD36"/>
    <mergeCell ref="AE32:AE36"/>
    <mergeCell ref="AF32:AF36"/>
    <mergeCell ref="AG32:AG36"/>
    <mergeCell ref="AH32:AH36"/>
    <mergeCell ref="AI32:AI36"/>
    <mergeCell ref="AN32:AN36"/>
    <mergeCell ref="AO32:AO36"/>
    <mergeCell ref="AP32:AP36"/>
    <mergeCell ref="AS32:AS36"/>
    <mergeCell ref="AT32:AT36"/>
    <mergeCell ref="AU32:AU36"/>
    <mergeCell ref="AV32:AV36"/>
    <mergeCell ref="AW32:AW36"/>
    <mergeCell ref="AX32:AX36"/>
    <mergeCell ref="A37:A41"/>
    <mergeCell ref="B37:B41"/>
    <mergeCell ref="D37:D41"/>
    <mergeCell ref="F37:F41"/>
    <mergeCell ref="G37:G41"/>
    <mergeCell ref="H37:H41"/>
    <mergeCell ref="I37:I41"/>
    <mergeCell ref="J37:J41"/>
    <mergeCell ref="K37:K41"/>
    <mergeCell ref="V37:V41"/>
    <mergeCell ref="AB37:AB41"/>
    <mergeCell ref="AC37:AC41"/>
    <mergeCell ref="AD37:AD41"/>
    <mergeCell ref="AE37:AE41"/>
    <mergeCell ref="AF37:AF41"/>
    <mergeCell ref="AG37:AG41"/>
    <mergeCell ref="AH37:AH41"/>
    <mergeCell ref="AI37:AI41"/>
    <mergeCell ref="AN37:AN41"/>
    <mergeCell ref="AO37:AO41"/>
    <mergeCell ref="AP37:AP41"/>
    <mergeCell ref="AS37:AS41"/>
    <mergeCell ref="AT37:AT41"/>
    <mergeCell ref="AU37:AU41"/>
    <mergeCell ref="AV37:AV41"/>
    <mergeCell ref="AW37:AW41"/>
    <mergeCell ref="AX37:AX41"/>
    <mergeCell ref="A42:A46"/>
    <mergeCell ref="B42:B46"/>
    <mergeCell ref="D42:D46"/>
    <mergeCell ref="F42:F46"/>
    <mergeCell ref="G42:G46"/>
    <mergeCell ref="H42:H46"/>
    <mergeCell ref="I42:I46"/>
    <mergeCell ref="J42:J46"/>
    <mergeCell ref="K42:K46"/>
    <mergeCell ref="V42:V46"/>
    <mergeCell ref="AB42:AB46"/>
    <mergeCell ref="AC42:AC46"/>
    <mergeCell ref="AD42:AD46"/>
    <mergeCell ref="AE42:AE46"/>
    <mergeCell ref="AF42:AF46"/>
    <mergeCell ref="AG42:AG46"/>
    <mergeCell ref="AH42:AH46"/>
    <mergeCell ref="AI42:AI46"/>
    <mergeCell ref="AN42:AN46"/>
    <mergeCell ref="AO42:AO46"/>
    <mergeCell ref="AP42:AP46"/>
    <mergeCell ref="AS42:AS46"/>
    <mergeCell ref="AT42:AT46"/>
    <mergeCell ref="AU42:AU46"/>
    <mergeCell ref="AV42:AV46"/>
    <mergeCell ref="AW42:AW46"/>
    <mergeCell ref="AX42:AX46"/>
    <mergeCell ref="A47:A51"/>
    <mergeCell ref="B47:B51"/>
    <mergeCell ref="D47:D51"/>
    <mergeCell ref="F47:F51"/>
    <mergeCell ref="G47:G51"/>
    <mergeCell ref="H47:H51"/>
    <mergeCell ref="I47:I51"/>
    <mergeCell ref="J47:J51"/>
    <mergeCell ref="K47:K51"/>
    <mergeCell ref="V47:V51"/>
    <mergeCell ref="AB47:AB51"/>
    <mergeCell ref="AC47:AC51"/>
    <mergeCell ref="AD47:AD51"/>
    <mergeCell ref="AE47:AE51"/>
    <mergeCell ref="AF47:AF51"/>
    <mergeCell ref="AG47:AG51"/>
    <mergeCell ref="AH47:AH51"/>
    <mergeCell ref="AI47:AI51"/>
    <mergeCell ref="AN47:AN51"/>
    <mergeCell ref="AO47:AO51"/>
    <mergeCell ref="AP47:AP51"/>
    <mergeCell ref="AS47:AS51"/>
    <mergeCell ref="AT47:AT51"/>
    <mergeCell ref="AU47:AU51"/>
    <mergeCell ref="AV47:AV51"/>
    <mergeCell ref="AW47:AW51"/>
    <mergeCell ref="AX47:AX51"/>
    <mergeCell ref="A52:A56"/>
    <mergeCell ref="B52:B56"/>
    <mergeCell ref="D52:D56"/>
    <mergeCell ref="F52:F56"/>
    <mergeCell ref="G52:G56"/>
    <mergeCell ref="H52:H56"/>
    <mergeCell ref="I52:I56"/>
    <mergeCell ref="J52:J56"/>
    <mergeCell ref="K52:K56"/>
    <mergeCell ref="V52:V56"/>
    <mergeCell ref="AB52:AB56"/>
    <mergeCell ref="AC52:AC56"/>
    <mergeCell ref="AD52:AD56"/>
    <mergeCell ref="AE52:AE56"/>
    <mergeCell ref="AF52:AF56"/>
    <mergeCell ref="AG52:AG56"/>
    <mergeCell ref="AH52:AH56"/>
    <mergeCell ref="AI52:AI56"/>
    <mergeCell ref="AN52:AN56"/>
    <mergeCell ref="AO52:AO56"/>
    <mergeCell ref="AP52:AP56"/>
    <mergeCell ref="AS52:AS56"/>
    <mergeCell ref="AT52:AT56"/>
    <mergeCell ref="AU52:AU56"/>
    <mergeCell ref="AV52:AV56"/>
    <mergeCell ref="AW52:AW56"/>
    <mergeCell ref="AX52:AX56"/>
    <mergeCell ref="A57:A61"/>
    <mergeCell ref="B57:B61"/>
    <mergeCell ref="D57:D61"/>
    <mergeCell ref="F57:F61"/>
    <mergeCell ref="G57:G61"/>
    <mergeCell ref="H57:H61"/>
    <mergeCell ref="I57:I61"/>
    <mergeCell ref="J57:J61"/>
    <mergeCell ref="K57:K61"/>
    <mergeCell ref="V57:V61"/>
    <mergeCell ref="AB57:AB61"/>
    <mergeCell ref="AC57:AC61"/>
    <mergeCell ref="AD57:AD61"/>
    <mergeCell ref="AE57:AE61"/>
    <mergeCell ref="AF57:AF61"/>
    <mergeCell ref="AG57:AG61"/>
    <mergeCell ref="AH57:AH61"/>
    <mergeCell ref="AI57:AI61"/>
    <mergeCell ref="AN57:AN61"/>
    <mergeCell ref="AO57:AO61"/>
    <mergeCell ref="AP57:AP61"/>
    <mergeCell ref="AS57:AS61"/>
    <mergeCell ref="AT57:AT61"/>
    <mergeCell ref="AU57:AU61"/>
    <mergeCell ref="AV57:AV61"/>
    <mergeCell ref="AW57:AW61"/>
    <mergeCell ref="AX57:AX61"/>
    <mergeCell ref="A62:A66"/>
    <mergeCell ref="B62:B66"/>
    <mergeCell ref="D62:D66"/>
    <mergeCell ref="F62:F66"/>
    <mergeCell ref="G62:G66"/>
    <mergeCell ref="H62:H66"/>
    <mergeCell ref="I62:I66"/>
    <mergeCell ref="J62:J66"/>
    <mergeCell ref="K62:K66"/>
    <mergeCell ref="V62:V66"/>
    <mergeCell ref="AB62:AB66"/>
    <mergeCell ref="AC62:AC66"/>
    <mergeCell ref="AD62:AD66"/>
    <mergeCell ref="AE62:AE66"/>
    <mergeCell ref="AF62:AF66"/>
    <mergeCell ref="AG62:AG66"/>
    <mergeCell ref="AH62:AH66"/>
    <mergeCell ref="AI62:AI66"/>
    <mergeCell ref="AN62:AN66"/>
    <mergeCell ref="AO62:AO66"/>
    <mergeCell ref="AP62:AP66"/>
    <mergeCell ref="AS62:AS66"/>
    <mergeCell ref="AT62:AT66"/>
    <mergeCell ref="AU62:AU66"/>
    <mergeCell ref="AV62:AV66"/>
    <mergeCell ref="AW62:AW66"/>
    <mergeCell ref="AX62:AX66"/>
    <mergeCell ref="A67:A71"/>
    <mergeCell ref="B67:B71"/>
    <mergeCell ref="D67:D71"/>
    <mergeCell ref="F67:F71"/>
    <mergeCell ref="G67:G71"/>
    <mergeCell ref="H67:H71"/>
    <mergeCell ref="I67:I71"/>
    <mergeCell ref="J67:J71"/>
    <mergeCell ref="K67:K71"/>
    <mergeCell ref="V67:V71"/>
    <mergeCell ref="AB67:AB71"/>
    <mergeCell ref="AC67:AC71"/>
    <mergeCell ref="AD67:AD71"/>
    <mergeCell ref="AE67:AE71"/>
    <mergeCell ref="AF67:AF71"/>
    <mergeCell ref="AG67:AG71"/>
    <mergeCell ref="AH67:AH71"/>
    <mergeCell ref="AI67:AI71"/>
    <mergeCell ref="AN67:AN71"/>
    <mergeCell ref="AO67:AO71"/>
    <mergeCell ref="AP67:AP71"/>
    <mergeCell ref="AS67:AS71"/>
    <mergeCell ref="AT67:AT71"/>
    <mergeCell ref="AU67:AU71"/>
    <mergeCell ref="AV67:AV71"/>
    <mergeCell ref="AW67:AW71"/>
    <mergeCell ref="AX67:AX71"/>
    <mergeCell ref="A72:A76"/>
    <mergeCell ref="B72:B76"/>
    <mergeCell ref="D72:D76"/>
    <mergeCell ref="F72:F76"/>
    <mergeCell ref="G72:G76"/>
    <mergeCell ref="H72:H76"/>
    <mergeCell ref="I72:I76"/>
    <mergeCell ref="J72:J76"/>
    <mergeCell ref="K72:K76"/>
    <mergeCell ref="V72:V76"/>
    <mergeCell ref="AB72:AB76"/>
    <mergeCell ref="AC72:AC76"/>
    <mergeCell ref="AH72:AH76"/>
    <mergeCell ref="AN72:AN76"/>
    <mergeCell ref="AO72:AO76"/>
    <mergeCell ref="AP72:AP76"/>
    <mergeCell ref="AS72:AS76"/>
    <mergeCell ref="AT72:AT76"/>
    <mergeCell ref="AU72:AU76"/>
    <mergeCell ref="AV72:AV76"/>
    <mergeCell ref="AW72:AW76"/>
    <mergeCell ref="AX72:AX76"/>
    <mergeCell ref="A77:A81"/>
    <mergeCell ref="B77:B81"/>
    <mergeCell ref="D77:D81"/>
    <mergeCell ref="F77:F81"/>
    <mergeCell ref="G77:G81"/>
    <mergeCell ref="H77:H81"/>
    <mergeCell ref="I77:I81"/>
    <mergeCell ref="J77:J81"/>
    <mergeCell ref="K77:K81"/>
    <mergeCell ref="V77:V81"/>
    <mergeCell ref="AB77:AB81"/>
    <mergeCell ref="AC77:AC81"/>
    <mergeCell ref="AD77:AD81"/>
    <mergeCell ref="AE77:AE81"/>
    <mergeCell ref="AF77:AF81"/>
    <mergeCell ref="AG77:AG81"/>
    <mergeCell ref="AH77:AH81"/>
    <mergeCell ref="AI77:AI81"/>
    <mergeCell ref="AN77:AN81"/>
    <mergeCell ref="AO77:AO81"/>
    <mergeCell ref="AP77:AP81"/>
    <mergeCell ref="AS77:AS81"/>
    <mergeCell ref="AT77:AT81"/>
    <mergeCell ref="AU77:AU81"/>
    <mergeCell ref="AV77:AV81"/>
    <mergeCell ref="AW77:AW81"/>
    <mergeCell ref="AX77:AX81"/>
    <mergeCell ref="A82:A86"/>
    <mergeCell ref="B82:B86"/>
    <mergeCell ref="D82:D86"/>
    <mergeCell ref="F82:F86"/>
    <mergeCell ref="G82:G86"/>
    <mergeCell ref="H82:H86"/>
    <mergeCell ref="I82:I86"/>
    <mergeCell ref="J82:J86"/>
    <mergeCell ref="K82:K86"/>
    <mergeCell ref="V82:V86"/>
    <mergeCell ref="AB82:AB86"/>
    <mergeCell ref="AC82:AC86"/>
    <mergeCell ref="AD82:AD86"/>
    <mergeCell ref="AE82:AE86"/>
    <mergeCell ref="AF82:AF86"/>
    <mergeCell ref="AG82:AG86"/>
    <mergeCell ref="AH82:AH86"/>
    <mergeCell ref="AI82:AI86"/>
    <mergeCell ref="AJ82:AJ83"/>
    <mergeCell ref="AK82:AK83"/>
    <mergeCell ref="AL82:AL83"/>
    <mergeCell ref="AM82:AM83"/>
    <mergeCell ref="AN82:AN86"/>
    <mergeCell ref="AO82:AO86"/>
    <mergeCell ref="AP82:AP86"/>
    <mergeCell ref="AS82:AS86"/>
    <mergeCell ref="AT82:AT86"/>
    <mergeCell ref="AU82:AU86"/>
    <mergeCell ref="AV82:AV86"/>
    <mergeCell ref="AW82:AW86"/>
    <mergeCell ref="AX82:AX86"/>
    <mergeCell ref="A87:A91"/>
    <mergeCell ref="B87:B91"/>
    <mergeCell ref="D87:D91"/>
    <mergeCell ref="F87:F91"/>
    <mergeCell ref="G87:G91"/>
    <mergeCell ref="H87:H91"/>
    <mergeCell ref="I87:I91"/>
    <mergeCell ref="J87:J91"/>
    <mergeCell ref="K87:K91"/>
    <mergeCell ref="V87:V91"/>
    <mergeCell ref="AB87:AB91"/>
    <mergeCell ref="AC87:AC91"/>
    <mergeCell ref="AD87:AD91"/>
    <mergeCell ref="AE87:AE91"/>
    <mergeCell ref="AF87:AF91"/>
    <mergeCell ref="AG87:AG91"/>
    <mergeCell ref="AH87:AH91"/>
    <mergeCell ref="AI87:AI91"/>
    <mergeCell ref="AN87:AN91"/>
    <mergeCell ref="AO87:AO91"/>
    <mergeCell ref="AP87:AP91"/>
    <mergeCell ref="AS87:AS91"/>
    <mergeCell ref="AT87:AT91"/>
    <mergeCell ref="AU87:AU91"/>
    <mergeCell ref="AV87:AV91"/>
    <mergeCell ref="AW87:AW91"/>
    <mergeCell ref="AX87:AX91"/>
    <mergeCell ref="A92:A96"/>
    <mergeCell ref="B92:B96"/>
    <mergeCell ref="D92:D96"/>
    <mergeCell ref="F92:F96"/>
    <mergeCell ref="G92:G96"/>
    <mergeCell ref="H92:H96"/>
    <mergeCell ref="I92:I96"/>
    <mergeCell ref="J92:J96"/>
    <mergeCell ref="K92:K96"/>
    <mergeCell ref="V92:V96"/>
    <mergeCell ref="AB92:AB96"/>
    <mergeCell ref="AC92:AC96"/>
    <mergeCell ref="AD92:AD96"/>
    <mergeCell ref="AE92:AE96"/>
    <mergeCell ref="AF92:AF96"/>
    <mergeCell ref="AG92:AG96"/>
    <mergeCell ref="AH92:AH96"/>
    <mergeCell ref="AI92:AI96"/>
    <mergeCell ref="AN92:AN96"/>
    <mergeCell ref="AO92:AO96"/>
    <mergeCell ref="AP92:AP96"/>
    <mergeCell ref="AS92:AS96"/>
    <mergeCell ref="AT92:AT96"/>
    <mergeCell ref="AU92:AU96"/>
    <mergeCell ref="AV92:AV96"/>
    <mergeCell ref="AW92:AW96"/>
    <mergeCell ref="AX92:AX96"/>
    <mergeCell ref="C94:C95"/>
    <mergeCell ref="A97:A101"/>
    <mergeCell ref="B97:B101"/>
    <mergeCell ref="D97:D101"/>
    <mergeCell ref="F97:F101"/>
    <mergeCell ref="G97:G101"/>
    <mergeCell ref="H97:H101"/>
    <mergeCell ref="I97:I101"/>
    <mergeCell ref="J97:J101"/>
    <mergeCell ref="K97:K101"/>
    <mergeCell ref="V97:V101"/>
    <mergeCell ref="AB97:AB101"/>
    <mergeCell ref="AC97:AC101"/>
    <mergeCell ref="AD97:AD101"/>
    <mergeCell ref="AE97:AE101"/>
    <mergeCell ref="AF97:AF101"/>
    <mergeCell ref="AG97:AG101"/>
    <mergeCell ref="AH97:AH101"/>
    <mergeCell ref="AI97:AI101"/>
    <mergeCell ref="AN97:AN101"/>
    <mergeCell ref="AO97:AO101"/>
    <mergeCell ref="AP97:AP101"/>
    <mergeCell ref="AS97:AS101"/>
    <mergeCell ref="AT97:AT101"/>
    <mergeCell ref="AU97:AU101"/>
    <mergeCell ref="AV97:AV101"/>
    <mergeCell ref="AW97:AW101"/>
    <mergeCell ref="AX97:AX101"/>
    <mergeCell ref="A102:A106"/>
    <mergeCell ref="B102:B106"/>
    <mergeCell ref="D102:D106"/>
    <mergeCell ref="F102:F106"/>
    <mergeCell ref="G102:G106"/>
    <mergeCell ref="H102:H106"/>
    <mergeCell ref="I102:I106"/>
    <mergeCell ref="J102:J106"/>
    <mergeCell ref="K102:K106"/>
    <mergeCell ref="V102:V106"/>
    <mergeCell ref="AB102:AB106"/>
    <mergeCell ref="AC102:AC106"/>
    <mergeCell ref="AD102:AD106"/>
    <mergeCell ref="AE102:AE106"/>
    <mergeCell ref="AF102:AF106"/>
    <mergeCell ref="AG102:AG106"/>
    <mergeCell ref="AH102:AH106"/>
    <mergeCell ref="AI102:AI106"/>
    <mergeCell ref="AN102:AN106"/>
    <mergeCell ref="AO102:AO106"/>
    <mergeCell ref="AP102:AP106"/>
    <mergeCell ref="AS102:AS106"/>
    <mergeCell ref="AT102:AT106"/>
    <mergeCell ref="AU102:AU106"/>
    <mergeCell ref="AV102:AV106"/>
    <mergeCell ref="AW102:AW106"/>
    <mergeCell ref="AX102:AX106"/>
    <mergeCell ref="A107:A112"/>
    <mergeCell ref="B107:B112"/>
    <mergeCell ref="D107:D112"/>
    <mergeCell ref="F107:F112"/>
    <mergeCell ref="G107:G112"/>
    <mergeCell ref="H107:H112"/>
    <mergeCell ref="I107:I112"/>
    <mergeCell ref="J107:J112"/>
    <mergeCell ref="K107:K112"/>
    <mergeCell ref="V107:V112"/>
    <mergeCell ref="AB107:AB112"/>
    <mergeCell ref="AC107:AC112"/>
    <mergeCell ref="AD107:AD112"/>
    <mergeCell ref="AE107:AE112"/>
    <mergeCell ref="AF107:AF112"/>
    <mergeCell ref="AG107:AG112"/>
    <mergeCell ref="AH107:AH112"/>
    <mergeCell ref="AI107:AI112"/>
    <mergeCell ref="AN107:AN112"/>
    <mergeCell ref="AO107:AO112"/>
    <mergeCell ref="AP107:AP112"/>
    <mergeCell ref="AS107:AS112"/>
    <mergeCell ref="AT107:AT112"/>
    <mergeCell ref="AU107:AU112"/>
    <mergeCell ref="AV107:AV112"/>
    <mergeCell ref="AW107:AW112"/>
    <mergeCell ref="AX107:AX112"/>
    <mergeCell ref="A113:A117"/>
    <mergeCell ref="B113:B117"/>
    <mergeCell ref="D113:D117"/>
    <mergeCell ref="F113:F117"/>
    <mergeCell ref="G113:G117"/>
    <mergeCell ref="H113:H117"/>
    <mergeCell ref="I113:I117"/>
    <mergeCell ref="J113:J117"/>
    <mergeCell ref="K113:K117"/>
    <mergeCell ref="V113:V117"/>
    <mergeCell ref="AB113:AB117"/>
    <mergeCell ref="AC113:AC117"/>
    <mergeCell ref="AD113:AD117"/>
    <mergeCell ref="AE113:AE117"/>
    <mergeCell ref="AF113:AF117"/>
    <mergeCell ref="AG113:AG117"/>
    <mergeCell ref="AH113:AH117"/>
    <mergeCell ref="AI113:AI117"/>
    <mergeCell ref="AN113:AN117"/>
    <mergeCell ref="AO113:AO117"/>
    <mergeCell ref="AP113:AP117"/>
    <mergeCell ref="AS113:AS117"/>
    <mergeCell ref="AT113:AT117"/>
    <mergeCell ref="AU113:AU117"/>
    <mergeCell ref="AV113:AV117"/>
    <mergeCell ref="AW113:AW117"/>
    <mergeCell ref="AX113:AX117"/>
    <mergeCell ref="A118:A122"/>
    <mergeCell ref="B118:B122"/>
    <mergeCell ref="D118:D122"/>
    <mergeCell ref="F118:F122"/>
    <mergeCell ref="G118:G122"/>
    <mergeCell ref="H118:H122"/>
    <mergeCell ref="I118:I122"/>
    <mergeCell ref="J118:J122"/>
    <mergeCell ref="K118:K122"/>
    <mergeCell ref="V118:V122"/>
    <mergeCell ref="AB118:AB122"/>
    <mergeCell ref="AC118:AC122"/>
    <mergeCell ref="AD118:AD122"/>
    <mergeCell ref="AE118:AE122"/>
    <mergeCell ref="AF118:AF122"/>
    <mergeCell ref="AG118:AG122"/>
    <mergeCell ref="AH118:AH122"/>
    <mergeCell ref="AI118:AI122"/>
    <mergeCell ref="AN118:AN122"/>
    <mergeCell ref="AO118:AO122"/>
    <mergeCell ref="AP118:AP122"/>
    <mergeCell ref="AS118:AS122"/>
    <mergeCell ref="AT118:AT122"/>
    <mergeCell ref="AU118:AU122"/>
    <mergeCell ref="AV118:AV122"/>
    <mergeCell ref="AW118:AW122"/>
    <mergeCell ref="AX118:AX122"/>
    <mergeCell ref="A123:A127"/>
    <mergeCell ref="B123:B127"/>
    <mergeCell ref="D123:D127"/>
    <mergeCell ref="F123:F127"/>
    <mergeCell ref="G123:G127"/>
    <mergeCell ref="H123:H127"/>
    <mergeCell ref="I123:I127"/>
    <mergeCell ref="J123:J127"/>
    <mergeCell ref="K123:K127"/>
    <mergeCell ref="V123:V127"/>
    <mergeCell ref="AB123:AB127"/>
    <mergeCell ref="AC123:AC127"/>
    <mergeCell ref="AD123:AD127"/>
    <mergeCell ref="AE123:AE127"/>
    <mergeCell ref="AF123:AF127"/>
    <mergeCell ref="AG123:AG127"/>
    <mergeCell ref="AW123:AW127"/>
    <mergeCell ref="AX123:AX127"/>
    <mergeCell ref="AH123:AH127"/>
    <mergeCell ref="AI123:AI127"/>
    <mergeCell ref="AN123:AN127"/>
    <mergeCell ref="AO123:AO127"/>
    <mergeCell ref="AP123:AP127"/>
    <mergeCell ref="AS123:AS127"/>
    <mergeCell ref="AT123:AT127"/>
    <mergeCell ref="AU123:AU127"/>
    <mergeCell ref="AV123:AV127"/>
    <mergeCell ref="C129:G129"/>
    <mergeCell ref="H129:J129"/>
    <mergeCell ref="C130:G130"/>
    <mergeCell ref="H130:J130"/>
    <mergeCell ref="C131:G131"/>
    <mergeCell ref="H131:J131"/>
    <mergeCell ref="B133:C133"/>
    <mergeCell ref="D133:E133"/>
    <mergeCell ref="F133:J133"/>
    <mergeCell ref="B134:C134"/>
    <mergeCell ref="D134:E134"/>
    <mergeCell ref="F134:J134"/>
    <mergeCell ref="B135:C135"/>
    <mergeCell ref="D135:E135"/>
    <mergeCell ref="F135:J135"/>
    <mergeCell ref="B136:C136"/>
    <mergeCell ref="D136:E136"/>
    <mergeCell ref="F136:J136"/>
  </mergeCells>
  <conditionalFormatting sqref="K17">
    <cfRule type="containsText" dxfId="546" priority="109" operator="containsText" text="EXTREMO">
      <formula>NOT(ISERROR(SEARCH("EXTREMO",K17)))</formula>
    </cfRule>
    <cfRule type="containsText" dxfId="545" priority="110" operator="containsText" text="ALTO">
      <formula>NOT(ISERROR(SEARCH("ALTO",K17)))</formula>
    </cfRule>
    <cfRule type="containsText" dxfId="544" priority="111" operator="containsText" text="MEDIO">
      <formula>NOT(ISERROR(SEARCH("MEDIO",K17)))</formula>
    </cfRule>
    <cfRule type="containsText" dxfId="543" priority="112" operator="containsText" text="BAJO">
      <formula>NOT(ISERROR(SEARCH("BAJO",K17)))</formula>
    </cfRule>
  </conditionalFormatting>
  <conditionalFormatting sqref="AH17">
    <cfRule type="containsText" dxfId="542" priority="105" operator="containsText" text="EXTREMO">
      <formula>NOT(ISERROR(SEARCH("EXTREMO",AH17)))</formula>
    </cfRule>
    <cfRule type="containsText" dxfId="541" priority="106" operator="containsText" text="ALTO">
      <formula>NOT(ISERROR(SEARCH("ALTO",AH17)))</formula>
    </cfRule>
    <cfRule type="containsText" dxfId="540" priority="107" operator="containsText" text="MEDIO">
      <formula>NOT(ISERROR(SEARCH("MEDIO",AH17)))</formula>
    </cfRule>
    <cfRule type="containsText" dxfId="539" priority="108" operator="containsText" text="BAJO">
      <formula>NOT(ISERROR(SEARCH("BAJO",AH17)))</formula>
    </cfRule>
  </conditionalFormatting>
  <conditionalFormatting sqref="K11">
    <cfRule type="containsText" dxfId="538" priority="117" operator="containsText" text="EXTREMO">
      <formula>NOT(ISERROR(SEARCH("EXTREMO",K11)))</formula>
    </cfRule>
    <cfRule type="containsText" dxfId="537" priority="118" operator="containsText" text="ALTO">
      <formula>NOT(ISERROR(SEARCH("ALTO",K11)))</formula>
    </cfRule>
    <cfRule type="containsText" dxfId="536" priority="119" operator="containsText" text="MEDIO">
      <formula>NOT(ISERROR(SEARCH("MEDIO",K11)))</formula>
    </cfRule>
    <cfRule type="containsText" dxfId="535" priority="120" operator="containsText" text="BAJO">
      <formula>NOT(ISERROR(SEARCH("BAJO",K11)))</formula>
    </cfRule>
  </conditionalFormatting>
  <conditionalFormatting sqref="AH11">
    <cfRule type="containsText" dxfId="534" priority="113" operator="containsText" text="EXTREMO">
      <formula>NOT(ISERROR(SEARCH("EXTREMO",AH11)))</formula>
    </cfRule>
    <cfRule type="containsText" dxfId="533" priority="114" operator="containsText" text="ALTO">
      <formula>NOT(ISERROR(SEARCH("ALTO",AH11)))</formula>
    </cfRule>
    <cfRule type="containsText" dxfId="532" priority="115" operator="containsText" text="MEDIO">
      <formula>NOT(ISERROR(SEARCH("MEDIO",AH11)))</formula>
    </cfRule>
    <cfRule type="containsText" dxfId="531" priority="116" operator="containsText" text="BAJO">
      <formula>NOT(ISERROR(SEARCH("BAJO",AH11)))</formula>
    </cfRule>
  </conditionalFormatting>
  <conditionalFormatting sqref="K62">
    <cfRule type="containsText" dxfId="530" priority="101" operator="containsText" text="EXTREMO">
      <formula>NOT(ISERROR(SEARCH("EXTREMO",K62)))</formula>
    </cfRule>
    <cfRule type="containsText" dxfId="529" priority="102" operator="containsText" text="ALTO">
      <formula>NOT(ISERROR(SEARCH("ALTO",K62)))</formula>
    </cfRule>
    <cfRule type="containsText" dxfId="528" priority="103" operator="containsText" text="MEDIO">
      <formula>NOT(ISERROR(SEARCH("MEDIO",K62)))</formula>
    </cfRule>
    <cfRule type="containsText" dxfId="527" priority="104" operator="containsText" text="BAJO">
      <formula>NOT(ISERROR(SEARCH("BAJO",K62)))</formula>
    </cfRule>
  </conditionalFormatting>
  <conditionalFormatting sqref="AH22">
    <cfRule type="containsText" dxfId="526" priority="81" operator="containsText" text="EXTREMO">
      <formula>NOT(ISERROR(SEARCH("EXTREMO",AH22)))</formula>
    </cfRule>
    <cfRule type="containsText" dxfId="525" priority="82" operator="containsText" text="ALTO">
      <formula>NOT(ISERROR(SEARCH("ALTO",AH22)))</formula>
    </cfRule>
    <cfRule type="containsText" dxfId="524" priority="83" operator="containsText" text="MEDIO">
      <formula>NOT(ISERROR(SEARCH("MEDIO",AH22)))</formula>
    </cfRule>
    <cfRule type="containsText" dxfId="523" priority="84" operator="containsText" text="BAJO">
      <formula>NOT(ISERROR(SEARCH("BAJO",AH22)))</formula>
    </cfRule>
  </conditionalFormatting>
  <conditionalFormatting sqref="K27 K32">
    <cfRule type="containsText" dxfId="522" priority="93" operator="containsText" text="EXTREMO">
      <formula>NOT(ISERROR(SEARCH("EXTREMO",K27)))</formula>
    </cfRule>
    <cfRule type="containsText" dxfId="521" priority="94" operator="containsText" text="ALTO">
      <formula>NOT(ISERROR(SEARCH("ALTO",K27)))</formula>
    </cfRule>
    <cfRule type="containsText" dxfId="520" priority="95" operator="containsText" text="MEDIO">
      <formula>NOT(ISERROR(SEARCH("MEDIO",K27)))</formula>
    </cfRule>
    <cfRule type="containsText" dxfId="519" priority="96" operator="containsText" text="BAJO">
      <formula>NOT(ISERROR(SEARCH("BAJO",K27)))</formula>
    </cfRule>
  </conditionalFormatting>
  <conditionalFormatting sqref="AH27 AH32 AH37 AH42">
    <cfRule type="containsText" dxfId="518" priority="89" operator="containsText" text="EXTREMO">
      <formula>NOT(ISERROR(SEARCH("EXTREMO",AH27)))</formula>
    </cfRule>
    <cfRule type="containsText" dxfId="517" priority="90" operator="containsText" text="ALTO">
      <formula>NOT(ISERROR(SEARCH("ALTO",AH27)))</formula>
    </cfRule>
    <cfRule type="containsText" dxfId="516" priority="91" operator="containsText" text="MEDIO">
      <formula>NOT(ISERROR(SEARCH("MEDIO",AH27)))</formula>
    </cfRule>
    <cfRule type="containsText" dxfId="515" priority="92" operator="containsText" text="BAJO">
      <formula>NOT(ISERROR(SEARCH("BAJO",AH27)))</formula>
    </cfRule>
  </conditionalFormatting>
  <conditionalFormatting sqref="K22">
    <cfRule type="containsText" dxfId="514" priority="85" operator="containsText" text="EXTREMO">
      <formula>NOT(ISERROR(SEARCH("EXTREMO",K22)))</formula>
    </cfRule>
    <cfRule type="containsText" dxfId="513" priority="86" operator="containsText" text="ALTO">
      <formula>NOT(ISERROR(SEARCH("ALTO",K22)))</formula>
    </cfRule>
    <cfRule type="containsText" dxfId="512" priority="87" operator="containsText" text="MEDIO">
      <formula>NOT(ISERROR(SEARCH("MEDIO",K22)))</formula>
    </cfRule>
    <cfRule type="containsText" dxfId="511" priority="88" operator="containsText" text="BAJO">
      <formula>NOT(ISERROR(SEARCH("BAJO",K22)))</formula>
    </cfRule>
  </conditionalFormatting>
  <conditionalFormatting sqref="K57">
    <cfRule type="containsText" dxfId="510" priority="77" operator="containsText" text="EXTREMO">
      <formula>NOT(ISERROR(SEARCH("EXTREMO",K57)))</formula>
    </cfRule>
    <cfRule type="containsText" dxfId="509" priority="78" operator="containsText" text="ALTO">
      <formula>NOT(ISERROR(SEARCH("ALTO",K57)))</formula>
    </cfRule>
    <cfRule type="containsText" dxfId="508" priority="79" operator="containsText" text="MEDIO">
      <formula>NOT(ISERROR(SEARCH("MEDIO",K57)))</formula>
    </cfRule>
    <cfRule type="containsText" dxfId="507" priority="80" operator="containsText" text="BAJO">
      <formula>NOT(ISERROR(SEARCH("BAJO",K57)))</formula>
    </cfRule>
  </conditionalFormatting>
  <conditionalFormatting sqref="K52">
    <cfRule type="containsText" dxfId="506" priority="69" operator="containsText" text="EXTREMO">
      <formula>NOT(ISERROR(SEARCH("EXTREMO",K52)))</formula>
    </cfRule>
    <cfRule type="containsText" dxfId="505" priority="70" operator="containsText" text="ALTO">
      <formula>NOT(ISERROR(SEARCH("ALTO",K52)))</formula>
    </cfRule>
    <cfRule type="containsText" dxfId="504" priority="71" operator="containsText" text="MEDIO">
      <formula>NOT(ISERROR(SEARCH("MEDIO",K52)))</formula>
    </cfRule>
    <cfRule type="containsText" dxfId="503" priority="72" operator="containsText" text="BAJO">
      <formula>NOT(ISERROR(SEARCH("BAJO",K52)))</formula>
    </cfRule>
  </conditionalFormatting>
  <conditionalFormatting sqref="K47">
    <cfRule type="containsText" dxfId="502" priority="61" operator="containsText" text="EXTREMO">
      <formula>NOT(ISERROR(SEARCH("EXTREMO",K47)))</formula>
    </cfRule>
    <cfRule type="containsText" dxfId="501" priority="62" operator="containsText" text="ALTO">
      <formula>NOT(ISERROR(SEARCH("ALTO",K47)))</formula>
    </cfRule>
    <cfRule type="containsText" dxfId="500" priority="63" operator="containsText" text="MEDIO">
      <formula>NOT(ISERROR(SEARCH("MEDIO",K47)))</formula>
    </cfRule>
    <cfRule type="containsText" dxfId="499" priority="64" operator="containsText" text="BAJO">
      <formula>NOT(ISERROR(SEARCH("BAJO",K47)))</formula>
    </cfRule>
  </conditionalFormatting>
  <conditionalFormatting sqref="AH47 AH52 AH57 AH62 AH67">
    <cfRule type="containsText" dxfId="498" priority="57" operator="containsText" text="EXTREMO">
      <formula>NOT(ISERROR(SEARCH("EXTREMO",AH47)))</formula>
    </cfRule>
    <cfRule type="containsText" dxfId="497" priority="58" operator="containsText" text="ALTO">
      <formula>NOT(ISERROR(SEARCH("ALTO",AH47)))</formula>
    </cfRule>
    <cfRule type="containsText" dxfId="496" priority="59" operator="containsText" text="MEDIO">
      <formula>NOT(ISERROR(SEARCH("MEDIO",AH47)))</formula>
    </cfRule>
    <cfRule type="containsText" dxfId="495" priority="60" operator="containsText" text="BAJO">
      <formula>NOT(ISERROR(SEARCH("BAJO",AH47)))</formula>
    </cfRule>
  </conditionalFormatting>
  <conditionalFormatting sqref="K42">
    <cfRule type="containsText" dxfId="494" priority="53" operator="containsText" text="EXTREMO">
      <formula>NOT(ISERROR(SEARCH("EXTREMO",K42)))</formula>
    </cfRule>
    <cfRule type="containsText" dxfId="493" priority="54" operator="containsText" text="ALTO">
      <formula>NOT(ISERROR(SEARCH("ALTO",K42)))</formula>
    </cfRule>
    <cfRule type="containsText" dxfId="492" priority="55" operator="containsText" text="MEDIO">
      <formula>NOT(ISERROR(SEARCH("MEDIO",K42)))</formula>
    </cfRule>
    <cfRule type="containsText" dxfId="491" priority="56" operator="containsText" text="BAJO">
      <formula>NOT(ISERROR(SEARCH("BAJO",K42)))</formula>
    </cfRule>
  </conditionalFormatting>
  <conditionalFormatting sqref="K37">
    <cfRule type="containsText" dxfId="490" priority="45" operator="containsText" text="EXTREMO">
      <formula>NOT(ISERROR(SEARCH("EXTREMO",K37)))</formula>
    </cfRule>
    <cfRule type="containsText" dxfId="489" priority="46" operator="containsText" text="ALTO">
      <formula>NOT(ISERROR(SEARCH("ALTO",K37)))</formula>
    </cfRule>
    <cfRule type="containsText" dxfId="488" priority="47" operator="containsText" text="MEDIO">
      <formula>NOT(ISERROR(SEARCH("MEDIO",K37)))</formula>
    </cfRule>
    <cfRule type="containsText" dxfId="487" priority="48" operator="containsText" text="BAJO">
      <formula>NOT(ISERROR(SEARCH("BAJO",K37)))</formula>
    </cfRule>
  </conditionalFormatting>
  <conditionalFormatting sqref="K67 K72 K77 K82 K87 K92 K123 K97">
    <cfRule type="containsText" dxfId="486" priority="37" operator="containsText" text="EXTREMO">
      <formula>NOT(ISERROR(SEARCH("EXTREMO",K67)))</formula>
    </cfRule>
    <cfRule type="containsText" dxfId="485" priority="38" operator="containsText" text="ALTO">
      <formula>NOT(ISERROR(SEARCH("ALTO",K67)))</formula>
    </cfRule>
    <cfRule type="containsText" dxfId="484" priority="39" operator="containsText" text="MEDIO">
      <formula>NOT(ISERROR(SEARCH("MEDIO",K67)))</formula>
    </cfRule>
    <cfRule type="containsText" dxfId="483" priority="40" operator="containsText" text="BAJO">
      <formula>NOT(ISERROR(SEARCH("BAJO",K67)))</formula>
    </cfRule>
  </conditionalFormatting>
  <conditionalFormatting sqref="AH72 AH77 AH82 AH87 AH92 AH97 AH123">
    <cfRule type="containsText" dxfId="482" priority="33" operator="containsText" text="EXTREMO">
      <formula>NOT(ISERROR(SEARCH("EXTREMO",AH72)))</formula>
    </cfRule>
    <cfRule type="containsText" dxfId="481" priority="34" operator="containsText" text="ALTO">
      <formula>NOT(ISERROR(SEARCH("ALTO",AH72)))</formula>
    </cfRule>
    <cfRule type="containsText" dxfId="480" priority="35" operator="containsText" text="MEDIO">
      <formula>NOT(ISERROR(SEARCH("MEDIO",AH72)))</formula>
    </cfRule>
    <cfRule type="containsText" dxfId="479" priority="36" operator="containsText" text="BAJO">
      <formula>NOT(ISERROR(SEARCH("BAJO",AH72)))</formula>
    </cfRule>
  </conditionalFormatting>
  <conditionalFormatting sqref="K113">
    <cfRule type="containsText" dxfId="478" priority="29" operator="containsText" text="EXTREMO">
      <formula>NOT(ISERROR(SEARCH("EXTREMO",K113)))</formula>
    </cfRule>
    <cfRule type="containsText" dxfId="477" priority="30" operator="containsText" text="ALTO">
      <formula>NOT(ISERROR(SEARCH("ALTO",K113)))</formula>
    </cfRule>
    <cfRule type="containsText" dxfId="476" priority="31" operator="containsText" text="MEDIO">
      <formula>NOT(ISERROR(SEARCH("MEDIO",K113)))</formula>
    </cfRule>
    <cfRule type="containsText" dxfId="475" priority="32" operator="containsText" text="BAJO">
      <formula>NOT(ISERROR(SEARCH("BAJO",K113)))</formula>
    </cfRule>
  </conditionalFormatting>
  <conditionalFormatting sqref="AH113">
    <cfRule type="containsText" dxfId="474" priority="25" operator="containsText" text="EXTREMO">
      <formula>NOT(ISERROR(SEARCH("EXTREMO",AH113)))</formula>
    </cfRule>
    <cfRule type="containsText" dxfId="473" priority="26" operator="containsText" text="ALTO">
      <formula>NOT(ISERROR(SEARCH("ALTO",AH113)))</formula>
    </cfRule>
    <cfRule type="containsText" dxfId="472" priority="27" operator="containsText" text="MEDIO">
      <formula>NOT(ISERROR(SEARCH("MEDIO",AH113)))</formula>
    </cfRule>
    <cfRule type="containsText" dxfId="471" priority="28" operator="containsText" text="BAJO">
      <formula>NOT(ISERROR(SEARCH("BAJO",AH113)))</formula>
    </cfRule>
  </conditionalFormatting>
  <conditionalFormatting sqref="K107">
    <cfRule type="containsText" dxfId="470" priority="21" operator="containsText" text="EXTREMO">
      <formula>NOT(ISERROR(SEARCH("EXTREMO",K107)))</formula>
    </cfRule>
    <cfRule type="containsText" dxfId="469" priority="22" operator="containsText" text="ALTO">
      <formula>NOT(ISERROR(SEARCH("ALTO",K107)))</formula>
    </cfRule>
    <cfRule type="containsText" dxfId="468" priority="23" operator="containsText" text="MEDIO">
      <formula>NOT(ISERROR(SEARCH("MEDIO",K107)))</formula>
    </cfRule>
    <cfRule type="containsText" dxfId="467" priority="24" operator="containsText" text="BAJO">
      <formula>NOT(ISERROR(SEARCH("BAJO",K107)))</formula>
    </cfRule>
  </conditionalFormatting>
  <conditionalFormatting sqref="AH107">
    <cfRule type="containsText" dxfId="466" priority="17" operator="containsText" text="EXTREMO">
      <formula>NOT(ISERROR(SEARCH("EXTREMO",AH107)))</formula>
    </cfRule>
    <cfRule type="containsText" dxfId="465" priority="18" operator="containsText" text="ALTO">
      <formula>NOT(ISERROR(SEARCH("ALTO",AH107)))</formula>
    </cfRule>
    <cfRule type="containsText" dxfId="464" priority="19" operator="containsText" text="MEDIO">
      <formula>NOT(ISERROR(SEARCH("MEDIO",AH107)))</formula>
    </cfRule>
    <cfRule type="containsText" dxfId="463" priority="20" operator="containsText" text="BAJO">
      <formula>NOT(ISERROR(SEARCH("BAJO",AH107)))</formula>
    </cfRule>
  </conditionalFormatting>
  <conditionalFormatting sqref="K102">
    <cfRule type="containsText" dxfId="462" priority="13" operator="containsText" text="EXTREMO">
      <formula>NOT(ISERROR(SEARCH("EXTREMO",K102)))</formula>
    </cfRule>
    <cfRule type="containsText" dxfId="461" priority="14" operator="containsText" text="ALTO">
      <formula>NOT(ISERROR(SEARCH("ALTO",K102)))</formula>
    </cfRule>
    <cfRule type="containsText" dxfId="460" priority="15" operator="containsText" text="MEDIO">
      <formula>NOT(ISERROR(SEARCH("MEDIO",K102)))</formula>
    </cfRule>
    <cfRule type="containsText" dxfId="459" priority="16" operator="containsText" text="BAJO">
      <formula>NOT(ISERROR(SEARCH("BAJO",K102)))</formula>
    </cfRule>
  </conditionalFormatting>
  <conditionalFormatting sqref="AH102">
    <cfRule type="containsText" dxfId="458" priority="9" operator="containsText" text="EXTREMO">
      <formula>NOT(ISERROR(SEARCH("EXTREMO",AH102)))</formula>
    </cfRule>
    <cfRule type="containsText" dxfId="457" priority="10" operator="containsText" text="ALTO">
      <formula>NOT(ISERROR(SEARCH("ALTO",AH102)))</formula>
    </cfRule>
    <cfRule type="containsText" dxfId="456" priority="11" operator="containsText" text="MEDIO">
      <formula>NOT(ISERROR(SEARCH("MEDIO",AH102)))</formula>
    </cfRule>
    <cfRule type="containsText" dxfId="455" priority="12" operator="containsText" text="BAJO">
      <formula>NOT(ISERROR(SEARCH("BAJO",AH102)))</formula>
    </cfRule>
  </conditionalFormatting>
  <conditionalFormatting sqref="K118">
    <cfRule type="containsText" dxfId="454" priority="5" operator="containsText" text="EXTREMO">
      <formula>NOT(ISERROR(SEARCH("EXTREMO",K118)))</formula>
    </cfRule>
    <cfRule type="containsText" dxfId="453" priority="6" operator="containsText" text="ALTO">
      <formula>NOT(ISERROR(SEARCH("ALTO",K118)))</formula>
    </cfRule>
    <cfRule type="containsText" dxfId="452" priority="7" operator="containsText" text="MEDIO">
      <formula>NOT(ISERROR(SEARCH("MEDIO",K118)))</formula>
    </cfRule>
    <cfRule type="containsText" dxfId="451" priority="8" operator="containsText" text="BAJO">
      <formula>NOT(ISERROR(SEARCH("BAJO",K118)))</formula>
    </cfRule>
  </conditionalFormatting>
  <conditionalFormatting sqref="AH118">
    <cfRule type="containsText" dxfId="450" priority="1" operator="containsText" text="EXTREMO">
      <formula>NOT(ISERROR(SEARCH("EXTREMO",AH118)))</formula>
    </cfRule>
    <cfRule type="containsText" dxfId="449" priority="2" operator="containsText" text="ALTO">
      <formula>NOT(ISERROR(SEARCH("ALTO",AH118)))</formula>
    </cfRule>
    <cfRule type="containsText" dxfId="448" priority="3" operator="containsText" text="MEDIO">
      <formula>NOT(ISERROR(SEARCH("MEDIO",AH118)))</formula>
    </cfRule>
    <cfRule type="containsText" dxfId="447" priority="4" operator="containsText" text="BAJO">
      <formula>NOT(ISERROR(SEARCH("BAJO",AH118)))</formula>
    </cfRule>
  </conditionalFormatting>
  <dataValidations count="18">
    <dataValidation type="list" allowBlank="1" showInputMessage="1" showErrorMessage="1" sqref="Q72:Q81">
      <formula1>$BU$12:$BU$15</formula1>
    </dataValidation>
    <dataValidation allowBlank="1" showInputMessage="1" showErrorMessage="1" promptTitle="Nivel de Documentación" prompt="Los controles deben estar debidamente documentados para facilitar su comprensión y aplicación. Así mismo, deben definir los responsables de su implementación y seguimiento." sqref="U65481:U65482 JK65481:JK65482 TG65481:TG65482 ADC65481:ADC65482 AMY65481:AMY65482 AWU65481:AWU65482 BGQ65481:BGQ65482 BQM65481:BQM65482 CAI65481:CAI65482 CKE65481:CKE65482 CUA65481:CUA65482 DDW65481:DDW65482 DNS65481:DNS65482 DXO65481:DXO65482 EHK65481:EHK65482 ERG65481:ERG65482 FBC65481:FBC65482 FKY65481:FKY65482 FUU65481:FUU65482 GEQ65481:GEQ65482 GOM65481:GOM65482 GYI65481:GYI65482 HIE65481:HIE65482 HSA65481:HSA65482 IBW65481:IBW65482 ILS65481:ILS65482 IVO65481:IVO65482 JFK65481:JFK65482 JPG65481:JPG65482 JZC65481:JZC65482 KIY65481:KIY65482 KSU65481:KSU65482 LCQ65481:LCQ65482 LMM65481:LMM65482 LWI65481:LWI65482 MGE65481:MGE65482 MQA65481:MQA65482 MZW65481:MZW65482 NJS65481:NJS65482 NTO65481:NTO65482 ODK65481:ODK65482 ONG65481:ONG65482 OXC65481:OXC65482 PGY65481:PGY65482 PQU65481:PQU65482 QAQ65481:QAQ65482 QKM65481:QKM65482 QUI65481:QUI65482 REE65481:REE65482 ROA65481:ROA65482 RXW65481:RXW65482 SHS65481:SHS65482 SRO65481:SRO65482 TBK65481:TBK65482 TLG65481:TLG65482 TVC65481:TVC65482 UEY65481:UEY65482 UOU65481:UOU65482 UYQ65481:UYQ65482 VIM65481:VIM65482 VSI65481:VSI65482 WCE65481:WCE65482 WMA65481:WMA65482 WVW65481:WVW65482 U131017:U131018 JK131017:JK131018 TG131017:TG131018 ADC131017:ADC131018 AMY131017:AMY131018 AWU131017:AWU131018 BGQ131017:BGQ131018 BQM131017:BQM131018 CAI131017:CAI131018 CKE131017:CKE131018 CUA131017:CUA131018 DDW131017:DDW131018 DNS131017:DNS131018 DXO131017:DXO131018 EHK131017:EHK131018 ERG131017:ERG131018 FBC131017:FBC131018 FKY131017:FKY131018 FUU131017:FUU131018 GEQ131017:GEQ131018 GOM131017:GOM131018 GYI131017:GYI131018 HIE131017:HIE131018 HSA131017:HSA131018 IBW131017:IBW131018 ILS131017:ILS131018 IVO131017:IVO131018 JFK131017:JFK131018 JPG131017:JPG131018 JZC131017:JZC131018 KIY131017:KIY131018 KSU131017:KSU131018 LCQ131017:LCQ131018 LMM131017:LMM131018 LWI131017:LWI131018 MGE131017:MGE131018 MQA131017:MQA131018 MZW131017:MZW131018 NJS131017:NJS131018 NTO131017:NTO131018 ODK131017:ODK131018 ONG131017:ONG131018 OXC131017:OXC131018 PGY131017:PGY131018 PQU131017:PQU131018 QAQ131017:QAQ131018 QKM131017:QKM131018 QUI131017:QUI131018 REE131017:REE131018 ROA131017:ROA131018 RXW131017:RXW131018 SHS131017:SHS131018 SRO131017:SRO131018 TBK131017:TBK131018 TLG131017:TLG131018 TVC131017:TVC131018 UEY131017:UEY131018 UOU131017:UOU131018 UYQ131017:UYQ131018 VIM131017:VIM131018 VSI131017:VSI131018 WCE131017:WCE131018 WMA131017:WMA131018 WVW131017:WVW131018 U196553:U196554 JK196553:JK196554 TG196553:TG196554 ADC196553:ADC196554 AMY196553:AMY196554 AWU196553:AWU196554 BGQ196553:BGQ196554 BQM196553:BQM196554 CAI196553:CAI196554 CKE196553:CKE196554 CUA196553:CUA196554 DDW196553:DDW196554 DNS196553:DNS196554 DXO196553:DXO196554 EHK196553:EHK196554 ERG196553:ERG196554 FBC196553:FBC196554 FKY196553:FKY196554 FUU196553:FUU196554 GEQ196553:GEQ196554 GOM196553:GOM196554 GYI196553:GYI196554 HIE196553:HIE196554 HSA196553:HSA196554 IBW196553:IBW196554 ILS196553:ILS196554 IVO196553:IVO196554 JFK196553:JFK196554 JPG196553:JPG196554 JZC196553:JZC196554 KIY196553:KIY196554 KSU196553:KSU196554 LCQ196553:LCQ196554 LMM196553:LMM196554 LWI196553:LWI196554 MGE196553:MGE196554 MQA196553:MQA196554 MZW196553:MZW196554 NJS196553:NJS196554 NTO196553:NTO196554 ODK196553:ODK196554 ONG196553:ONG196554 OXC196553:OXC196554 PGY196553:PGY196554 PQU196553:PQU196554 QAQ196553:QAQ196554 QKM196553:QKM196554 QUI196553:QUI196554 REE196553:REE196554 ROA196553:ROA196554 RXW196553:RXW196554 SHS196553:SHS196554 SRO196553:SRO196554 TBK196553:TBK196554 TLG196553:TLG196554 TVC196553:TVC196554 UEY196553:UEY196554 UOU196553:UOU196554 UYQ196553:UYQ196554 VIM196553:VIM196554 VSI196553:VSI196554 WCE196553:WCE196554 WMA196553:WMA196554 WVW196553:WVW196554 U262089:U262090 JK262089:JK262090 TG262089:TG262090 ADC262089:ADC262090 AMY262089:AMY262090 AWU262089:AWU262090 BGQ262089:BGQ262090 BQM262089:BQM262090 CAI262089:CAI262090 CKE262089:CKE262090 CUA262089:CUA262090 DDW262089:DDW262090 DNS262089:DNS262090 DXO262089:DXO262090 EHK262089:EHK262090 ERG262089:ERG262090 FBC262089:FBC262090 FKY262089:FKY262090 FUU262089:FUU262090 GEQ262089:GEQ262090 GOM262089:GOM262090 GYI262089:GYI262090 HIE262089:HIE262090 HSA262089:HSA262090 IBW262089:IBW262090 ILS262089:ILS262090 IVO262089:IVO262090 JFK262089:JFK262090 JPG262089:JPG262090 JZC262089:JZC262090 KIY262089:KIY262090 KSU262089:KSU262090 LCQ262089:LCQ262090 LMM262089:LMM262090 LWI262089:LWI262090 MGE262089:MGE262090 MQA262089:MQA262090 MZW262089:MZW262090 NJS262089:NJS262090 NTO262089:NTO262090 ODK262089:ODK262090 ONG262089:ONG262090 OXC262089:OXC262090 PGY262089:PGY262090 PQU262089:PQU262090 QAQ262089:QAQ262090 QKM262089:QKM262090 QUI262089:QUI262090 REE262089:REE262090 ROA262089:ROA262090 RXW262089:RXW262090 SHS262089:SHS262090 SRO262089:SRO262090 TBK262089:TBK262090 TLG262089:TLG262090 TVC262089:TVC262090 UEY262089:UEY262090 UOU262089:UOU262090 UYQ262089:UYQ262090 VIM262089:VIM262090 VSI262089:VSI262090 WCE262089:WCE262090 WMA262089:WMA262090 WVW262089:WVW262090 U327625:U327626 JK327625:JK327626 TG327625:TG327626 ADC327625:ADC327626 AMY327625:AMY327626 AWU327625:AWU327626 BGQ327625:BGQ327626 BQM327625:BQM327626 CAI327625:CAI327626 CKE327625:CKE327626 CUA327625:CUA327626 DDW327625:DDW327626 DNS327625:DNS327626 DXO327625:DXO327626 EHK327625:EHK327626 ERG327625:ERG327626 FBC327625:FBC327626 FKY327625:FKY327626 FUU327625:FUU327626 GEQ327625:GEQ327626 GOM327625:GOM327626 GYI327625:GYI327626 HIE327625:HIE327626 HSA327625:HSA327626 IBW327625:IBW327626 ILS327625:ILS327626 IVO327625:IVO327626 JFK327625:JFK327626 JPG327625:JPG327626 JZC327625:JZC327626 KIY327625:KIY327626 KSU327625:KSU327626 LCQ327625:LCQ327626 LMM327625:LMM327626 LWI327625:LWI327626 MGE327625:MGE327626 MQA327625:MQA327626 MZW327625:MZW327626 NJS327625:NJS327626 NTO327625:NTO327626 ODK327625:ODK327626 ONG327625:ONG327626 OXC327625:OXC327626 PGY327625:PGY327626 PQU327625:PQU327626 QAQ327625:QAQ327626 QKM327625:QKM327626 QUI327625:QUI327626 REE327625:REE327626 ROA327625:ROA327626 RXW327625:RXW327626 SHS327625:SHS327626 SRO327625:SRO327626 TBK327625:TBK327626 TLG327625:TLG327626 TVC327625:TVC327626 UEY327625:UEY327626 UOU327625:UOU327626 UYQ327625:UYQ327626 VIM327625:VIM327626 VSI327625:VSI327626 WCE327625:WCE327626 WMA327625:WMA327626 WVW327625:WVW327626 U393161:U393162 JK393161:JK393162 TG393161:TG393162 ADC393161:ADC393162 AMY393161:AMY393162 AWU393161:AWU393162 BGQ393161:BGQ393162 BQM393161:BQM393162 CAI393161:CAI393162 CKE393161:CKE393162 CUA393161:CUA393162 DDW393161:DDW393162 DNS393161:DNS393162 DXO393161:DXO393162 EHK393161:EHK393162 ERG393161:ERG393162 FBC393161:FBC393162 FKY393161:FKY393162 FUU393161:FUU393162 GEQ393161:GEQ393162 GOM393161:GOM393162 GYI393161:GYI393162 HIE393161:HIE393162 HSA393161:HSA393162 IBW393161:IBW393162 ILS393161:ILS393162 IVO393161:IVO393162 JFK393161:JFK393162 JPG393161:JPG393162 JZC393161:JZC393162 KIY393161:KIY393162 KSU393161:KSU393162 LCQ393161:LCQ393162 LMM393161:LMM393162 LWI393161:LWI393162 MGE393161:MGE393162 MQA393161:MQA393162 MZW393161:MZW393162 NJS393161:NJS393162 NTO393161:NTO393162 ODK393161:ODK393162 ONG393161:ONG393162 OXC393161:OXC393162 PGY393161:PGY393162 PQU393161:PQU393162 QAQ393161:QAQ393162 QKM393161:QKM393162 QUI393161:QUI393162 REE393161:REE393162 ROA393161:ROA393162 RXW393161:RXW393162 SHS393161:SHS393162 SRO393161:SRO393162 TBK393161:TBK393162 TLG393161:TLG393162 TVC393161:TVC393162 UEY393161:UEY393162 UOU393161:UOU393162 UYQ393161:UYQ393162 VIM393161:VIM393162 VSI393161:VSI393162 WCE393161:WCE393162 WMA393161:WMA393162 WVW393161:WVW393162 U458697:U458698 JK458697:JK458698 TG458697:TG458698 ADC458697:ADC458698 AMY458697:AMY458698 AWU458697:AWU458698 BGQ458697:BGQ458698 BQM458697:BQM458698 CAI458697:CAI458698 CKE458697:CKE458698 CUA458697:CUA458698 DDW458697:DDW458698 DNS458697:DNS458698 DXO458697:DXO458698 EHK458697:EHK458698 ERG458697:ERG458698 FBC458697:FBC458698 FKY458697:FKY458698 FUU458697:FUU458698 GEQ458697:GEQ458698 GOM458697:GOM458698 GYI458697:GYI458698 HIE458697:HIE458698 HSA458697:HSA458698 IBW458697:IBW458698 ILS458697:ILS458698 IVO458697:IVO458698 JFK458697:JFK458698 JPG458697:JPG458698 JZC458697:JZC458698 KIY458697:KIY458698 KSU458697:KSU458698 LCQ458697:LCQ458698 LMM458697:LMM458698 LWI458697:LWI458698 MGE458697:MGE458698 MQA458697:MQA458698 MZW458697:MZW458698 NJS458697:NJS458698 NTO458697:NTO458698 ODK458697:ODK458698 ONG458697:ONG458698 OXC458697:OXC458698 PGY458697:PGY458698 PQU458697:PQU458698 QAQ458697:QAQ458698 QKM458697:QKM458698 QUI458697:QUI458698 REE458697:REE458698 ROA458697:ROA458698 RXW458697:RXW458698 SHS458697:SHS458698 SRO458697:SRO458698 TBK458697:TBK458698 TLG458697:TLG458698 TVC458697:TVC458698 UEY458697:UEY458698 UOU458697:UOU458698 UYQ458697:UYQ458698 VIM458697:VIM458698 VSI458697:VSI458698 WCE458697:WCE458698 WMA458697:WMA458698 WVW458697:WVW458698 U524233:U524234 JK524233:JK524234 TG524233:TG524234 ADC524233:ADC524234 AMY524233:AMY524234 AWU524233:AWU524234 BGQ524233:BGQ524234 BQM524233:BQM524234 CAI524233:CAI524234 CKE524233:CKE524234 CUA524233:CUA524234 DDW524233:DDW524234 DNS524233:DNS524234 DXO524233:DXO524234 EHK524233:EHK524234 ERG524233:ERG524234 FBC524233:FBC524234 FKY524233:FKY524234 FUU524233:FUU524234 GEQ524233:GEQ524234 GOM524233:GOM524234 GYI524233:GYI524234 HIE524233:HIE524234 HSA524233:HSA524234 IBW524233:IBW524234 ILS524233:ILS524234 IVO524233:IVO524234 JFK524233:JFK524234 JPG524233:JPG524234 JZC524233:JZC524234 KIY524233:KIY524234 KSU524233:KSU524234 LCQ524233:LCQ524234 LMM524233:LMM524234 LWI524233:LWI524234 MGE524233:MGE524234 MQA524233:MQA524234 MZW524233:MZW524234 NJS524233:NJS524234 NTO524233:NTO524234 ODK524233:ODK524234 ONG524233:ONG524234 OXC524233:OXC524234 PGY524233:PGY524234 PQU524233:PQU524234 QAQ524233:QAQ524234 QKM524233:QKM524234 QUI524233:QUI524234 REE524233:REE524234 ROA524233:ROA524234 RXW524233:RXW524234 SHS524233:SHS524234 SRO524233:SRO524234 TBK524233:TBK524234 TLG524233:TLG524234 TVC524233:TVC524234 UEY524233:UEY524234 UOU524233:UOU524234 UYQ524233:UYQ524234 VIM524233:VIM524234 VSI524233:VSI524234 WCE524233:WCE524234 WMA524233:WMA524234 WVW524233:WVW524234 U589769:U589770 JK589769:JK589770 TG589769:TG589770 ADC589769:ADC589770 AMY589769:AMY589770 AWU589769:AWU589770 BGQ589769:BGQ589770 BQM589769:BQM589770 CAI589769:CAI589770 CKE589769:CKE589770 CUA589769:CUA589770 DDW589769:DDW589770 DNS589769:DNS589770 DXO589769:DXO589770 EHK589769:EHK589770 ERG589769:ERG589770 FBC589769:FBC589770 FKY589769:FKY589770 FUU589769:FUU589770 GEQ589769:GEQ589770 GOM589769:GOM589770 GYI589769:GYI589770 HIE589769:HIE589770 HSA589769:HSA589770 IBW589769:IBW589770 ILS589769:ILS589770 IVO589769:IVO589770 JFK589769:JFK589770 JPG589769:JPG589770 JZC589769:JZC589770 KIY589769:KIY589770 KSU589769:KSU589770 LCQ589769:LCQ589770 LMM589769:LMM589770 LWI589769:LWI589770 MGE589769:MGE589770 MQA589769:MQA589770 MZW589769:MZW589770 NJS589769:NJS589770 NTO589769:NTO589770 ODK589769:ODK589770 ONG589769:ONG589770 OXC589769:OXC589770 PGY589769:PGY589770 PQU589769:PQU589770 QAQ589769:QAQ589770 QKM589769:QKM589770 QUI589769:QUI589770 REE589769:REE589770 ROA589769:ROA589770 RXW589769:RXW589770 SHS589769:SHS589770 SRO589769:SRO589770 TBK589769:TBK589770 TLG589769:TLG589770 TVC589769:TVC589770 UEY589769:UEY589770 UOU589769:UOU589770 UYQ589769:UYQ589770 VIM589769:VIM589770 VSI589769:VSI589770 WCE589769:WCE589770 WMA589769:WMA589770 WVW589769:WVW589770 U655305:U655306 JK655305:JK655306 TG655305:TG655306 ADC655305:ADC655306 AMY655305:AMY655306 AWU655305:AWU655306 BGQ655305:BGQ655306 BQM655305:BQM655306 CAI655305:CAI655306 CKE655305:CKE655306 CUA655305:CUA655306 DDW655305:DDW655306 DNS655305:DNS655306 DXO655305:DXO655306 EHK655305:EHK655306 ERG655305:ERG655306 FBC655305:FBC655306 FKY655305:FKY655306 FUU655305:FUU655306 GEQ655305:GEQ655306 GOM655305:GOM655306 GYI655305:GYI655306 HIE655305:HIE655306 HSA655305:HSA655306 IBW655305:IBW655306 ILS655305:ILS655306 IVO655305:IVO655306 JFK655305:JFK655306 JPG655305:JPG655306 JZC655305:JZC655306 KIY655305:KIY655306 KSU655305:KSU655306 LCQ655305:LCQ655306 LMM655305:LMM655306 LWI655305:LWI655306 MGE655305:MGE655306 MQA655305:MQA655306 MZW655305:MZW655306 NJS655305:NJS655306 NTO655305:NTO655306 ODK655305:ODK655306 ONG655305:ONG655306 OXC655305:OXC655306 PGY655305:PGY655306 PQU655305:PQU655306 QAQ655305:QAQ655306 QKM655305:QKM655306 QUI655305:QUI655306 REE655305:REE655306 ROA655305:ROA655306 RXW655305:RXW655306 SHS655305:SHS655306 SRO655305:SRO655306 TBK655305:TBK655306 TLG655305:TLG655306 TVC655305:TVC655306 UEY655305:UEY655306 UOU655305:UOU655306 UYQ655305:UYQ655306 VIM655305:VIM655306 VSI655305:VSI655306 WCE655305:WCE655306 WMA655305:WMA655306 WVW655305:WVW655306 U720841:U720842 JK720841:JK720842 TG720841:TG720842 ADC720841:ADC720842 AMY720841:AMY720842 AWU720841:AWU720842 BGQ720841:BGQ720842 BQM720841:BQM720842 CAI720841:CAI720842 CKE720841:CKE720842 CUA720841:CUA720842 DDW720841:DDW720842 DNS720841:DNS720842 DXO720841:DXO720842 EHK720841:EHK720842 ERG720841:ERG720842 FBC720841:FBC720842 FKY720841:FKY720842 FUU720841:FUU720842 GEQ720841:GEQ720842 GOM720841:GOM720842 GYI720841:GYI720842 HIE720841:HIE720842 HSA720841:HSA720842 IBW720841:IBW720842 ILS720841:ILS720842 IVO720841:IVO720842 JFK720841:JFK720842 JPG720841:JPG720842 JZC720841:JZC720842 KIY720841:KIY720842 KSU720841:KSU720842 LCQ720841:LCQ720842 LMM720841:LMM720842 LWI720841:LWI720842 MGE720841:MGE720842 MQA720841:MQA720842 MZW720841:MZW720842 NJS720841:NJS720842 NTO720841:NTO720842 ODK720841:ODK720842 ONG720841:ONG720842 OXC720841:OXC720842 PGY720841:PGY720842 PQU720841:PQU720842 QAQ720841:QAQ720842 QKM720841:QKM720842 QUI720841:QUI720842 REE720841:REE720842 ROA720841:ROA720842 RXW720841:RXW720842 SHS720841:SHS720842 SRO720841:SRO720842 TBK720841:TBK720842 TLG720841:TLG720842 TVC720841:TVC720842 UEY720841:UEY720842 UOU720841:UOU720842 UYQ720841:UYQ720842 VIM720841:VIM720842 VSI720841:VSI720842 WCE720841:WCE720842 WMA720841:WMA720842 WVW720841:WVW720842 U786377:U786378 JK786377:JK786378 TG786377:TG786378 ADC786377:ADC786378 AMY786377:AMY786378 AWU786377:AWU786378 BGQ786377:BGQ786378 BQM786377:BQM786378 CAI786377:CAI786378 CKE786377:CKE786378 CUA786377:CUA786378 DDW786377:DDW786378 DNS786377:DNS786378 DXO786377:DXO786378 EHK786377:EHK786378 ERG786377:ERG786378 FBC786377:FBC786378 FKY786377:FKY786378 FUU786377:FUU786378 GEQ786377:GEQ786378 GOM786377:GOM786378 GYI786377:GYI786378 HIE786377:HIE786378 HSA786377:HSA786378 IBW786377:IBW786378 ILS786377:ILS786378 IVO786377:IVO786378 JFK786377:JFK786378 JPG786377:JPG786378 JZC786377:JZC786378 KIY786377:KIY786378 KSU786377:KSU786378 LCQ786377:LCQ786378 LMM786377:LMM786378 LWI786377:LWI786378 MGE786377:MGE786378 MQA786377:MQA786378 MZW786377:MZW786378 NJS786377:NJS786378 NTO786377:NTO786378 ODK786377:ODK786378 ONG786377:ONG786378 OXC786377:OXC786378 PGY786377:PGY786378 PQU786377:PQU786378 QAQ786377:QAQ786378 QKM786377:QKM786378 QUI786377:QUI786378 REE786377:REE786378 ROA786377:ROA786378 RXW786377:RXW786378 SHS786377:SHS786378 SRO786377:SRO786378 TBK786377:TBK786378 TLG786377:TLG786378 TVC786377:TVC786378 UEY786377:UEY786378 UOU786377:UOU786378 UYQ786377:UYQ786378 VIM786377:VIM786378 VSI786377:VSI786378 WCE786377:WCE786378 WMA786377:WMA786378 WVW786377:WVW786378 U851913:U851914 JK851913:JK851914 TG851913:TG851914 ADC851913:ADC851914 AMY851913:AMY851914 AWU851913:AWU851914 BGQ851913:BGQ851914 BQM851913:BQM851914 CAI851913:CAI851914 CKE851913:CKE851914 CUA851913:CUA851914 DDW851913:DDW851914 DNS851913:DNS851914 DXO851913:DXO851914 EHK851913:EHK851914 ERG851913:ERG851914 FBC851913:FBC851914 FKY851913:FKY851914 FUU851913:FUU851914 GEQ851913:GEQ851914 GOM851913:GOM851914 GYI851913:GYI851914 HIE851913:HIE851914 HSA851913:HSA851914 IBW851913:IBW851914 ILS851913:ILS851914 IVO851913:IVO851914 JFK851913:JFK851914 JPG851913:JPG851914 JZC851913:JZC851914 KIY851913:KIY851914 KSU851913:KSU851914 LCQ851913:LCQ851914 LMM851913:LMM851914 LWI851913:LWI851914 MGE851913:MGE851914 MQA851913:MQA851914 MZW851913:MZW851914 NJS851913:NJS851914 NTO851913:NTO851914 ODK851913:ODK851914 ONG851913:ONG851914 OXC851913:OXC851914 PGY851913:PGY851914 PQU851913:PQU851914 QAQ851913:QAQ851914 QKM851913:QKM851914 QUI851913:QUI851914 REE851913:REE851914 ROA851913:ROA851914 RXW851913:RXW851914 SHS851913:SHS851914 SRO851913:SRO851914 TBK851913:TBK851914 TLG851913:TLG851914 TVC851913:TVC851914 UEY851913:UEY851914 UOU851913:UOU851914 UYQ851913:UYQ851914 VIM851913:VIM851914 VSI851913:VSI851914 WCE851913:WCE851914 WMA851913:WMA851914 WVW851913:WVW851914 U917449:U917450 JK917449:JK917450 TG917449:TG917450 ADC917449:ADC917450 AMY917449:AMY917450 AWU917449:AWU917450 BGQ917449:BGQ917450 BQM917449:BQM917450 CAI917449:CAI917450 CKE917449:CKE917450 CUA917449:CUA917450 DDW917449:DDW917450 DNS917449:DNS917450 DXO917449:DXO917450 EHK917449:EHK917450 ERG917449:ERG917450 FBC917449:FBC917450 FKY917449:FKY917450 FUU917449:FUU917450 GEQ917449:GEQ917450 GOM917449:GOM917450 GYI917449:GYI917450 HIE917449:HIE917450 HSA917449:HSA917450 IBW917449:IBW917450 ILS917449:ILS917450 IVO917449:IVO917450 JFK917449:JFK917450 JPG917449:JPG917450 JZC917449:JZC917450 KIY917449:KIY917450 KSU917449:KSU917450 LCQ917449:LCQ917450 LMM917449:LMM917450 LWI917449:LWI917450 MGE917449:MGE917450 MQA917449:MQA917450 MZW917449:MZW917450 NJS917449:NJS917450 NTO917449:NTO917450 ODK917449:ODK917450 ONG917449:ONG917450 OXC917449:OXC917450 PGY917449:PGY917450 PQU917449:PQU917450 QAQ917449:QAQ917450 QKM917449:QKM917450 QUI917449:QUI917450 REE917449:REE917450 ROA917449:ROA917450 RXW917449:RXW917450 SHS917449:SHS917450 SRO917449:SRO917450 TBK917449:TBK917450 TLG917449:TLG917450 TVC917449:TVC917450 UEY917449:UEY917450 UOU917449:UOU917450 UYQ917449:UYQ917450 VIM917449:VIM917450 VSI917449:VSI917450 WCE917449:WCE917450 WMA917449:WMA917450 WVW917449:WVW917450 U982985:U982986 JK982985:JK982986 TG982985:TG982986 ADC982985:ADC982986 AMY982985:AMY982986 AWU982985:AWU982986 BGQ982985:BGQ982986 BQM982985:BQM982986 CAI982985:CAI982986 CKE982985:CKE982986 CUA982985:CUA982986 DDW982985:DDW982986 DNS982985:DNS982986 DXO982985:DXO982986 EHK982985:EHK982986 ERG982985:ERG982986 FBC982985:FBC982986 FKY982985:FKY982986 FUU982985:FUU982986 GEQ982985:GEQ982986 GOM982985:GOM982986 GYI982985:GYI982986 HIE982985:HIE982986 HSA982985:HSA982986 IBW982985:IBW982986 ILS982985:ILS982986 IVO982985:IVO982986 JFK982985:JFK982986 JPG982985:JPG982986 JZC982985:JZC982986 KIY982985:KIY982986 KSU982985:KSU982986 LCQ982985:LCQ982986 LMM982985:LMM982986 LWI982985:LWI982986 MGE982985:MGE982986 MQA982985:MQA982986 MZW982985:MZW982986 NJS982985:NJS982986 NTO982985:NTO982986 ODK982985:ODK982986 ONG982985:ONG982986 OXC982985:OXC982986 PGY982985:PGY982986 PQU982985:PQU982986 QAQ982985:QAQ982986 QKM982985:QKM982986 QUI982985:QUI982986 REE982985:REE982986 ROA982985:ROA982986 RXW982985:RXW982986 SHS982985:SHS982986 SRO982985:SRO982986 TBK982985:TBK982986 TLG982985:TLG982986 TVC982985:TVC982986 UEY982985:UEY982986 UOU982985:UOU982986 UYQ982985:UYQ982986 VIM982985:VIM982986 VSI982985:VSI982986 WCE982985:WCE982986 WMA982985:WMA982986 WVW982985:WVW982986 U65484:U65485 JK65484:JK65485 TG65484:TG65485 ADC65484:ADC65485 AMY65484:AMY65485 AWU65484:AWU65485 BGQ65484:BGQ65485 BQM65484:BQM65485 CAI65484:CAI65485 CKE65484:CKE65485 CUA65484:CUA65485 DDW65484:DDW65485 DNS65484:DNS65485 DXO65484:DXO65485 EHK65484:EHK65485 ERG65484:ERG65485 FBC65484:FBC65485 FKY65484:FKY65485 FUU65484:FUU65485 GEQ65484:GEQ65485 GOM65484:GOM65485 GYI65484:GYI65485 HIE65484:HIE65485 HSA65484:HSA65485 IBW65484:IBW65485 ILS65484:ILS65485 IVO65484:IVO65485 JFK65484:JFK65485 JPG65484:JPG65485 JZC65484:JZC65485 KIY65484:KIY65485 KSU65484:KSU65485 LCQ65484:LCQ65485 LMM65484:LMM65485 LWI65484:LWI65485 MGE65484:MGE65485 MQA65484:MQA65485 MZW65484:MZW65485 NJS65484:NJS65485 NTO65484:NTO65485 ODK65484:ODK65485 ONG65484:ONG65485 OXC65484:OXC65485 PGY65484:PGY65485 PQU65484:PQU65485 QAQ65484:QAQ65485 QKM65484:QKM65485 QUI65484:QUI65485 REE65484:REE65485 ROA65484:ROA65485 RXW65484:RXW65485 SHS65484:SHS65485 SRO65484:SRO65485 TBK65484:TBK65485 TLG65484:TLG65485 TVC65484:TVC65485 UEY65484:UEY65485 UOU65484:UOU65485 UYQ65484:UYQ65485 VIM65484:VIM65485 VSI65484:VSI65485 WCE65484:WCE65485 WMA65484:WMA65485 WVW65484:WVW65485 U131020:U131021 JK131020:JK131021 TG131020:TG131021 ADC131020:ADC131021 AMY131020:AMY131021 AWU131020:AWU131021 BGQ131020:BGQ131021 BQM131020:BQM131021 CAI131020:CAI131021 CKE131020:CKE131021 CUA131020:CUA131021 DDW131020:DDW131021 DNS131020:DNS131021 DXO131020:DXO131021 EHK131020:EHK131021 ERG131020:ERG131021 FBC131020:FBC131021 FKY131020:FKY131021 FUU131020:FUU131021 GEQ131020:GEQ131021 GOM131020:GOM131021 GYI131020:GYI131021 HIE131020:HIE131021 HSA131020:HSA131021 IBW131020:IBW131021 ILS131020:ILS131021 IVO131020:IVO131021 JFK131020:JFK131021 JPG131020:JPG131021 JZC131020:JZC131021 KIY131020:KIY131021 KSU131020:KSU131021 LCQ131020:LCQ131021 LMM131020:LMM131021 LWI131020:LWI131021 MGE131020:MGE131021 MQA131020:MQA131021 MZW131020:MZW131021 NJS131020:NJS131021 NTO131020:NTO131021 ODK131020:ODK131021 ONG131020:ONG131021 OXC131020:OXC131021 PGY131020:PGY131021 PQU131020:PQU131021 QAQ131020:QAQ131021 QKM131020:QKM131021 QUI131020:QUI131021 REE131020:REE131021 ROA131020:ROA131021 RXW131020:RXW131021 SHS131020:SHS131021 SRO131020:SRO131021 TBK131020:TBK131021 TLG131020:TLG131021 TVC131020:TVC131021 UEY131020:UEY131021 UOU131020:UOU131021 UYQ131020:UYQ131021 VIM131020:VIM131021 VSI131020:VSI131021 WCE131020:WCE131021 WMA131020:WMA131021 WVW131020:WVW131021 U196556:U196557 JK196556:JK196557 TG196556:TG196557 ADC196556:ADC196557 AMY196556:AMY196557 AWU196556:AWU196557 BGQ196556:BGQ196557 BQM196556:BQM196557 CAI196556:CAI196557 CKE196556:CKE196557 CUA196556:CUA196557 DDW196556:DDW196557 DNS196556:DNS196557 DXO196556:DXO196557 EHK196556:EHK196557 ERG196556:ERG196557 FBC196556:FBC196557 FKY196556:FKY196557 FUU196556:FUU196557 GEQ196556:GEQ196557 GOM196556:GOM196557 GYI196556:GYI196557 HIE196556:HIE196557 HSA196556:HSA196557 IBW196556:IBW196557 ILS196556:ILS196557 IVO196556:IVO196557 JFK196556:JFK196557 JPG196556:JPG196557 JZC196556:JZC196557 KIY196556:KIY196557 KSU196556:KSU196557 LCQ196556:LCQ196557 LMM196556:LMM196557 LWI196556:LWI196557 MGE196556:MGE196557 MQA196556:MQA196557 MZW196556:MZW196557 NJS196556:NJS196557 NTO196556:NTO196557 ODK196556:ODK196557 ONG196556:ONG196557 OXC196556:OXC196557 PGY196556:PGY196557 PQU196556:PQU196557 QAQ196556:QAQ196557 QKM196556:QKM196557 QUI196556:QUI196557 REE196556:REE196557 ROA196556:ROA196557 RXW196556:RXW196557 SHS196556:SHS196557 SRO196556:SRO196557 TBK196556:TBK196557 TLG196556:TLG196557 TVC196556:TVC196557 UEY196556:UEY196557 UOU196556:UOU196557 UYQ196556:UYQ196557 VIM196556:VIM196557 VSI196556:VSI196557 WCE196556:WCE196557 WMA196556:WMA196557 WVW196556:WVW196557 U262092:U262093 JK262092:JK262093 TG262092:TG262093 ADC262092:ADC262093 AMY262092:AMY262093 AWU262092:AWU262093 BGQ262092:BGQ262093 BQM262092:BQM262093 CAI262092:CAI262093 CKE262092:CKE262093 CUA262092:CUA262093 DDW262092:DDW262093 DNS262092:DNS262093 DXO262092:DXO262093 EHK262092:EHK262093 ERG262092:ERG262093 FBC262092:FBC262093 FKY262092:FKY262093 FUU262092:FUU262093 GEQ262092:GEQ262093 GOM262092:GOM262093 GYI262092:GYI262093 HIE262092:HIE262093 HSA262092:HSA262093 IBW262092:IBW262093 ILS262092:ILS262093 IVO262092:IVO262093 JFK262092:JFK262093 JPG262092:JPG262093 JZC262092:JZC262093 KIY262092:KIY262093 KSU262092:KSU262093 LCQ262092:LCQ262093 LMM262092:LMM262093 LWI262092:LWI262093 MGE262092:MGE262093 MQA262092:MQA262093 MZW262092:MZW262093 NJS262092:NJS262093 NTO262092:NTO262093 ODK262092:ODK262093 ONG262092:ONG262093 OXC262092:OXC262093 PGY262092:PGY262093 PQU262092:PQU262093 QAQ262092:QAQ262093 QKM262092:QKM262093 QUI262092:QUI262093 REE262092:REE262093 ROA262092:ROA262093 RXW262092:RXW262093 SHS262092:SHS262093 SRO262092:SRO262093 TBK262092:TBK262093 TLG262092:TLG262093 TVC262092:TVC262093 UEY262092:UEY262093 UOU262092:UOU262093 UYQ262092:UYQ262093 VIM262092:VIM262093 VSI262092:VSI262093 WCE262092:WCE262093 WMA262092:WMA262093 WVW262092:WVW262093 U327628:U327629 JK327628:JK327629 TG327628:TG327629 ADC327628:ADC327629 AMY327628:AMY327629 AWU327628:AWU327629 BGQ327628:BGQ327629 BQM327628:BQM327629 CAI327628:CAI327629 CKE327628:CKE327629 CUA327628:CUA327629 DDW327628:DDW327629 DNS327628:DNS327629 DXO327628:DXO327629 EHK327628:EHK327629 ERG327628:ERG327629 FBC327628:FBC327629 FKY327628:FKY327629 FUU327628:FUU327629 GEQ327628:GEQ327629 GOM327628:GOM327629 GYI327628:GYI327629 HIE327628:HIE327629 HSA327628:HSA327629 IBW327628:IBW327629 ILS327628:ILS327629 IVO327628:IVO327629 JFK327628:JFK327629 JPG327628:JPG327629 JZC327628:JZC327629 KIY327628:KIY327629 KSU327628:KSU327629 LCQ327628:LCQ327629 LMM327628:LMM327629 LWI327628:LWI327629 MGE327628:MGE327629 MQA327628:MQA327629 MZW327628:MZW327629 NJS327628:NJS327629 NTO327628:NTO327629 ODK327628:ODK327629 ONG327628:ONG327629 OXC327628:OXC327629 PGY327628:PGY327629 PQU327628:PQU327629 QAQ327628:QAQ327629 QKM327628:QKM327629 QUI327628:QUI327629 REE327628:REE327629 ROA327628:ROA327629 RXW327628:RXW327629 SHS327628:SHS327629 SRO327628:SRO327629 TBK327628:TBK327629 TLG327628:TLG327629 TVC327628:TVC327629 UEY327628:UEY327629 UOU327628:UOU327629 UYQ327628:UYQ327629 VIM327628:VIM327629 VSI327628:VSI327629 WCE327628:WCE327629 WMA327628:WMA327629 WVW327628:WVW327629 U393164:U393165 JK393164:JK393165 TG393164:TG393165 ADC393164:ADC393165 AMY393164:AMY393165 AWU393164:AWU393165 BGQ393164:BGQ393165 BQM393164:BQM393165 CAI393164:CAI393165 CKE393164:CKE393165 CUA393164:CUA393165 DDW393164:DDW393165 DNS393164:DNS393165 DXO393164:DXO393165 EHK393164:EHK393165 ERG393164:ERG393165 FBC393164:FBC393165 FKY393164:FKY393165 FUU393164:FUU393165 GEQ393164:GEQ393165 GOM393164:GOM393165 GYI393164:GYI393165 HIE393164:HIE393165 HSA393164:HSA393165 IBW393164:IBW393165 ILS393164:ILS393165 IVO393164:IVO393165 JFK393164:JFK393165 JPG393164:JPG393165 JZC393164:JZC393165 KIY393164:KIY393165 KSU393164:KSU393165 LCQ393164:LCQ393165 LMM393164:LMM393165 LWI393164:LWI393165 MGE393164:MGE393165 MQA393164:MQA393165 MZW393164:MZW393165 NJS393164:NJS393165 NTO393164:NTO393165 ODK393164:ODK393165 ONG393164:ONG393165 OXC393164:OXC393165 PGY393164:PGY393165 PQU393164:PQU393165 QAQ393164:QAQ393165 QKM393164:QKM393165 QUI393164:QUI393165 REE393164:REE393165 ROA393164:ROA393165 RXW393164:RXW393165 SHS393164:SHS393165 SRO393164:SRO393165 TBK393164:TBK393165 TLG393164:TLG393165 TVC393164:TVC393165 UEY393164:UEY393165 UOU393164:UOU393165 UYQ393164:UYQ393165 VIM393164:VIM393165 VSI393164:VSI393165 WCE393164:WCE393165 WMA393164:WMA393165 WVW393164:WVW393165 U458700:U458701 JK458700:JK458701 TG458700:TG458701 ADC458700:ADC458701 AMY458700:AMY458701 AWU458700:AWU458701 BGQ458700:BGQ458701 BQM458700:BQM458701 CAI458700:CAI458701 CKE458700:CKE458701 CUA458700:CUA458701 DDW458700:DDW458701 DNS458700:DNS458701 DXO458700:DXO458701 EHK458700:EHK458701 ERG458700:ERG458701 FBC458700:FBC458701 FKY458700:FKY458701 FUU458700:FUU458701 GEQ458700:GEQ458701 GOM458700:GOM458701 GYI458700:GYI458701 HIE458700:HIE458701 HSA458700:HSA458701 IBW458700:IBW458701 ILS458700:ILS458701 IVO458700:IVO458701 JFK458700:JFK458701 JPG458700:JPG458701 JZC458700:JZC458701 KIY458700:KIY458701 KSU458700:KSU458701 LCQ458700:LCQ458701 LMM458700:LMM458701 LWI458700:LWI458701 MGE458700:MGE458701 MQA458700:MQA458701 MZW458700:MZW458701 NJS458700:NJS458701 NTO458700:NTO458701 ODK458700:ODK458701 ONG458700:ONG458701 OXC458700:OXC458701 PGY458700:PGY458701 PQU458700:PQU458701 QAQ458700:QAQ458701 QKM458700:QKM458701 QUI458700:QUI458701 REE458700:REE458701 ROA458700:ROA458701 RXW458700:RXW458701 SHS458700:SHS458701 SRO458700:SRO458701 TBK458700:TBK458701 TLG458700:TLG458701 TVC458700:TVC458701 UEY458700:UEY458701 UOU458700:UOU458701 UYQ458700:UYQ458701 VIM458700:VIM458701 VSI458700:VSI458701 WCE458700:WCE458701 WMA458700:WMA458701 WVW458700:WVW458701 U524236:U524237 JK524236:JK524237 TG524236:TG524237 ADC524236:ADC524237 AMY524236:AMY524237 AWU524236:AWU524237 BGQ524236:BGQ524237 BQM524236:BQM524237 CAI524236:CAI524237 CKE524236:CKE524237 CUA524236:CUA524237 DDW524236:DDW524237 DNS524236:DNS524237 DXO524236:DXO524237 EHK524236:EHK524237 ERG524236:ERG524237 FBC524236:FBC524237 FKY524236:FKY524237 FUU524236:FUU524237 GEQ524236:GEQ524237 GOM524236:GOM524237 GYI524236:GYI524237 HIE524236:HIE524237 HSA524236:HSA524237 IBW524236:IBW524237 ILS524236:ILS524237 IVO524236:IVO524237 JFK524236:JFK524237 JPG524236:JPG524237 JZC524236:JZC524237 KIY524236:KIY524237 KSU524236:KSU524237 LCQ524236:LCQ524237 LMM524236:LMM524237 LWI524236:LWI524237 MGE524236:MGE524237 MQA524236:MQA524237 MZW524236:MZW524237 NJS524236:NJS524237 NTO524236:NTO524237 ODK524236:ODK524237 ONG524236:ONG524237 OXC524236:OXC524237 PGY524236:PGY524237 PQU524236:PQU524237 QAQ524236:QAQ524237 QKM524236:QKM524237 QUI524236:QUI524237 REE524236:REE524237 ROA524236:ROA524237 RXW524236:RXW524237 SHS524236:SHS524237 SRO524236:SRO524237 TBK524236:TBK524237 TLG524236:TLG524237 TVC524236:TVC524237 UEY524236:UEY524237 UOU524236:UOU524237 UYQ524236:UYQ524237 VIM524236:VIM524237 VSI524236:VSI524237 WCE524236:WCE524237 WMA524236:WMA524237 WVW524236:WVW524237 U589772:U589773 JK589772:JK589773 TG589772:TG589773 ADC589772:ADC589773 AMY589772:AMY589773 AWU589772:AWU589773 BGQ589772:BGQ589773 BQM589772:BQM589773 CAI589772:CAI589773 CKE589772:CKE589773 CUA589772:CUA589773 DDW589772:DDW589773 DNS589772:DNS589773 DXO589772:DXO589773 EHK589772:EHK589773 ERG589772:ERG589773 FBC589772:FBC589773 FKY589772:FKY589773 FUU589772:FUU589773 GEQ589772:GEQ589773 GOM589772:GOM589773 GYI589772:GYI589773 HIE589772:HIE589773 HSA589772:HSA589773 IBW589772:IBW589773 ILS589772:ILS589773 IVO589772:IVO589773 JFK589772:JFK589773 JPG589772:JPG589773 JZC589772:JZC589773 KIY589772:KIY589773 KSU589772:KSU589773 LCQ589772:LCQ589773 LMM589772:LMM589773 LWI589772:LWI589773 MGE589772:MGE589773 MQA589772:MQA589773 MZW589772:MZW589773 NJS589772:NJS589773 NTO589772:NTO589773 ODK589772:ODK589773 ONG589772:ONG589773 OXC589772:OXC589773 PGY589772:PGY589773 PQU589772:PQU589773 QAQ589772:QAQ589773 QKM589772:QKM589773 QUI589772:QUI589773 REE589772:REE589773 ROA589772:ROA589773 RXW589772:RXW589773 SHS589772:SHS589773 SRO589772:SRO589773 TBK589772:TBK589773 TLG589772:TLG589773 TVC589772:TVC589773 UEY589772:UEY589773 UOU589772:UOU589773 UYQ589772:UYQ589773 VIM589772:VIM589773 VSI589772:VSI589773 WCE589772:WCE589773 WMA589772:WMA589773 WVW589772:WVW589773 U655308:U655309 JK655308:JK655309 TG655308:TG655309 ADC655308:ADC655309 AMY655308:AMY655309 AWU655308:AWU655309 BGQ655308:BGQ655309 BQM655308:BQM655309 CAI655308:CAI655309 CKE655308:CKE655309 CUA655308:CUA655309 DDW655308:DDW655309 DNS655308:DNS655309 DXO655308:DXO655309 EHK655308:EHK655309 ERG655308:ERG655309 FBC655308:FBC655309 FKY655308:FKY655309 FUU655308:FUU655309 GEQ655308:GEQ655309 GOM655308:GOM655309 GYI655308:GYI655309 HIE655308:HIE655309 HSA655308:HSA655309 IBW655308:IBW655309 ILS655308:ILS655309 IVO655308:IVO655309 JFK655308:JFK655309 JPG655308:JPG655309 JZC655308:JZC655309 KIY655308:KIY655309 KSU655308:KSU655309 LCQ655308:LCQ655309 LMM655308:LMM655309 LWI655308:LWI655309 MGE655308:MGE655309 MQA655308:MQA655309 MZW655308:MZW655309 NJS655308:NJS655309 NTO655308:NTO655309 ODK655308:ODK655309 ONG655308:ONG655309 OXC655308:OXC655309 PGY655308:PGY655309 PQU655308:PQU655309 QAQ655308:QAQ655309 QKM655308:QKM655309 QUI655308:QUI655309 REE655308:REE655309 ROA655308:ROA655309 RXW655308:RXW655309 SHS655308:SHS655309 SRO655308:SRO655309 TBK655308:TBK655309 TLG655308:TLG655309 TVC655308:TVC655309 UEY655308:UEY655309 UOU655308:UOU655309 UYQ655308:UYQ655309 VIM655308:VIM655309 VSI655308:VSI655309 WCE655308:WCE655309 WMA655308:WMA655309 WVW655308:WVW655309 U720844:U720845 JK720844:JK720845 TG720844:TG720845 ADC720844:ADC720845 AMY720844:AMY720845 AWU720844:AWU720845 BGQ720844:BGQ720845 BQM720844:BQM720845 CAI720844:CAI720845 CKE720844:CKE720845 CUA720844:CUA720845 DDW720844:DDW720845 DNS720844:DNS720845 DXO720844:DXO720845 EHK720844:EHK720845 ERG720844:ERG720845 FBC720844:FBC720845 FKY720844:FKY720845 FUU720844:FUU720845 GEQ720844:GEQ720845 GOM720844:GOM720845 GYI720844:GYI720845 HIE720844:HIE720845 HSA720844:HSA720845 IBW720844:IBW720845 ILS720844:ILS720845 IVO720844:IVO720845 JFK720844:JFK720845 JPG720844:JPG720845 JZC720844:JZC720845 KIY720844:KIY720845 KSU720844:KSU720845 LCQ720844:LCQ720845 LMM720844:LMM720845 LWI720844:LWI720845 MGE720844:MGE720845 MQA720844:MQA720845 MZW720844:MZW720845 NJS720844:NJS720845 NTO720844:NTO720845 ODK720844:ODK720845 ONG720844:ONG720845 OXC720844:OXC720845 PGY720844:PGY720845 PQU720844:PQU720845 QAQ720844:QAQ720845 QKM720844:QKM720845 QUI720844:QUI720845 REE720844:REE720845 ROA720844:ROA720845 RXW720844:RXW720845 SHS720844:SHS720845 SRO720844:SRO720845 TBK720844:TBK720845 TLG720844:TLG720845 TVC720844:TVC720845 UEY720844:UEY720845 UOU720844:UOU720845 UYQ720844:UYQ720845 VIM720844:VIM720845 VSI720844:VSI720845 WCE720844:WCE720845 WMA720844:WMA720845 WVW720844:WVW720845 U786380:U786381 JK786380:JK786381 TG786380:TG786381 ADC786380:ADC786381 AMY786380:AMY786381 AWU786380:AWU786381 BGQ786380:BGQ786381 BQM786380:BQM786381 CAI786380:CAI786381 CKE786380:CKE786381 CUA786380:CUA786381 DDW786380:DDW786381 DNS786380:DNS786381 DXO786380:DXO786381 EHK786380:EHK786381 ERG786380:ERG786381 FBC786380:FBC786381 FKY786380:FKY786381 FUU786380:FUU786381 GEQ786380:GEQ786381 GOM786380:GOM786381 GYI786380:GYI786381 HIE786380:HIE786381 HSA786380:HSA786381 IBW786380:IBW786381 ILS786380:ILS786381 IVO786380:IVO786381 JFK786380:JFK786381 JPG786380:JPG786381 JZC786380:JZC786381 KIY786380:KIY786381 KSU786380:KSU786381 LCQ786380:LCQ786381 LMM786380:LMM786381 LWI786380:LWI786381 MGE786380:MGE786381 MQA786380:MQA786381 MZW786380:MZW786381 NJS786380:NJS786381 NTO786380:NTO786381 ODK786380:ODK786381 ONG786380:ONG786381 OXC786380:OXC786381 PGY786380:PGY786381 PQU786380:PQU786381 QAQ786380:QAQ786381 QKM786380:QKM786381 QUI786380:QUI786381 REE786380:REE786381 ROA786380:ROA786381 RXW786380:RXW786381 SHS786380:SHS786381 SRO786380:SRO786381 TBK786380:TBK786381 TLG786380:TLG786381 TVC786380:TVC786381 UEY786380:UEY786381 UOU786380:UOU786381 UYQ786380:UYQ786381 VIM786380:VIM786381 VSI786380:VSI786381 WCE786380:WCE786381 WMA786380:WMA786381 WVW786380:WVW786381 U851916:U851917 JK851916:JK851917 TG851916:TG851917 ADC851916:ADC851917 AMY851916:AMY851917 AWU851916:AWU851917 BGQ851916:BGQ851917 BQM851916:BQM851917 CAI851916:CAI851917 CKE851916:CKE851917 CUA851916:CUA851917 DDW851916:DDW851917 DNS851916:DNS851917 DXO851916:DXO851917 EHK851916:EHK851917 ERG851916:ERG851917 FBC851916:FBC851917 FKY851916:FKY851917 FUU851916:FUU851917 GEQ851916:GEQ851917 GOM851916:GOM851917 GYI851916:GYI851917 HIE851916:HIE851917 HSA851916:HSA851917 IBW851916:IBW851917 ILS851916:ILS851917 IVO851916:IVO851917 JFK851916:JFK851917 JPG851916:JPG851917 JZC851916:JZC851917 KIY851916:KIY851917 KSU851916:KSU851917 LCQ851916:LCQ851917 LMM851916:LMM851917 LWI851916:LWI851917 MGE851916:MGE851917 MQA851916:MQA851917 MZW851916:MZW851917 NJS851916:NJS851917 NTO851916:NTO851917 ODK851916:ODK851917 ONG851916:ONG851917 OXC851916:OXC851917 PGY851916:PGY851917 PQU851916:PQU851917 QAQ851916:QAQ851917 QKM851916:QKM851917 QUI851916:QUI851917 REE851916:REE851917 ROA851916:ROA851917 RXW851916:RXW851917 SHS851916:SHS851917 SRO851916:SRO851917 TBK851916:TBK851917 TLG851916:TLG851917 TVC851916:TVC851917 UEY851916:UEY851917 UOU851916:UOU851917 UYQ851916:UYQ851917 VIM851916:VIM851917 VSI851916:VSI851917 WCE851916:WCE851917 WMA851916:WMA851917 WVW851916:WVW851917 U917452:U917453 JK917452:JK917453 TG917452:TG917453 ADC917452:ADC917453 AMY917452:AMY917453 AWU917452:AWU917453 BGQ917452:BGQ917453 BQM917452:BQM917453 CAI917452:CAI917453 CKE917452:CKE917453 CUA917452:CUA917453 DDW917452:DDW917453 DNS917452:DNS917453 DXO917452:DXO917453 EHK917452:EHK917453 ERG917452:ERG917453 FBC917452:FBC917453 FKY917452:FKY917453 FUU917452:FUU917453 GEQ917452:GEQ917453 GOM917452:GOM917453 GYI917452:GYI917453 HIE917452:HIE917453 HSA917452:HSA917453 IBW917452:IBW917453 ILS917452:ILS917453 IVO917452:IVO917453 JFK917452:JFK917453 JPG917452:JPG917453 JZC917452:JZC917453 KIY917452:KIY917453 KSU917452:KSU917453 LCQ917452:LCQ917453 LMM917452:LMM917453 LWI917452:LWI917453 MGE917452:MGE917453 MQA917452:MQA917453 MZW917452:MZW917453 NJS917452:NJS917453 NTO917452:NTO917453 ODK917452:ODK917453 ONG917452:ONG917453 OXC917452:OXC917453 PGY917452:PGY917453 PQU917452:PQU917453 QAQ917452:QAQ917453 QKM917452:QKM917453 QUI917452:QUI917453 REE917452:REE917453 ROA917452:ROA917453 RXW917452:RXW917453 SHS917452:SHS917453 SRO917452:SRO917453 TBK917452:TBK917453 TLG917452:TLG917453 TVC917452:TVC917453 UEY917452:UEY917453 UOU917452:UOU917453 UYQ917452:UYQ917453 VIM917452:VIM917453 VSI917452:VSI917453 WCE917452:WCE917453 WMA917452:WMA917453 WVW917452:WVW917453 U982988:U982989 JK982988:JK982989 TG982988:TG982989 ADC982988:ADC982989 AMY982988:AMY982989 AWU982988:AWU982989 BGQ982988:BGQ982989 BQM982988:BQM982989 CAI982988:CAI982989 CKE982988:CKE982989 CUA982988:CUA982989 DDW982988:DDW982989 DNS982988:DNS982989 DXO982988:DXO982989 EHK982988:EHK982989 ERG982988:ERG982989 FBC982988:FBC982989 FKY982988:FKY982989 FUU982988:FUU982989 GEQ982988:GEQ982989 GOM982988:GOM982989 GYI982988:GYI982989 HIE982988:HIE982989 HSA982988:HSA982989 IBW982988:IBW982989 ILS982988:ILS982989 IVO982988:IVO982989 JFK982988:JFK982989 JPG982988:JPG982989 JZC982988:JZC982989 KIY982988:KIY982989 KSU982988:KSU982989 LCQ982988:LCQ982989 LMM982988:LMM982989 LWI982988:LWI982989 MGE982988:MGE982989 MQA982988:MQA982989 MZW982988:MZW982989 NJS982988:NJS982989 NTO982988:NTO982989 ODK982988:ODK982989 ONG982988:ONG982989 OXC982988:OXC982989 PGY982988:PGY982989 PQU982988:PQU982989 QAQ982988:QAQ982989 QKM982988:QKM982989 QUI982988:QUI982989 REE982988:REE982989 ROA982988:ROA982989 RXW982988:RXW982989 SHS982988:SHS982989 SRO982988:SRO982989 TBK982988:TBK982989 TLG982988:TLG982989 TVC982988:TVC982989 UEY982988:UEY982989 UOU982988:UOU982989 UYQ982988:UYQ982989 VIM982988:VIM982989 VSI982988:VSI982989 WCE982988:WCE982989 WMA982988:WMA982989 WVW982988:WVW982989 U65548:U65556 JK65548:JK65556 TG65548:TG65556 ADC65548:ADC65556 AMY65548:AMY65556 AWU65548:AWU65556 BGQ65548:BGQ65556 BQM65548:BQM65556 CAI65548:CAI65556 CKE65548:CKE65556 CUA65548:CUA65556 DDW65548:DDW65556 DNS65548:DNS65556 DXO65548:DXO65556 EHK65548:EHK65556 ERG65548:ERG65556 FBC65548:FBC65556 FKY65548:FKY65556 FUU65548:FUU65556 GEQ65548:GEQ65556 GOM65548:GOM65556 GYI65548:GYI65556 HIE65548:HIE65556 HSA65548:HSA65556 IBW65548:IBW65556 ILS65548:ILS65556 IVO65548:IVO65556 JFK65548:JFK65556 JPG65548:JPG65556 JZC65548:JZC65556 KIY65548:KIY65556 KSU65548:KSU65556 LCQ65548:LCQ65556 LMM65548:LMM65556 LWI65548:LWI65556 MGE65548:MGE65556 MQA65548:MQA65556 MZW65548:MZW65556 NJS65548:NJS65556 NTO65548:NTO65556 ODK65548:ODK65556 ONG65548:ONG65556 OXC65548:OXC65556 PGY65548:PGY65556 PQU65548:PQU65556 QAQ65548:QAQ65556 QKM65548:QKM65556 QUI65548:QUI65556 REE65548:REE65556 ROA65548:ROA65556 RXW65548:RXW65556 SHS65548:SHS65556 SRO65548:SRO65556 TBK65548:TBK65556 TLG65548:TLG65556 TVC65548:TVC65556 UEY65548:UEY65556 UOU65548:UOU65556 UYQ65548:UYQ65556 VIM65548:VIM65556 VSI65548:VSI65556 WCE65548:WCE65556 WMA65548:WMA65556 WVW65548:WVW65556 U131084:U131092 JK131084:JK131092 TG131084:TG131092 ADC131084:ADC131092 AMY131084:AMY131092 AWU131084:AWU131092 BGQ131084:BGQ131092 BQM131084:BQM131092 CAI131084:CAI131092 CKE131084:CKE131092 CUA131084:CUA131092 DDW131084:DDW131092 DNS131084:DNS131092 DXO131084:DXO131092 EHK131084:EHK131092 ERG131084:ERG131092 FBC131084:FBC131092 FKY131084:FKY131092 FUU131084:FUU131092 GEQ131084:GEQ131092 GOM131084:GOM131092 GYI131084:GYI131092 HIE131084:HIE131092 HSA131084:HSA131092 IBW131084:IBW131092 ILS131084:ILS131092 IVO131084:IVO131092 JFK131084:JFK131092 JPG131084:JPG131092 JZC131084:JZC131092 KIY131084:KIY131092 KSU131084:KSU131092 LCQ131084:LCQ131092 LMM131084:LMM131092 LWI131084:LWI131092 MGE131084:MGE131092 MQA131084:MQA131092 MZW131084:MZW131092 NJS131084:NJS131092 NTO131084:NTO131092 ODK131084:ODK131092 ONG131084:ONG131092 OXC131084:OXC131092 PGY131084:PGY131092 PQU131084:PQU131092 QAQ131084:QAQ131092 QKM131084:QKM131092 QUI131084:QUI131092 REE131084:REE131092 ROA131084:ROA131092 RXW131084:RXW131092 SHS131084:SHS131092 SRO131084:SRO131092 TBK131084:TBK131092 TLG131084:TLG131092 TVC131084:TVC131092 UEY131084:UEY131092 UOU131084:UOU131092 UYQ131084:UYQ131092 VIM131084:VIM131092 VSI131084:VSI131092 WCE131084:WCE131092 WMA131084:WMA131092 WVW131084:WVW131092 U196620:U196628 JK196620:JK196628 TG196620:TG196628 ADC196620:ADC196628 AMY196620:AMY196628 AWU196620:AWU196628 BGQ196620:BGQ196628 BQM196620:BQM196628 CAI196620:CAI196628 CKE196620:CKE196628 CUA196620:CUA196628 DDW196620:DDW196628 DNS196620:DNS196628 DXO196620:DXO196628 EHK196620:EHK196628 ERG196620:ERG196628 FBC196620:FBC196628 FKY196620:FKY196628 FUU196620:FUU196628 GEQ196620:GEQ196628 GOM196620:GOM196628 GYI196620:GYI196628 HIE196620:HIE196628 HSA196620:HSA196628 IBW196620:IBW196628 ILS196620:ILS196628 IVO196620:IVO196628 JFK196620:JFK196628 JPG196620:JPG196628 JZC196620:JZC196628 KIY196620:KIY196628 KSU196620:KSU196628 LCQ196620:LCQ196628 LMM196620:LMM196628 LWI196620:LWI196628 MGE196620:MGE196628 MQA196620:MQA196628 MZW196620:MZW196628 NJS196620:NJS196628 NTO196620:NTO196628 ODK196620:ODK196628 ONG196620:ONG196628 OXC196620:OXC196628 PGY196620:PGY196628 PQU196620:PQU196628 QAQ196620:QAQ196628 QKM196620:QKM196628 QUI196620:QUI196628 REE196620:REE196628 ROA196620:ROA196628 RXW196620:RXW196628 SHS196620:SHS196628 SRO196620:SRO196628 TBK196620:TBK196628 TLG196620:TLG196628 TVC196620:TVC196628 UEY196620:UEY196628 UOU196620:UOU196628 UYQ196620:UYQ196628 VIM196620:VIM196628 VSI196620:VSI196628 WCE196620:WCE196628 WMA196620:WMA196628 WVW196620:WVW196628 U262156:U262164 JK262156:JK262164 TG262156:TG262164 ADC262156:ADC262164 AMY262156:AMY262164 AWU262156:AWU262164 BGQ262156:BGQ262164 BQM262156:BQM262164 CAI262156:CAI262164 CKE262156:CKE262164 CUA262156:CUA262164 DDW262156:DDW262164 DNS262156:DNS262164 DXO262156:DXO262164 EHK262156:EHK262164 ERG262156:ERG262164 FBC262156:FBC262164 FKY262156:FKY262164 FUU262156:FUU262164 GEQ262156:GEQ262164 GOM262156:GOM262164 GYI262156:GYI262164 HIE262156:HIE262164 HSA262156:HSA262164 IBW262156:IBW262164 ILS262156:ILS262164 IVO262156:IVO262164 JFK262156:JFK262164 JPG262156:JPG262164 JZC262156:JZC262164 KIY262156:KIY262164 KSU262156:KSU262164 LCQ262156:LCQ262164 LMM262156:LMM262164 LWI262156:LWI262164 MGE262156:MGE262164 MQA262156:MQA262164 MZW262156:MZW262164 NJS262156:NJS262164 NTO262156:NTO262164 ODK262156:ODK262164 ONG262156:ONG262164 OXC262156:OXC262164 PGY262156:PGY262164 PQU262156:PQU262164 QAQ262156:QAQ262164 QKM262156:QKM262164 QUI262156:QUI262164 REE262156:REE262164 ROA262156:ROA262164 RXW262156:RXW262164 SHS262156:SHS262164 SRO262156:SRO262164 TBK262156:TBK262164 TLG262156:TLG262164 TVC262156:TVC262164 UEY262156:UEY262164 UOU262156:UOU262164 UYQ262156:UYQ262164 VIM262156:VIM262164 VSI262156:VSI262164 WCE262156:WCE262164 WMA262156:WMA262164 WVW262156:WVW262164 U327692:U327700 JK327692:JK327700 TG327692:TG327700 ADC327692:ADC327700 AMY327692:AMY327700 AWU327692:AWU327700 BGQ327692:BGQ327700 BQM327692:BQM327700 CAI327692:CAI327700 CKE327692:CKE327700 CUA327692:CUA327700 DDW327692:DDW327700 DNS327692:DNS327700 DXO327692:DXO327700 EHK327692:EHK327700 ERG327692:ERG327700 FBC327692:FBC327700 FKY327692:FKY327700 FUU327692:FUU327700 GEQ327692:GEQ327700 GOM327692:GOM327700 GYI327692:GYI327700 HIE327692:HIE327700 HSA327692:HSA327700 IBW327692:IBW327700 ILS327692:ILS327700 IVO327692:IVO327700 JFK327692:JFK327700 JPG327692:JPG327700 JZC327692:JZC327700 KIY327692:KIY327700 KSU327692:KSU327700 LCQ327692:LCQ327700 LMM327692:LMM327700 LWI327692:LWI327700 MGE327692:MGE327700 MQA327692:MQA327700 MZW327692:MZW327700 NJS327692:NJS327700 NTO327692:NTO327700 ODK327692:ODK327700 ONG327692:ONG327700 OXC327692:OXC327700 PGY327692:PGY327700 PQU327692:PQU327700 QAQ327692:QAQ327700 QKM327692:QKM327700 QUI327692:QUI327700 REE327692:REE327700 ROA327692:ROA327700 RXW327692:RXW327700 SHS327692:SHS327700 SRO327692:SRO327700 TBK327692:TBK327700 TLG327692:TLG327700 TVC327692:TVC327700 UEY327692:UEY327700 UOU327692:UOU327700 UYQ327692:UYQ327700 VIM327692:VIM327700 VSI327692:VSI327700 WCE327692:WCE327700 WMA327692:WMA327700 WVW327692:WVW327700 U393228:U393236 JK393228:JK393236 TG393228:TG393236 ADC393228:ADC393236 AMY393228:AMY393236 AWU393228:AWU393236 BGQ393228:BGQ393236 BQM393228:BQM393236 CAI393228:CAI393236 CKE393228:CKE393236 CUA393228:CUA393236 DDW393228:DDW393236 DNS393228:DNS393236 DXO393228:DXO393236 EHK393228:EHK393236 ERG393228:ERG393236 FBC393228:FBC393236 FKY393228:FKY393236 FUU393228:FUU393236 GEQ393228:GEQ393236 GOM393228:GOM393236 GYI393228:GYI393236 HIE393228:HIE393236 HSA393228:HSA393236 IBW393228:IBW393236 ILS393228:ILS393236 IVO393228:IVO393236 JFK393228:JFK393236 JPG393228:JPG393236 JZC393228:JZC393236 KIY393228:KIY393236 KSU393228:KSU393236 LCQ393228:LCQ393236 LMM393228:LMM393236 LWI393228:LWI393236 MGE393228:MGE393236 MQA393228:MQA393236 MZW393228:MZW393236 NJS393228:NJS393236 NTO393228:NTO393236 ODK393228:ODK393236 ONG393228:ONG393236 OXC393228:OXC393236 PGY393228:PGY393236 PQU393228:PQU393236 QAQ393228:QAQ393236 QKM393228:QKM393236 QUI393228:QUI393236 REE393228:REE393236 ROA393228:ROA393236 RXW393228:RXW393236 SHS393228:SHS393236 SRO393228:SRO393236 TBK393228:TBK393236 TLG393228:TLG393236 TVC393228:TVC393236 UEY393228:UEY393236 UOU393228:UOU393236 UYQ393228:UYQ393236 VIM393228:VIM393236 VSI393228:VSI393236 WCE393228:WCE393236 WMA393228:WMA393236 WVW393228:WVW393236 U458764:U458772 JK458764:JK458772 TG458764:TG458772 ADC458764:ADC458772 AMY458764:AMY458772 AWU458764:AWU458772 BGQ458764:BGQ458772 BQM458764:BQM458772 CAI458764:CAI458772 CKE458764:CKE458772 CUA458764:CUA458772 DDW458764:DDW458772 DNS458764:DNS458772 DXO458764:DXO458772 EHK458764:EHK458772 ERG458764:ERG458772 FBC458764:FBC458772 FKY458764:FKY458772 FUU458764:FUU458772 GEQ458764:GEQ458772 GOM458764:GOM458772 GYI458764:GYI458772 HIE458764:HIE458772 HSA458764:HSA458772 IBW458764:IBW458772 ILS458764:ILS458772 IVO458764:IVO458772 JFK458764:JFK458772 JPG458764:JPG458772 JZC458764:JZC458772 KIY458764:KIY458772 KSU458764:KSU458772 LCQ458764:LCQ458772 LMM458764:LMM458772 LWI458764:LWI458772 MGE458764:MGE458772 MQA458764:MQA458772 MZW458764:MZW458772 NJS458764:NJS458772 NTO458764:NTO458772 ODK458764:ODK458772 ONG458764:ONG458772 OXC458764:OXC458772 PGY458764:PGY458772 PQU458764:PQU458772 QAQ458764:QAQ458772 QKM458764:QKM458772 QUI458764:QUI458772 REE458764:REE458772 ROA458764:ROA458772 RXW458764:RXW458772 SHS458764:SHS458772 SRO458764:SRO458772 TBK458764:TBK458772 TLG458764:TLG458772 TVC458764:TVC458772 UEY458764:UEY458772 UOU458764:UOU458772 UYQ458764:UYQ458772 VIM458764:VIM458772 VSI458764:VSI458772 WCE458764:WCE458772 WMA458764:WMA458772 WVW458764:WVW458772 U524300:U524308 JK524300:JK524308 TG524300:TG524308 ADC524300:ADC524308 AMY524300:AMY524308 AWU524300:AWU524308 BGQ524300:BGQ524308 BQM524300:BQM524308 CAI524300:CAI524308 CKE524300:CKE524308 CUA524300:CUA524308 DDW524300:DDW524308 DNS524300:DNS524308 DXO524300:DXO524308 EHK524300:EHK524308 ERG524300:ERG524308 FBC524300:FBC524308 FKY524300:FKY524308 FUU524300:FUU524308 GEQ524300:GEQ524308 GOM524300:GOM524308 GYI524300:GYI524308 HIE524300:HIE524308 HSA524300:HSA524308 IBW524300:IBW524308 ILS524300:ILS524308 IVO524300:IVO524308 JFK524300:JFK524308 JPG524300:JPG524308 JZC524300:JZC524308 KIY524300:KIY524308 KSU524300:KSU524308 LCQ524300:LCQ524308 LMM524300:LMM524308 LWI524300:LWI524308 MGE524300:MGE524308 MQA524300:MQA524308 MZW524300:MZW524308 NJS524300:NJS524308 NTO524300:NTO524308 ODK524300:ODK524308 ONG524300:ONG524308 OXC524300:OXC524308 PGY524300:PGY524308 PQU524300:PQU524308 QAQ524300:QAQ524308 QKM524300:QKM524308 QUI524300:QUI524308 REE524300:REE524308 ROA524300:ROA524308 RXW524300:RXW524308 SHS524300:SHS524308 SRO524300:SRO524308 TBK524300:TBK524308 TLG524300:TLG524308 TVC524300:TVC524308 UEY524300:UEY524308 UOU524300:UOU524308 UYQ524300:UYQ524308 VIM524300:VIM524308 VSI524300:VSI524308 WCE524300:WCE524308 WMA524300:WMA524308 WVW524300:WVW524308 U589836:U589844 JK589836:JK589844 TG589836:TG589844 ADC589836:ADC589844 AMY589836:AMY589844 AWU589836:AWU589844 BGQ589836:BGQ589844 BQM589836:BQM589844 CAI589836:CAI589844 CKE589836:CKE589844 CUA589836:CUA589844 DDW589836:DDW589844 DNS589836:DNS589844 DXO589836:DXO589844 EHK589836:EHK589844 ERG589836:ERG589844 FBC589836:FBC589844 FKY589836:FKY589844 FUU589836:FUU589844 GEQ589836:GEQ589844 GOM589836:GOM589844 GYI589836:GYI589844 HIE589836:HIE589844 HSA589836:HSA589844 IBW589836:IBW589844 ILS589836:ILS589844 IVO589836:IVO589844 JFK589836:JFK589844 JPG589836:JPG589844 JZC589836:JZC589844 KIY589836:KIY589844 KSU589836:KSU589844 LCQ589836:LCQ589844 LMM589836:LMM589844 LWI589836:LWI589844 MGE589836:MGE589844 MQA589836:MQA589844 MZW589836:MZW589844 NJS589836:NJS589844 NTO589836:NTO589844 ODK589836:ODK589844 ONG589836:ONG589844 OXC589836:OXC589844 PGY589836:PGY589844 PQU589836:PQU589844 QAQ589836:QAQ589844 QKM589836:QKM589844 QUI589836:QUI589844 REE589836:REE589844 ROA589836:ROA589844 RXW589836:RXW589844 SHS589836:SHS589844 SRO589836:SRO589844 TBK589836:TBK589844 TLG589836:TLG589844 TVC589836:TVC589844 UEY589836:UEY589844 UOU589836:UOU589844 UYQ589836:UYQ589844 VIM589836:VIM589844 VSI589836:VSI589844 WCE589836:WCE589844 WMA589836:WMA589844 WVW589836:WVW589844 U655372:U655380 JK655372:JK655380 TG655372:TG655380 ADC655372:ADC655380 AMY655372:AMY655380 AWU655372:AWU655380 BGQ655372:BGQ655380 BQM655372:BQM655380 CAI655372:CAI655380 CKE655372:CKE655380 CUA655372:CUA655380 DDW655372:DDW655380 DNS655372:DNS655380 DXO655372:DXO655380 EHK655372:EHK655380 ERG655372:ERG655380 FBC655372:FBC655380 FKY655372:FKY655380 FUU655372:FUU655380 GEQ655372:GEQ655380 GOM655372:GOM655380 GYI655372:GYI655380 HIE655372:HIE655380 HSA655372:HSA655380 IBW655372:IBW655380 ILS655372:ILS655380 IVO655372:IVO655380 JFK655372:JFK655380 JPG655372:JPG655380 JZC655372:JZC655380 KIY655372:KIY655380 KSU655372:KSU655380 LCQ655372:LCQ655380 LMM655372:LMM655380 LWI655372:LWI655380 MGE655372:MGE655380 MQA655372:MQA655380 MZW655372:MZW655380 NJS655372:NJS655380 NTO655372:NTO655380 ODK655372:ODK655380 ONG655372:ONG655380 OXC655372:OXC655380 PGY655372:PGY655380 PQU655372:PQU655380 QAQ655372:QAQ655380 QKM655372:QKM655380 QUI655372:QUI655380 REE655372:REE655380 ROA655372:ROA655380 RXW655372:RXW655380 SHS655372:SHS655380 SRO655372:SRO655380 TBK655372:TBK655380 TLG655372:TLG655380 TVC655372:TVC655380 UEY655372:UEY655380 UOU655372:UOU655380 UYQ655372:UYQ655380 VIM655372:VIM655380 VSI655372:VSI655380 WCE655372:WCE655380 WMA655372:WMA655380 WVW655372:WVW655380 U720908:U720916 JK720908:JK720916 TG720908:TG720916 ADC720908:ADC720916 AMY720908:AMY720916 AWU720908:AWU720916 BGQ720908:BGQ720916 BQM720908:BQM720916 CAI720908:CAI720916 CKE720908:CKE720916 CUA720908:CUA720916 DDW720908:DDW720916 DNS720908:DNS720916 DXO720908:DXO720916 EHK720908:EHK720916 ERG720908:ERG720916 FBC720908:FBC720916 FKY720908:FKY720916 FUU720908:FUU720916 GEQ720908:GEQ720916 GOM720908:GOM720916 GYI720908:GYI720916 HIE720908:HIE720916 HSA720908:HSA720916 IBW720908:IBW720916 ILS720908:ILS720916 IVO720908:IVO720916 JFK720908:JFK720916 JPG720908:JPG720916 JZC720908:JZC720916 KIY720908:KIY720916 KSU720908:KSU720916 LCQ720908:LCQ720916 LMM720908:LMM720916 LWI720908:LWI720916 MGE720908:MGE720916 MQA720908:MQA720916 MZW720908:MZW720916 NJS720908:NJS720916 NTO720908:NTO720916 ODK720908:ODK720916 ONG720908:ONG720916 OXC720908:OXC720916 PGY720908:PGY720916 PQU720908:PQU720916 QAQ720908:QAQ720916 QKM720908:QKM720916 QUI720908:QUI720916 REE720908:REE720916 ROA720908:ROA720916 RXW720908:RXW720916 SHS720908:SHS720916 SRO720908:SRO720916 TBK720908:TBK720916 TLG720908:TLG720916 TVC720908:TVC720916 UEY720908:UEY720916 UOU720908:UOU720916 UYQ720908:UYQ720916 VIM720908:VIM720916 VSI720908:VSI720916 WCE720908:WCE720916 WMA720908:WMA720916 WVW720908:WVW720916 U786444:U786452 JK786444:JK786452 TG786444:TG786452 ADC786444:ADC786452 AMY786444:AMY786452 AWU786444:AWU786452 BGQ786444:BGQ786452 BQM786444:BQM786452 CAI786444:CAI786452 CKE786444:CKE786452 CUA786444:CUA786452 DDW786444:DDW786452 DNS786444:DNS786452 DXO786444:DXO786452 EHK786444:EHK786452 ERG786444:ERG786452 FBC786444:FBC786452 FKY786444:FKY786452 FUU786444:FUU786452 GEQ786444:GEQ786452 GOM786444:GOM786452 GYI786444:GYI786452 HIE786444:HIE786452 HSA786444:HSA786452 IBW786444:IBW786452 ILS786444:ILS786452 IVO786444:IVO786452 JFK786444:JFK786452 JPG786444:JPG786452 JZC786444:JZC786452 KIY786444:KIY786452 KSU786444:KSU786452 LCQ786444:LCQ786452 LMM786444:LMM786452 LWI786444:LWI786452 MGE786444:MGE786452 MQA786444:MQA786452 MZW786444:MZW786452 NJS786444:NJS786452 NTO786444:NTO786452 ODK786444:ODK786452 ONG786444:ONG786452 OXC786444:OXC786452 PGY786444:PGY786452 PQU786444:PQU786452 QAQ786444:QAQ786452 QKM786444:QKM786452 QUI786444:QUI786452 REE786444:REE786452 ROA786444:ROA786452 RXW786444:RXW786452 SHS786444:SHS786452 SRO786444:SRO786452 TBK786444:TBK786452 TLG786444:TLG786452 TVC786444:TVC786452 UEY786444:UEY786452 UOU786444:UOU786452 UYQ786444:UYQ786452 VIM786444:VIM786452 VSI786444:VSI786452 WCE786444:WCE786452 WMA786444:WMA786452 WVW786444:WVW786452 U851980:U851988 JK851980:JK851988 TG851980:TG851988 ADC851980:ADC851988 AMY851980:AMY851988 AWU851980:AWU851988 BGQ851980:BGQ851988 BQM851980:BQM851988 CAI851980:CAI851988 CKE851980:CKE851988 CUA851980:CUA851988 DDW851980:DDW851988 DNS851980:DNS851988 DXO851980:DXO851988 EHK851980:EHK851988 ERG851980:ERG851988 FBC851980:FBC851988 FKY851980:FKY851988 FUU851980:FUU851988 GEQ851980:GEQ851988 GOM851980:GOM851988 GYI851980:GYI851988 HIE851980:HIE851988 HSA851980:HSA851988 IBW851980:IBW851988 ILS851980:ILS851988 IVO851980:IVO851988 JFK851980:JFK851988 JPG851980:JPG851988 JZC851980:JZC851988 KIY851980:KIY851988 KSU851980:KSU851988 LCQ851980:LCQ851988 LMM851980:LMM851988 LWI851980:LWI851988 MGE851980:MGE851988 MQA851980:MQA851988 MZW851980:MZW851988 NJS851980:NJS851988 NTO851980:NTO851988 ODK851980:ODK851988 ONG851980:ONG851988 OXC851980:OXC851988 PGY851980:PGY851988 PQU851980:PQU851988 QAQ851980:QAQ851988 QKM851980:QKM851988 QUI851980:QUI851988 REE851980:REE851988 ROA851980:ROA851988 RXW851980:RXW851988 SHS851980:SHS851988 SRO851980:SRO851988 TBK851980:TBK851988 TLG851980:TLG851988 TVC851980:TVC851988 UEY851980:UEY851988 UOU851980:UOU851988 UYQ851980:UYQ851988 VIM851980:VIM851988 VSI851980:VSI851988 WCE851980:WCE851988 WMA851980:WMA851988 WVW851980:WVW851988 U917516:U917524 JK917516:JK917524 TG917516:TG917524 ADC917516:ADC917524 AMY917516:AMY917524 AWU917516:AWU917524 BGQ917516:BGQ917524 BQM917516:BQM917524 CAI917516:CAI917524 CKE917516:CKE917524 CUA917516:CUA917524 DDW917516:DDW917524 DNS917516:DNS917524 DXO917516:DXO917524 EHK917516:EHK917524 ERG917516:ERG917524 FBC917516:FBC917524 FKY917516:FKY917524 FUU917516:FUU917524 GEQ917516:GEQ917524 GOM917516:GOM917524 GYI917516:GYI917524 HIE917516:HIE917524 HSA917516:HSA917524 IBW917516:IBW917524 ILS917516:ILS917524 IVO917516:IVO917524 JFK917516:JFK917524 JPG917516:JPG917524 JZC917516:JZC917524 KIY917516:KIY917524 KSU917516:KSU917524 LCQ917516:LCQ917524 LMM917516:LMM917524 LWI917516:LWI917524 MGE917516:MGE917524 MQA917516:MQA917524 MZW917516:MZW917524 NJS917516:NJS917524 NTO917516:NTO917524 ODK917516:ODK917524 ONG917516:ONG917524 OXC917516:OXC917524 PGY917516:PGY917524 PQU917516:PQU917524 QAQ917516:QAQ917524 QKM917516:QKM917524 QUI917516:QUI917524 REE917516:REE917524 ROA917516:ROA917524 RXW917516:RXW917524 SHS917516:SHS917524 SRO917516:SRO917524 TBK917516:TBK917524 TLG917516:TLG917524 TVC917516:TVC917524 UEY917516:UEY917524 UOU917516:UOU917524 UYQ917516:UYQ917524 VIM917516:VIM917524 VSI917516:VSI917524 WCE917516:WCE917524 WMA917516:WMA917524 WVW917516:WVW917524 U983052:U983060 JK983052:JK983060 TG983052:TG983060 ADC983052:ADC983060 AMY983052:AMY983060 AWU983052:AWU983060 BGQ983052:BGQ983060 BQM983052:BQM983060 CAI983052:CAI983060 CKE983052:CKE983060 CUA983052:CUA983060 DDW983052:DDW983060 DNS983052:DNS983060 DXO983052:DXO983060 EHK983052:EHK983060 ERG983052:ERG983060 FBC983052:FBC983060 FKY983052:FKY983060 FUU983052:FUU983060 GEQ983052:GEQ983060 GOM983052:GOM983060 GYI983052:GYI983060 HIE983052:HIE983060 HSA983052:HSA983060 IBW983052:IBW983060 ILS983052:ILS983060 IVO983052:IVO983060 JFK983052:JFK983060 JPG983052:JPG983060 JZC983052:JZC983060 KIY983052:KIY983060 KSU983052:KSU983060 LCQ983052:LCQ983060 LMM983052:LMM983060 LWI983052:LWI983060 MGE983052:MGE983060 MQA983052:MQA983060 MZW983052:MZW983060 NJS983052:NJS983060 NTO983052:NTO983060 ODK983052:ODK983060 ONG983052:ONG983060 OXC983052:OXC983060 PGY983052:PGY983060 PQU983052:PQU983060 QAQ983052:QAQ983060 QKM983052:QKM983060 QUI983052:QUI983060 REE983052:REE983060 ROA983052:ROA983060 RXW983052:RXW983060 SHS983052:SHS983060 SRO983052:SRO983060 TBK983052:TBK983060 TLG983052:TLG983060 TVC983052:TVC983060 UEY983052:UEY983060 UOU983052:UOU983060 UYQ983052:UYQ983060 VIM983052:VIM983060 VSI983052:VSI983060 WCE983052:WCE983060 WMA983052:WMA983060 WVW983052:WVW983060 U65531:U65537 JK65531:JK65537 TG65531:TG65537 ADC65531:ADC65537 AMY65531:AMY65537 AWU65531:AWU65537 BGQ65531:BGQ65537 BQM65531:BQM65537 CAI65531:CAI65537 CKE65531:CKE65537 CUA65531:CUA65537 DDW65531:DDW65537 DNS65531:DNS65537 DXO65531:DXO65537 EHK65531:EHK65537 ERG65531:ERG65537 FBC65531:FBC65537 FKY65531:FKY65537 FUU65531:FUU65537 GEQ65531:GEQ65537 GOM65531:GOM65537 GYI65531:GYI65537 HIE65531:HIE65537 HSA65531:HSA65537 IBW65531:IBW65537 ILS65531:ILS65537 IVO65531:IVO65537 JFK65531:JFK65537 JPG65531:JPG65537 JZC65531:JZC65537 KIY65531:KIY65537 KSU65531:KSU65537 LCQ65531:LCQ65537 LMM65531:LMM65537 LWI65531:LWI65537 MGE65531:MGE65537 MQA65531:MQA65537 MZW65531:MZW65537 NJS65531:NJS65537 NTO65531:NTO65537 ODK65531:ODK65537 ONG65531:ONG65537 OXC65531:OXC65537 PGY65531:PGY65537 PQU65531:PQU65537 QAQ65531:QAQ65537 QKM65531:QKM65537 QUI65531:QUI65537 REE65531:REE65537 ROA65531:ROA65537 RXW65531:RXW65537 SHS65531:SHS65537 SRO65531:SRO65537 TBK65531:TBK65537 TLG65531:TLG65537 TVC65531:TVC65537 UEY65531:UEY65537 UOU65531:UOU65537 UYQ65531:UYQ65537 VIM65531:VIM65537 VSI65531:VSI65537 WCE65531:WCE65537 WMA65531:WMA65537 WVW65531:WVW65537 U131067:U131073 JK131067:JK131073 TG131067:TG131073 ADC131067:ADC131073 AMY131067:AMY131073 AWU131067:AWU131073 BGQ131067:BGQ131073 BQM131067:BQM131073 CAI131067:CAI131073 CKE131067:CKE131073 CUA131067:CUA131073 DDW131067:DDW131073 DNS131067:DNS131073 DXO131067:DXO131073 EHK131067:EHK131073 ERG131067:ERG131073 FBC131067:FBC131073 FKY131067:FKY131073 FUU131067:FUU131073 GEQ131067:GEQ131073 GOM131067:GOM131073 GYI131067:GYI131073 HIE131067:HIE131073 HSA131067:HSA131073 IBW131067:IBW131073 ILS131067:ILS131073 IVO131067:IVO131073 JFK131067:JFK131073 JPG131067:JPG131073 JZC131067:JZC131073 KIY131067:KIY131073 KSU131067:KSU131073 LCQ131067:LCQ131073 LMM131067:LMM131073 LWI131067:LWI131073 MGE131067:MGE131073 MQA131067:MQA131073 MZW131067:MZW131073 NJS131067:NJS131073 NTO131067:NTO131073 ODK131067:ODK131073 ONG131067:ONG131073 OXC131067:OXC131073 PGY131067:PGY131073 PQU131067:PQU131073 QAQ131067:QAQ131073 QKM131067:QKM131073 QUI131067:QUI131073 REE131067:REE131073 ROA131067:ROA131073 RXW131067:RXW131073 SHS131067:SHS131073 SRO131067:SRO131073 TBK131067:TBK131073 TLG131067:TLG131073 TVC131067:TVC131073 UEY131067:UEY131073 UOU131067:UOU131073 UYQ131067:UYQ131073 VIM131067:VIM131073 VSI131067:VSI131073 WCE131067:WCE131073 WMA131067:WMA131073 WVW131067:WVW131073 U196603:U196609 JK196603:JK196609 TG196603:TG196609 ADC196603:ADC196609 AMY196603:AMY196609 AWU196603:AWU196609 BGQ196603:BGQ196609 BQM196603:BQM196609 CAI196603:CAI196609 CKE196603:CKE196609 CUA196603:CUA196609 DDW196603:DDW196609 DNS196603:DNS196609 DXO196603:DXO196609 EHK196603:EHK196609 ERG196603:ERG196609 FBC196603:FBC196609 FKY196603:FKY196609 FUU196603:FUU196609 GEQ196603:GEQ196609 GOM196603:GOM196609 GYI196603:GYI196609 HIE196603:HIE196609 HSA196603:HSA196609 IBW196603:IBW196609 ILS196603:ILS196609 IVO196603:IVO196609 JFK196603:JFK196609 JPG196603:JPG196609 JZC196603:JZC196609 KIY196603:KIY196609 KSU196603:KSU196609 LCQ196603:LCQ196609 LMM196603:LMM196609 LWI196603:LWI196609 MGE196603:MGE196609 MQA196603:MQA196609 MZW196603:MZW196609 NJS196603:NJS196609 NTO196603:NTO196609 ODK196603:ODK196609 ONG196603:ONG196609 OXC196603:OXC196609 PGY196603:PGY196609 PQU196603:PQU196609 QAQ196603:QAQ196609 QKM196603:QKM196609 QUI196603:QUI196609 REE196603:REE196609 ROA196603:ROA196609 RXW196603:RXW196609 SHS196603:SHS196609 SRO196603:SRO196609 TBK196603:TBK196609 TLG196603:TLG196609 TVC196603:TVC196609 UEY196603:UEY196609 UOU196603:UOU196609 UYQ196603:UYQ196609 VIM196603:VIM196609 VSI196603:VSI196609 WCE196603:WCE196609 WMA196603:WMA196609 WVW196603:WVW196609 U262139:U262145 JK262139:JK262145 TG262139:TG262145 ADC262139:ADC262145 AMY262139:AMY262145 AWU262139:AWU262145 BGQ262139:BGQ262145 BQM262139:BQM262145 CAI262139:CAI262145 CKE262139:CKE262145 CUA262139:CUA262145 DDW262139:DDW262145 DNS262139:DNS262145 DXO262139:DXO262145 EHK262139:EHK262145 ERG262139:ERG262145 FBC262139:FBC262145 FKY262139:FKY262145 FUU262139:FUU262145 GEQ262139:GEQ262145 GOM262139:GOM262145 GYI262139:GYI262145 HIE262139:HIE262145 HSA262139:HSA262145 IBW262139:IBW262145 ILS262139:ILS262145 IVO262139:IVO262145 JFK262139:JFK262145 JPG262139:JPG262145 JZC262139:JZC262145 KIY262139:KIY262145 KSU262139:KSU262145 LCQ262139:LCQ262145 LMM262139:LMM262145 LWI262139:LWI262145 MGE262139:MGE262145 MQA262139:MQA262145 MZW262139:MZW262145 NJS262139:NJS262145 NTO262139:NTO262145 ODK262139:ODK262145 ONG262139:ONG262145 OXC262139:OXC262145 PGY262139:PGY262145 PQU262139:PQU262145 QAQ262139:QAQ262145 QKM262139:QKM262145 QUI262139:QUI262145 REE262139:REE262145 ROA262139:ROA262145 RXW262139:RXW262145 SHS262139:SHS262145 SRO262139:SRO262145 TBK262139:TBK262145 TLG262139:TLG262145 TVC262139:TVC262145 UEY262139:UEY262145 UOU262139:UOU262145 UYQ262139:UYQ262145 VIM262139:VIM262145 VSI262139:VSI262145 WCE262139:WCE262145 WMA262139:WMA262145 WVW262139:WVW262145 U327675:U327681 JK327675:JK327681 TG327675:TG327681 ADC327675:ADC327681 AMY327675:AMY327681 AWU327675:AWU327681 BGQ327675:BGQ327681 BQM327675:BQM327681 CAI327675:CAI327681 CKE327675:CKE327681 CUA327675:CUA327681 DDW327675:DDW327681 DNS327675:DNS327681 DXO327675:DXO327681 EHK327675:EHK327681 ERG327675:ERG327681 FBC327675:FBC327681 FKY327675:FKY327681 FUU327675:FUU327681 GEQ327675:GEQ327681 GOM327675:GOM327681 GYI327675:GYI327681 HIE327675:HIE327681 HSA327675:HSA327681 IBW327675:IBW327681 ILS327675:ILS327681 IVO327675:IVO327681 JFK327675:JFK327681 JPG327675:JPG327681 JZC327675:JZC327681 KIY327675:KIY327681 KSU327675:KSU327681 LCQ327675:LCQ327681 LMM327675:LMM327681 LWI327675:LWI327681 MGE327675:MGE327681 MQA327675:MQA327681 MZW327675:MZW327681 NJS327675:NJS327681 NTO327675:NTO327681 ODK327675:ODK327681 ONG327675:ONG327681 OXC327675:OXC327681 PGY327675:PGY327681 PQU327675:PQU327681 QAQ327675:QAQ327681 QKM327675:QKM327681 QUI327675:QUI327681 REE327675:REE327681 ROA327675:ROA327681 RXW327675:RXW327681 SHS327675:SHS327681 SRO327675:SRO327681 TBK327675:TBK327681 TLG327675:TLG327681 TVC327675:TVC327681 UEY327675:UEY327681 UOU327675:UOU327681 UYQ327675:UYQ327681 VIM327675:VIM327681 VSI327675:VSI327681 WCE327675:WCE327681 WMA327675:WMA327681 WVW327675:WVW327681 U393211:U393217 JK393211:JK393217 TG393211:TG393217 ADC393211:ADC393217 AMY393211:AMY393217 AWU393211:AWU393217 BGQ393211:BGQ393217 BQM393211:BQM393217 CAI393211:CAI393217 CKE393211:CKE393217 CUA393211:CUA393217 DDW393211:DDW393217 DNS393211:DNS393217 DXO393211:DXO393217 EHK393211:EHK393217 ERG393211:ERG393217 FBC393211:FBC393217 FKY393211:FKY393217 FUU393211:FUU393217 GEQ393211:GEQ393217 GOM393211:GOM393217 GYI393211:GYI393217 HIE393211:HIE393217 HSA393211:HSA393217 IBW393211:IBW393217 ILS393211:ILS393217 IVO393211:IVO393217 JFK393211:JFK393217 JPG393211:JPG393217 JZC393211:JZC393217 KIY393211:KIY393217 KSU393211:KSU393217 LCQ393211:LCQ393217 LMM393211:LMM393217 LWI393211:LWI393217 MGE393211:MGE393217 MQA393211:MQA393217 MZW393211:MZW393217 NJS393211:NJS393217 NTO393211:NTO393217 ODK393211:ODK393217 ONG393211:ONG393217 OXC393211:OXC393217 PGY393211:PGY393217 PQU393211:PQU393217 QAQ393211:QAQ393217 QKM393211:QKM393217 QUI393211:QUI393217 REE393211:REE393217 ROA393211:ROA393217 RXW393211:RXW393217 SHS393211:SHS393217 SRO393211:SRO393217 TBK393211:TBK393217 TLG393211:TLG393217 TVC393211:TVC393217 UEY393211:UEY393217 UOU393211:UOU393217 UYQ393211:UYQ393217 VIM393211:VIM393217 VSI393211:VSI393217 WCE393211:WCE393217 WMA393211:WMA393217 WVW393211:WVW393217 U458747:U458753 JK458747:JK458753 TG458747:TG458753 ADC458747:ADC458753 AMY458747:AMY458753 AWU458747:AWU458753 BGQ458747:BGQ458753 BQM458747:BQM458753 CAI458747:CAI458753 CKE458747:CKE458753 CUA458747:CUA458753 DDW458747:DDW458753 DNS458747:DNS458753 DXO458747:DXO458753 EHK458747:EHK458753 ERG458747:ERG458753 FBC458747:FBC458753 FKY458747:FKY458753 FUU458747:FUU458753 GEQ458747:GEQ458753 GOM458747:GOM458753 GYI458747:GYI458753 HIE458747:HIE458753 HSA458747:HSA458753 IBW458747:IBW458753 ILS458747:ILS458753 IVO458747:IVO458753 JFK458747:JFK458753 JPG458747:JPG458753 JZC458747:JZC458753 KIY458747:KIY458753 KSU458747:KSU458753 LCQ458747:LCQ458753 LMM458747:LMM458753 LWI458747:LWI458753 MGE458747:MGE458753 MQA458747:MQA458753 MZW458747:MZW458753 NJS458747:NJS458753 NTO458747:NTO458753 ODK458747:ODK458753 ONG458747:ONG458753 OXC458747:OXC458753 PGY458747:PGY458753 PQU458747:PQU458753 QAQ458747:QAQ458753 QKM458747:QKM458753 QUI458747:QUI458753 REE458747:REE458753 ROA458747:ROA458753 RXW458747:RXW458753 SHS458747:SHS458753 SRO458747:SRO458753 TBK458747:TBK458753 TLG458747:TLG458753 TVC458747:TVC458753 UEY458747:UEY458753 UOU458747:UOU458753 UYQ458747:UYQ458753 VIM458747:VIM458753 VSI458747:VSI458753 WCE458747:WCE458753 WMA458747:WMA458753 WVW458747:WVW458753 U524283:U524289 JK524283:JK524289 TG524283:TG524289 ADC524283:ADC524289 AMY524283:AMY524289 AWU524283:AWU524289 BGQ524283:BGQ524289 BQM524283:BQM524289 CAI524283:CAI524289 CKE524283:CKE524289 CUA524283:CUA524289 DDW524283:DDW524289 DNS524283:DNS524289 DXO524283:DXO524289 EHK524283:EHK524289 ERG524283:ERG524289 FBC524283:FBC524289 FKY524283:FKY524289 FUU524283:FUU524289 GEQ524283:GEQ524289 GOM524283:GOM524289 GYI524283:GYI524289 HIE524283:HIE524289 HSA524283:HSA524289 IBW524283:IBW524289 ILS524283:ILS524289 IVO524283:IVO524289 JFK524283:JFK524289 JPG524283:JPG524289 JZC524283:JZC524289 KIY524283:KIY524289 KSU524283:KSU524289 LCQ524283:LCQ524289 LMM524283:LMM524289 LWI524283:LWI524289 MGE524283:MGE524289 MQA524283:MQA524289 MZW524283:MZW524289 NJS524283:NJS524289 NTO524283:NTO524289 ODK524283:ODK524289 ONG524283:ONG524289 OXC524283:OXC524289 PGY524283:PGY524289 PQU524283:PQU524289 QAQ524283:QAQ524289 QKM524283:QKM524289 QUI524283:QUI524289 REE524283:REE524289 ROA524283:ROA524289 RXW524283:RXW524289 SHS524283:SHS524289 SRO524283:SRO524289 TBK524283:TBK524289 TLG524283:TLG524289 TVC524283:TVC524289 UEY524283:UEY524289 UOU524283:UOU524289 UYQ524283:UYQ524289 VIM524283:VIM524289 VSI524283:VSI524289 WCE524283:WCE524289 WMA524283:WMA524289 WVW524283:WVW524289 U589819:U589825 JK589819:JK589825 TG589819:TG589825 ADC589819:ADC589825 AMY589819:AMY589825 AWU589819:AWU589825 BGQ589819:BGQ589825 BQM589819:BQM589825 CAI589819:CAI589825 CKE589819:CKE589825 CUA589819:CUA589825 DDW589819:DDW589825 DNS589819:DNS589825 DXO589819:DXO589825 EHK589819:EHK589825 ERG589819:ERG589825 FBC589819:FBC589825 FKY589819:FKY589825 FUU589819:FUU589825 GEQ589819:GEQ589825 GOM589819:GOM589825 GYI589819:GYI589825 HIE589819:HIE589825 HSA589819:HSA589825 IBW589819:IBW589825 ILS589819:ILS589825 IVO589819:IVO589825 JFK589819:JFK589825 JPG589819:JPG589825 JZC589819:JZC589825 KIY589819:KIY589825 KSU589819:KSU589825 LCQ589819:LCQ589825 LMM589819:LMM589825 LWI589819:LWI589825 MGE589819:MGE589825 MQA589819:MQA589825 MZW589819:MZW589825 NJS589819:NJS589825 NTO589819:NTO589825 ODK589819:ODK589825 ONG589819:ONG589825 OXC589819:OXC589825 PGY589819:PGY589825 PQU589819:PQU589825 QAQ589819:QAQ589825 QKM589819:QKM589825 QUI589819:QUI589825 REE589819:REE589825 ROA589819:ROA589825 RXW589819:RXW589825 SHS589819:SHS589825 SRO589819:SRO589825 TBK589819:TBK589825 TLG589819:TLG589825 TVC589819:TVC589825 UEY589819:UEY589825 UOU589819:UOU589825 UYQ589819:UYQ589825 VIM589819:VIM589825 VSI589819:VSI589825 WCE589819:WCE589825 WMA589819:WMA589825 WVW589819:WVW589825 U655355:U655361 JK655355:JK655361 TG655355:TG655361 ADC655355:ADC655361 AMY655355:AMY655361 AWU655355:AWU655361 BGQ655355:BGQ655361 BQM655355:BQM655361 CAI655355:CAI655361 CKE655355:CKE655361 CUA655355:CUA655361 DDW655355:DDW655361 DNS655355:DNS655361 DXO655355:DXO655361 EHK655355:EHK655361 ERG655355:ERG655361 FBC655355:FBC655361 FKY655355:FKY655361 FUU655355:FUU655361 GEQ655355:GEQ655361 GOM655355:GOM655361 GYI655355:GYI655361 HIE655355:HIE655361 HSA655355:HSA655361 IBW655355:IBW655361 ILS655355:ILS655361 IVO655355:IVO655361 JFK655355:JFK655361 JPG655355:JPG655361 JZC655355:JZC655361 KIY655355:KIY655361 KSU655355:KSU655361 LCQ655355:LCQ655361 LMM655355:LMM655361 LWI655355:LWI655361 MGE655355:MGE655361 MQA655355:MQA655361 MZW655355:MZW655361 NJS655355:NJS655361 NTO655355:NTO655361 ODK655355:ODK655361 ONG655355:ONG655361 OXC655355:OXC655361 PGY655355:PGY655361 PQU655355:PQU655361 QAQ655355:QAQ655361 QKM655355:QKM655361 QUI655355:QUI655361 REE655355:REE655361 ROA655355:ROA655361 RXW655355:RXW655361 SHS655355:SHS655361 SRO655355:SRO655361 TBK655355:TBK655361 TLG655355:TLG655361 TVC655355:TVC655361 UEY655355:UEY655361 UOU655355:UOU655361 UYQ655355:UYQ655361 VIM655355:VIM655361 VSI655355:VSI655361 WCE655355:WCE655361 WMA655355:WMA655361 WVW655355:WVW655361 U720891:U720897 JK720891:JK720897 TG720891:TG720897 ADC720891:ADC720897 AMY720891:AMY720897 AWU720891:AWU720897 BGQ720891:BGQ720897 BQM720891:BQM720897 CAI720891:CAI720897 CKE720891:CKE720897 CUA720891:CUA720897 DDW720891:DDW720897 DNS720891:DNS720897 DXO720891:DXO720897 EHK720891:EHK720897 ERG720891:ERG720897 FBC720891:FBC720897 FKY720891:FKY720897 FUU720891:FUU720897 GEQ720891:GEQ720897 GOM720891:GOM720897 GYI720891:GYI720897 HIE720891:HIE720897 HSA720891:HSA720897 IBW720891:IBW720897 ILS720891:ILS720897 IVO720891:IVO720897 JFK720891:JFK720897 JPG720891:JPG720897 JZC720891:JZC720897 KIY720891:KIY720897 KSU720891:KSU720897 LCQ720891:LCQ720897 LMM720891:LMM720897 LWI720891:LWI720897 MGE720891:MGE720897 MQA720891:MQA720897 MZW720891:MZW720897 NJS720891:NJS720897 NTO720891:NTO720897 ODK720891:ODK720897 ONG720891:ONG720897 OXC720891:OXC720897 PGY720891:PGY720897 PQU720891:PQU720897 QAQ720891:QAQ720897 QKM720891:QKM720897 QUI720891:QUI720897 REE720891:REE720897 ROA720891:ROA720897 RXW720891:RXW720897 SHS720891:SHS720897 SRO720891:SRO720897 TBK720891:TBK720897 TLG720891:TLG720897 TVC720891:TVC720897 UEY720891:UEY720897 UOU720891:UOU720897 UYQ720891:UYQ720897 VIM720891:VIM720897 VSI720891:VSI720897 WCE720891:WCE720897 WMA720891:WMA720897 WVW720891:WVW720897 U786427:U786433 JK786427:JK786433 TG786427:TG786433 ADC786427:ADC786433 AMY786427:AMY786433 AWU786427:AWU786433 BGQ786427:BGQ786433 BQM786427:BQM786433 CAI786427:CAI786433 CKE786427:CKE786433 CUA786427:CUA786433 DDW786427:DDW786433 DNS786427:DNS786433 DXO786427:DXO786433 EHK786427:EHK786433 ERG786427:ERG786433 FBC786427:FBC786433 FKY786427:FKY786433 FUU786427:FUU786433 GEQ786427:GEQ786433 GOM786427:GOM786433 GYI786427:GYI786433 HIE786427:HIE786433 HSA786427:HSA786433 IBW786427:IBW786433 ILS786427:ILS786433 IVO786427:IVO786433 JFK786427:JFK786433 JPG786427:JPG786433 JZC786427:JZC786433 KIY786427:KIY786433 KSU786427:KSU786433 LCQ786427:LCQ786433 LMM786427:LMM786433 LWI786427:LWI786433 MGE786427:MGE786433 MQA786427:MQA786433 MZW786427:MZW786433 NJS786427:NJS786433 NTO786427:NTO786433 ODK786427:ODK786433 ONG786427:ONG786433 OXC786427:OXC786433 PGY786427:PGY786433 PQU786427:PQU786433 QAQ786427:QAQ786433 QKM786427:QKM786433 QUI786427:QUI786433 REE786427:REE786433 ROA786427:ROA786433 RXW786427:RXW786433 SHS786427:SHS786433 SRO786427:SRO786433 TBK786427:TBK786433 TLG786427:TLG786433 TVC786427:TVC786433 UEY786427:UEY786433 UOU786427:UOU786433 UYQ786427:UYQ786433 VIM786427:VIM786433 VSI786427:VSI786433 WCE786427:WCE786433 WMA786427:WMA786433 WVW786427:WVW786433 U851963:U851969 JK851963:JK851969 TG851963:TG851969 ADC851963:ADC851969 AMY851963:AMY851969 AWU851963:AWU851969 BGQ851963:BGQ851969 BQM851963:BQM851969 CAI851963:CAI851969 CKE851963:CKE851969 CUA851963:CUA851969 DDW851963:DDW851969 DNS851963:DNS851969 DXO851963:DXO851969 EHK851963:EHK851969 ERG851963:ERG851969 FBC851963:FBC851969 FKY851963:FKY851969 FUU851963:FUU851969 GEQ851963:GEQ851969 GOM851963:GOM851969 GYI851963:GYI851969 HIE851963:HIE851969 HSA851963:HSA851969 IBW851963:IBW851969 ILS851963:ILS851969 IVO851963:IVO851969 JFK851963:JFK851969 JPG851963:JPG851969 JZC851963:JZC851969 KIY851963:KIY851969 KSU851963:KSU851969 LCQ851963:LCQ851969 LMM851963:LMM851969 LWI851963:LWI851969 MGE851963:MGE851969 MQA851963:MQA851969 MZW851963:MZW851969 NJS851963:NJS851969 NTO851963:NTO851969 ODK851963:ODK851969 ONG851963:ONG851969 OXC851963:OXC851969 PGY851963:PGY851969 PQU851963:PQU851969 QAQ851963:QAQ851969 QKM851963:QKM851969 QUI851963:QUI851969 REE851963:REE851969 ROA851963:ROA851969 RXW851963:RXW851969 SHS851963:SHS851969 SRO851963:SRO851969 TBK851963:TBK851969 TLG851963:TLG851969 TVC851963:TVC851969 UEY851963:UEY851969 UOU851963:UOU851969 UYQ851963:UYQ851969 VIM851963:VIM851969 VSI851963:VSI851969 WCE851963:WCE851969 WMA851963:WMA851969 WVW851963:WVW851969 U917499:U917505 JK917499:JK917505 TG917499:TG917505 ADC917499:ADC917505 AMY917499:AMY917505 AWU917499:AWU917505 BGQ917499:BGQ917505 BQM917499:BQM917505 CAI917499:CAI917505 CKE917499:CKE917505 CUA917499:CUA917505 DDW917499:DDW917505 DNS917499:DNS917505 DXO917499:DXO917505 EHK917499:EHK917505 ERG917499:ERG917505 FBC917499:FBC917505 FKY917499:FKY917505 FUU917499:FUU917505 GEQ917499:GEQ917505 GOM917499:GOM917505 GYI917499:GYI917505 HIE917499:HIE917505 HSA917499:HSA917505 IBW917499:IBW917505 ILS917499:ILS917505 IVO917499:IVO917505 JFK917499:JFK917505 JPG917499:JPG917505 JZC917499:JZC917505 KIY917499:KIY917505 KSU917499:KSU917505 LCQ917499:LCQ917505 LMM917499:LMM917505 LWI917499:LWI917505 MGE917499:MGE917505 MQA917499:MQA917505 MZW917499:MZW917505 NJS917499:NJS917505 NTO917499:NTO917505 ODK917499:ODK917505 ONG917499:ONG917505 OXC917499:OXC917505 PGY917499:PGY917505 PQU917499:PQU917505 QAQ917499:QAQ917505 QKM917499:QKM917505 QUI917499:QUI917505 REE917499:REE917505 ROA917499:ROA917505 RXW917499:RXW917505 SHS917499:SHS917505 SRO917499:SRO917505 TBK917499:TBK917505 TLG917499:TLG917505 TVC917499:TVC917505 UEY917499:UEY917505 UOU917499:UOU917505 UYQ917499:UYQ917505 VIM917499:VIM917505 VSI917499:VSI917505 WCE917499:WCE917505 WMA917499:WMA917505 WVW917499:WVW917505 U983035:U983041 JK983035:JK983041 TG983035:TG983041 ADC983035:ADC983041 AMY983035:AMY983041 AWU983035:AWU983041 BGQ983035:BGQ983041 BQM983035:BQM983041 CAI983035:CAI983041 CKE983035:CKE983041 CUA983035:CUA983041 DDW983035:DDW983041 DNS983035:DNS983041 DXO983035:DXO983041 EHK983035:EHK983041 ERG983035:ERG983041 FBC983035:FBC983041 FKY983035:FKY983041 FUU983035:FUU983041 GEQ983035:GEQ983041 GOM983035:GOM983041 GYI983035:GYI983041 HIE983035:HIE983041 HSA983035:HSA983041 IBW983035:IBW983041 ILS983035:ILS983041 IVO983035:IVO983041 JFK983035:JFK983041 JPG983035:JPG983041 JZC983035:JZC983041 KIY983035:KIY983041 KSU983035:KSU983041 LCQ983035:LCQ983041 LMM983035:LMM983041 LWI983035:LWI983041 MGE983035:MGE983041 MQA983035:MQA983041 MZW983035:MZW983041 NJS983035:NJS983041 NTO983035:NTO983041 ODK983035:ODK983041 ONG983035:ONG983041 OXC983035:OXC983041 PGY983035:PGY983041 PQU983035:PQU983041 QAQ983035:QAQ983041 QKM983035:QKM983041 QUI983035:QUI983041 REE983035:REE983041 ROA983035:ROA983041 RXW983035:RXW983041 SHS983035:SHS983041 SRO983035:SRO983041 TBK983035:TBK983041 TLG983035:TLG983041 TVC983035:TVC983041 UEY983035:UEY983041 UOU983035:UOU983041 UYQ983035:UYQ983041 VIM983035:VIM983041 VSI983035:VSI983041 WCE983035:WCE983041 WMA983035:WMA983041 WVW983035:WVW983041"/>
    <dataValidation type="list" allowBlank="1" showInputMessage="1" showErrorMessage="1" sqref="I11:I127">
      <formula1>"3,4,5"</formula1>
    </dataValidation>
    <dataValidation type="list" allowBlank="1" showInputMessage="1" showErrorMessage="1" sqref="AA11:AA17 AA22:AA127">
      <formula1>"SI,NO"</formula1>
    </dataValidation>
    <dataValidation type="list" allowBlank="1" showInputMessage="1" showErrorMessage="1" sqref="T72:T81">
      <formula1>$BV$12:$BV$15</formula1>
    </dataValidation>
    <dataValidation type="list" allowBlank="1" showInputMessage="1" showErrorMessage="1" sqref="N72:P81 R72:S81">
      <formula1>$BT$12:$BT$13</formula1>
    </dataValidation>
    <dataValidation type="list" allowBlank="1" showInputMessage="1" showErrorMessage="1" sqref="R62:S66 N62:P66 N32:P36 R32:S36 N42:P46 R22:S26 N22:P26 R42:S46 N52:P56 R52:S56">
      <formula1>$BT$62:$BT$63</formula1>
    </dataValidation>
    <dataValidation type="list" allowBlank="1" showInputMessage="1" showErrorMessage="1" sqref="Q32:Q36 Q62:Q66 Q42:Q46 Q22:Q26 Q52:Q56">
      <formula1>$BU$62:$BU$65</formula1>
    </dataValidation>
    <dataValidation type="list" allowBlank="1" showInputMessage="1" showErrorMessage="1" sqref="T32:T36 T62:T66 T42:T46 T22:T26 T52:T56">
      <formula1>$BV$62:$BV$65</formula1>
    </dataValidation>
    <dataValidation type="list" allowBlank="1" showInputMessage="1" showErrorMessage="1" sqref="N11:P16 R11:S16">
      <formula1>$BT$12:$BT$14</formula1>
    </dataValidation>
    <dataValidation type="list" allowBlank="1" showInputMessage="1" showErrorMessage="1" sqref="Q11:Q16">
      <formula1>$BU$12:$BU$16</formula1>
    </dataValidation>
    <dataValidation type="list" allowBlank="1" showInputMessage="1" showErrorMessage="1" sqref="T11:T16">
      <formula1>$BV$12:$BV$16</formula1>
    </dataValidation>
    <dataValidation type="list" allowBlank="1" showInputMessage="1" showErrorMessage="1" sqref="R17:S21 N17:P21">
      <formula1>$BT$18:$BT$19</formula1>
    </dataValidation>
    <dataValidation type="list" allowBlank="1" showInputMessage="1" showErrorMessage="1" sqref="Q17:Q21">
      <formula1>$BU$18:$BU$20</formula1>
    </dataValidation>
    <dataValidation type="list" allowBlank="1" showInputMessage="1" showErrorMessage="1" sqref="T17:T21">
      <formula1>$BV$18:$BV$20</formula1>
    </dataValidation>
    <dataValidation type="list" allowBlank="1" showInputMessage="1" showErrorMessage="1" sqref="R47:S51 R82:S127 N82:P127 R67:S71 N57:P61 N27:P31 R57:S61 R27:S31 N47:P51 R37:S41 N37:P41 N67:P71">
      <formula1>$BT$124:$BT$125</formula1>
    </dataValidation>
    <dataValidation type="list" allowBlank="1" showInputMessage="1" showErrorMessage="1" sqref="Q57:Q61 Q82:Q127 Q67:Q71 Q27:Q31 Q47:Q51 Q37:Q41">
      <formula1>$BU$124:$BU$126</formula1>
    </dataValidation>
    <dataValidation type="list" allowBlank="1" showInputMessage="1" showErrorMessage="1" sqref="T57:T61 T82:T127 T67:T71 T27:T31 T47:T51 T37:T41">
      <formula1>$BV$124:$BV$126</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"1,2,3,4,5"</xm:f>
          </x14:formula1>
          <xm:sqref>G17 I65478 JF65478 TB65478 ACX65478 AMT65478 AWP65478 BGL65478 BQH65478 CAD65478 CJZ65478 CTV65478 DDR65478 DNN65478 DXJ65478 EHF65478 ERB65478 FAX65478 FKT65478 FUP65478 GEL65478 GOH65478 GYD65478 HHZ65478 HRV65478 IBR65478 ILN65478 IVJ65478 JFF65478 JPB65478 JYX65478 KIT65478 KSP65478 LCL65478 LMH65478 LWD65478 MFZ65478 MPV65478 MZR65478 NJN65478 NTJ65478 ODF65478 ONB65478 OWX65478 PGT65478 PQP65478 QAL65478 QKH65478 QUD65478 RDZ65478 RNV65478 RXR65478 SHN65478 SRJ65478 TBF65478 TLB65478 TUX65478 UET65478 UOP65478 UYL65478 VIH65478 VSD65478 WBZ65478 WLV65478 WVR65478 I131014 JF131014 TB131014 ACX131014 AMT131014 AWP131014 BGL131014 BQH131014 CAD131014 CJZ131014 CTV131014 DDR131014 DNN131014 DXJ131014 EHF131014 ERB131014 FAX131014 FKT131014 FUP131014 GEL131014 GOH131014 GYD131014 HHZ131014 HRV131014 IBR131014 ILN131014 IVJ131014 JFF131014 JPB131014 JYX131014 KIT131014 KSP131014 LCL131014 LMH131014 LWD131014 MFZ131014 MPV131014 MZR131014 NJN131014 NTJ131014 ODF131014 ONB131014 OWX131014 PGT131014 PQP131014 QAL131014 QKH131014 QUD131014 RDZ131014 RNV131014 RXR131014 SHN131014 SRJ131014 TBF131014 TLB131014 TUX131014 UET131014 UOP131014 UYL131014 VIH131014 VSD131014 WBZ131014 WLV131014 WVR131014 I196550 JF196550 TB196550 ACX196550 AMT196550 AWP196550 BGL196550 BQH196550 CAD196550 CJZ196550 CTV196550 DDR196550 DNN196550 DXJ196550 EHF196550 ERB196550 FAX196550 FKT196550 FUP196550 GEL196550 GOH196550 GYD196550 HHZ196550 HRV196550 IBR196550 ILN196550 IVJ196550 JFF196550 JPB196550 JYX196550 KIT196550 KSP196550 LCL196550 LMH196550 LWD196550 MFZ196550 MPV196550 MZR196550 NJN196550 NTJ196550 ODF196550 ONB196550 OWX196550 PGT196550 PQP196550 QAL196550 QKH196550 QUD196550 RDZ196550 RNV196550 RXR196550 SHN196550 SRJ196550 TBF196550 TLB196550 TUX196550 UET196550 UOP196550 UYL196550 VIH196550 VSD196550 WBZ196550 WLV196550 WVR196550 I262086 JF262086 TB262086 ACX262086 AMT262086 AWP262086 BGL262086 BQH262086 CAD262086 CJZ262086 CTV262086 DDR262086 DNN262086 DXJ262086 EHF262086 ERB262086 FAX262086 FKT262086 FUP262086 GEL262086 GOH262086 GYD262086 HHZ262086 HRV262086 IBR262086 ILN262086 IVJ262086 JFF262086 JPB262086 JYX262086 KIT262086 KSP262086 LCL262086 LMH262086 LWD262086 MFZ262086 MPV262086 MZR262086 NJN262086 NTJ262086 ODF262086 ONB262086 OWX262086 PGT262086 PQP262086 QAL262086 QKH262086 QUD262086 RDZ262086 RNV262086 RXR262086 SHN262086 SRJ262086 TBF262086 TLB262086 TUX262086 UET262086 UOP262086 UYL262086 VIH262086 VSD262086 WBZ262086 WLV262086 WVR262086 I327622 JF327622 TB327622 ACX327622 AMT327622 AWP327622 BGL327622 BQH327622 CAD327622 CJZ327622 CTV327622 DDR327622 DNN327622 DXJ327622 EHF327622 ERB327622 FAX327622 FKT327622 FUP327622 GEL327622 GOH327622 GYD327622 HHZ327622 HRV327622 IBR327622 ILN327622 IVJ327622 JFF327622 JPB327622 JYX327622 KIT327622 KSP327622 LCL327622 LMH327622 LWD327622 MFZ327622 MPV327622 MZR327622 NJN327622 NTJ327622 ODF327622 ONB327622 OWX327622 PGT327622 PQP327622 QAL327622 QKH327622 QUD327622 RDZ327622 RNV327622 RXR327622 SHN327622 SRJ327622 TBF327622 TLB327622 TUX327622 UET327622 UOP327622 UYL327622 VIH327622 VSD327622 WBZ327622 WLV327622 WVR327622 I393158 JF393158 TB393158 ACX393158 AMT393158 AWP393158 BGL393158 BQH393158 CAD393158 CJZ393158 CTV393158 DDR393158 DNN393158 DXJ393158 EHF393158 ERB393158 FAX393158 FKT393158 FUP393158 GEL393158 GOH393158 GYD393158 HHZ393158 HRV393158 IBR393158 ILN393158 IVJ393158 JFF393158 JPB393158 JYX393158 KIT393158 KSP393158 LCL393158 LMH393158 LWD393158 MFZ393158 MPV393158 MZR393158 NJN393158 NTJ393158 ODF393158 ONB393158 OWX393158 PGT393158 PQP393158 QAL393158 QKH393158 QUD393158 RDZ393158 RNV393158 RXR393158 SHN393158 SRJ393158 TBF393158 TLB393158 TUX393158 UET393158 UOP393158 UYL393158 VIH393158 VSD393158 WBZ393158 WLV393158 WVR393158 I458694 JF458694 TB458694 ACX458694 AMT458694 AWP458694 BGL458694 BQH458694 CAD458694 CJZ458694 CTV458694 DDR458694 DNN458694 DXJ458694 EHF458694 ERB458694 FAX458694 FKT458694 FUP458694 GEL458694 GOH458694 GYD458694 HHZ458694 HRV458694 IBR458694 ILN458694 IVJ458694 JFF458694 JPB458694 JYX458694 KIT458694 KSP458694 LCL458694 LMH458694 LWD458694 MFZ458694 MPV458694 MZR458694 NJN458694 NTJ458694 ODF458694 ONB458694 OWX458694 PGT458694 PQP458694 QAL458694 QKH458694 QUD458694 RDZ458694 RNV458694 RXR458694 SHN458694 SRJ458694 TBF458694 TLB458694 TUX458694 UET458694 UOP458694 UYL458694 VIH458694 VSD458694 WBZ458694 WLV458694 WVR458694 I524230 JF524230 TB524230 ACX524230 AMT524230 AWP524230 BGL524230 BQH524230 CAD524230 CJZ524230 CTV524230 DDR524230 DNN524230 DXJ524230 EHF524230 ERB524230 FAX524230 FKT524230 FUP524230 GEL524230 GOH524230 GYD524230 HHZ524230 HRV524230 IBR524230 ILN524230 IVJ524230 JFF524230 JPB524230 JYX524230 KIT524230 KSP524230 LCL524230 LMH524230 LWD524230 MFZ524230 MPV524230 MZR524230 NJN524230 NTJ524230 ODF524230 ONB524230 OWX524230 PGT524230 PQP524230 QAL524230 QKH524230 QUD524230 RDZ524230 RNV524230 RXR524230 SHN524230 SRJ524230 TBF524230 TLB524230 TUX524230 UET524230 UOP524230 UYL524230 VIH524230 VSD524230 WBZ524230 WLV524230 WVR524230 I589766 JF589766 TB589766 ACX589766 AMT589766 AWP589766 BGL589766 BQH589766 CAD589766 CJZ589766 CTV589766 DDR589766 DNN589766 DXJ589766 EHF589766 ERB589766 FAX589766 FKT589766 FUP589766 GEL589766 GOH589766 GYD589766 HHZ589766 HRV589766 IBR589766 ILN589766 IVJ589766 JFF589766 JPB589766 JYX589766 KIT589766 KSP589766 LCL589766 LMH589766 LWD589766 MFZ589766 MPV589766 MZR589766 NJN589766 NTJ589766 ODF589766 ONB589766 OWX589766 PGT589766 PQP589766 QAL589766 QKH589766 QUD589766 RDZ589766 RNV589766 RXR589766 SHN589766 SRJ589766 TBF589766 TLB589766 TUX589766 UET589766 UOP589766 UYL589766 VIH589766 VSD589766 WBZ589766 WLV589766 WVR589766 I655302 JF655302 TB655302 ACX655302 AMT655302 AWP655302 BGL655302 BQH655302 CAD655302 CJZ655302 CTV655302 DDR655302 DNN655302 DXJ655302 EHF655302 ERB655302 FAX655302 FKT655302 FUP655302 GEL655302 GOH655302 GYD655302 HHZ655302 HRV655302 IBR655302 ILN655302 IVJ655302 JFF655302 JPB655302 JYX655302 KIT655302 KSP655302 LCL655302 LMH655302 LWD655302 MFZ655302 MPV655302 MZR655302 NJN655302 NTJ655302 ODF655302 ONB655302 OWX655302 PGT655302 PQP655302 QAL655302 QKH655302 QUD655302 RDZ655302 RNV655302 RXR655302 SHN655302 SRJ655302 TBF655302 TLB655302 TUX655302 UET655302 UOP655302 UYL655302 VIH655302 VSD655302 WBZ655302 WLV655302 WVR655302 I720838 JF720838 TB720838 ACX720838 AMT720838 AWP720838 BGL720838 BQH720838 CAD720838 CJZ720838 CTV720838 DDR720838 DNN720838 DXJ720838 EHF720838 ERB720838 FAX720838 FKT720838 FUP720838 GEL720838 GOH720838 GYD720838 HHZ720838 HRV720838 IBR720838 ILN720838 IVJ720838 JFF720838 JPB720838 JYX720838 KIT720838 KSP720838 LCL720838 LMH720838 LWD720838 MFZ720838 MPV720838 MZR720838 NJN720838 NTJ720838 ODF720838 ONB720838 OWX720838 PGT720838 PQP720838 QAL720838 QKH720838 QUD720838 RDZ720838 RNV720838 RXR720838 SHN720838 SRJ720838 TBF720838 TLB720838 TUX720838 UET720838 UOP720838 UYL720838 VIH720838 VSD720838 WBZ720838 WLV720838 WVR720838 I786374 JF786374 TB786374 ACX786374 AMT786374 AWP786374 BGL786374 BQH786374 CAD786374 CJZ786374 CTV786374 DDR786374 DNN786374 DXJ786374 EHF786374 ERB786374 FAX786374 FKT786374 FUP786374 GEL786374 GOH786374 GYD786374 HHZ786374 HRV786374 IBR786374 ILN786374 IVJ786374 JFF786374 JPB786374 JYX786374 KIT786374 KSP786374 LCL786374 LMH786374 LWD786374 MFZ786374 MPV786374 MZR786374 NJN786374 NTJ786374 ODF786374 ONB786374 OWX786374 PGT786374 PQP786374 QAL786374 QKH786374 QUD786374 RDZ786374 RNV786374 RXR786374 SHN786374 SRJ786374 TBF786374 TLB786374 TUX786374 UET786374 UOP786374 UYL786374 VIH786374 VSD786374 WBZ786374 WLV786374 WVR786374 I851910 JF851910 TB851910 ACX851910 AMT851910 AWP851910 BGL851910 BQH851910 CAD851910 CJZ851910 CTV851910 DDR851910 DNN851910 DXJ851910 EHF851910 ERB851910 FAX851910 FKT851910 FUP851910 GEL851910 GOH851910 GYD851910 HHZ851910 HRV851910 IBR851910 ILN851910 IVJ851910 JFF851910 JPB851910 JYX851910 KIT851910 KSP851910 LCL851910 LMH851910 LWD851910 MFZ851910 MPV851910 MZR851910 NJN851910 NTJ851910 ODF851910 ONB851910 OWX851910 PGT851910 PQP851910 QAL851910 QKH851910 QUD851910 RDZ851910 RNV851910 RXR851910 SHN851910 SRJ851910 TBF851910 TLB851910 TUX851910 UET851910 UOP851910 UYL851910 VIH851910 VSD851910 WBZ851910 WLV851910 WVR851910 I917446 JF917446 TB917446 ACX917446 AMT917446 AWP917446 BGL917446 BQH917446 CAD917446 CJZ917446 CTV917446 DDR917446 DNN917446 DXJ917446 EHF917446 ERB917446 FAX917446 FKT917446 FUP917446 GEL917446 GOH917446 GYD917446 HHZ917446 HRV917446 IBR917446 ILN917446 IVJ917446 JFF917446 JPB917446 JYX917446 KIT917446 KSP917446 LCL917446 LMH917446 LWD917446 MFZ917446 MPV917446 MZR917446 NJN917446 NTJ917446 ODF917446 ONB917446 OWX917446 PGT917446 PQP917446 QAL917446 QKH917446 QUD917446 RDZ917446 RNV917446 RXR917446 SHN917446 SRJ917446 TBF917446 TLB917446 TUX917446 UET917446 UOP917446 UYL917446 VIH917446 VSD917446 WBZ917446 WLV917446 WVR917446 I982982 JF982982 TB982982 ACX982982 AMT982982 AWP982982 BGL982982 BQH982982 CAD982982 CJZ982982 CTV982982 DDR982982 DNN982982 DXJ982982 EHF982982 ERB982982 FAX982982 FKT982982 FUP982982 GEL982982 GOH982982 GYD982982 HHZ982982 HRV982982 IBR982982 ILN982982 IVJ982982 JFF982982 JPB982982 JYX982982 KIT982982 KSP982982 LCL982982 LMH982982 LWD982982 MFZ982982 MPV982982 MZR982982 NJN982982 NTJ982982 ODF982982 ONB982982 OWX982982 PGT982982 PQP982982 QAL982982 QKH982982 QUD982982 RDZ982982 RNV982982 RXR982982 SHN982982 SRJ982982 TBF982982 TLB982982 TUX982982 UET982982 UOP982982 UYL982982 VIH982982 VSD982982 WBZ982982 WLV982982 WVR982982 WWA983052:WWA983060 G65478 JD65478 SZ65478 ACV65478 AMR65478 AWN65478 BGJ65478 BQF65478 CAB65478 CJX65478 CTT65478 DDP65478 DNL65478 DXH65478 EHD65478 EQZ65478 FAV65478 FKR65478 FUN65478 GEJ65478 GOF65478 GYB65478 HHX65478 HRT65478 IBP65478 ILL65478 IVH65478 JFD65478 JOZ65478 JYV65478 KIR65478 KSN65478 LCJ65478 LMF65478 LWB65478 MFX65478 MPT65478 MZP65478 NJL65478 NTH65478 ODD65478 OMZ65478 OWV65478 PGR65478 PQN65478 QAJ65478 QKF65478 QUB65478 RDX65478 RNT65478 RXP65478 SHL65478 SRH65478 TBD65478 TKZ65478 TUV65478 UER65478 UON65478 UYJ65478 VIF65478 VSB65478 WBX65478 WLT65478 WVP65478 G131014 JD131014 SZ131014 ACV131014 AMR131014 AWN131014 BGJ131014 BQF131014 CAB131014 CJX131014 CTT131014 DDP131014 DNL131014 DXH131014 EHD131014 EQZ131014 FAV131014 FKR131014 FUN131014 GEJ131014 GOF131014 GYB131014 HHX131014 HRT131014 IBP131014 ILL131014 IVH131014 JFD131014 JOZ131014 JYV131014 KIR131014 KSN131014 LCJ131014 LMF131014 LWB131014 MFX131014 MPT131014 MZP131014 NJL131014 NTH131014 ODD131014 OMZ131014 OWV131014 PGR131014 PQN131014 QAJ131014 QKF131014 QUB131014 RDX131014 RNT131014 RXP131014 SHL131014 SRH131014 TBD131014 TKZ131014 TUV131014 UER131014 UON131014 UYJ131014 VIF131014 VSB131014 WBX131014 WLT131014 WVP131014 G196550 JD196550 SZ196550 ACV196550 AMR196550 AWN196550 BGJ196550 BQF196550 CAB196550 CJX196550 CTT196550 DDP196550 DNL196550 DXH196550 EHD196550 EQZ196550 FAV196550 FKR196550 FUN196550 GEJ196550 GOF196550 GYB196550 HHX196550 HRT196550 IBP196550 ILL196550 IVH196550 JFD196550 JOZ196550 JYV196550 KIR196550 KSN196550 LCJ196550 LMF196550 LWB196550 MFX196550 MPT196550 MZP196550 NJL196550 NTH196550 ODD196550 OMZ196550 OWV196550 PGR196550 PQN196550 QAJ196550 QKF196550 QUB196550 RDX196550 RNT196550 RXP196550 SHL196550 SRH196550 TBD196550 TKZ196550 TUV196550 UER196550 UON196550 UYJ196550 VIF196550 VSB196550 WBX196550 WLT196550 WVP196550 G262086 JD262086 SZ262086 ACV262086 AMR262086 AWN262086 BGJ262086 BQF262086 CAB262086 CJX262086 CTT262086 DDP262086 DNL262086 DXH262086 EHD262086 EQZ262086 FAV262086 FKR262086 FUN262086 GEJ262086 GOF262086 GYB262086 HHX262086 HRT262086 IBP262086 ILL262086 IVH262086 JFD262086 JOZ262086 JYV262086 KIR262086 KSN262086 LCJ262086 LMF262086 LWB262086 MFX262086 MPT262086 MZP262086 NJL262086 NTH262086 ODD262086 OMZ262086 OWV262086 PGR262086 PQN262086 QAJ262086 QKF262086 QUB262086 RDX262086 RNT262086 RXP262086 SHL262086 SRH262086 TBD262086 TKZ262086 TUV262086 UER262086 UON262086 UYJ262086 VIF262086 VSB262086 WBX262086 WLT262086 WVP262086 G327622 JD327622 SZ327622 ACV327622 AMR327622 AWN327622 BGJ327622 BQF327622 CAB327622 CJX327622 CTT327622 DDP327622 DNL327622 DXH327622 EHD327622 EQZ327622 FAV327622 FKR327622 FUN327622 GEJ327622 GOF327622 GYB327622 HHX327622 HRT327622 IBP327622 ILL327622 IVH327622 JFD327622 JOZ327622 JYV327622 KIR327622 KSN327622 LCJ327622 LMF327622 LWB327622 MFX327622 MPT327622 MZP327622 NJL327622 NTH327622 ODD327622 OMZ327622 OWV327622 PGR327622 PQN327622 QAJ327622 QKF327622 QUB327622 RDX327622 RNT327622 RXP327622 SHL327622 SRH327622 TBD327622 TKZ327622 TUV327622 UER327622 UON327622 UYJ327622 VIF327622 VSB327622 WBX327622 WLT327622 WVP327622 G393158 JD393158 SZ393158 ACV393158 AMR393158 AWN393158 BGJ393158 BQF393158 CAB393158 CJX393158 CTT393158 DDP393158 DNL393158 DXH393158 EHD393158 EQZ393158 FAV393158 FKR393158 FUN393158 GEJ393158 GOF393158 GYB393158 HHX393158 HRT393158 IBP393158 ILL393158 IVH393158 JFD393158 JOZ393158 JYV393158 KIR393158 KSN393158 LCJ393158 LMF393158 LWB393158 MFX393158 MPT393158 MZP393158 NJL393158 NTH393158 ODD393158 OMZ393158 OWV393158 PGR393158 PQN393158 QAJ393158 QKF393158 QUB393158 RDX393158 RNT393158 RXP393158 SHL393158 SRH393158 TBD393158 TKZ393158 TUV393158 UER393158 UON393158 UYJ393158 VIF393158 VSB393158 WBX393158 WLT393158 WVP393158 G458694 JD458694 SZ458694 ACV458694 AMR458694 AWN458694 BGJ458694 BQF458694 CAB458694 CJX458694 CTT458694 DDP458694 DNL458694 DXH458694 EHD458694 EQZ458694 FAV458694 FKR458694 FUN458694 GEJ458694 GOF458694 GYB458694 HHX458694 HRT458694 IBP458694 ILL458694 IVH458694 JFD458694 JOZ458694 JYV458694 KIR458694 KSN458694 LCJ458694 LMF458694 LWB458694 MFX458694 MPT458694 MZP458694 NJL458694 NTH458694 ODD458694 OMZ458694 OWV458694 PGR458694 PQN458694 QAJ458694 QKF458694 QUB458694 RDX458694 RNT458694 RXP458694 SHL458694 SRH458694 TBD458694 TKZ458694 TUV458694 UER458694 UON458694 UYJ458694 VIF458694 VSB458694 WBX458694 WLT458694 WVP458694 G524230 JD524230 SZ524230 ACV524230 AMR524230 AWN524230 BGJ524230 BQF524230 CAB524230 CJX524230 CTT524230 DDP524230 DNL524230 DXH524230 EHD524230 EQZ524230 FAV524230 FKR524230 FUN524230 GEJ524230 GOF524230 GYB524230 HHX524230 HRT524230 IBP524230 ILL524230 IVH524230 JFD524230 JOZ524230 JYV524230 KIR524230 KSN524230 LCJ524230 LMF524230 LWB524230 MFX524230 MPT524230 MZP524230 NJL524230 NTH524230 ODD524230 OMZ524230 OWV524230 PGR524230 PQN524230 QAJ524230 QKF524230 QUB524230 RDX524230 RNT524230 RXP524230 SHL524230 SRH524230 TBD524230 TKZ524230 TUV524230 UER524230 UON524230 UYJ524230 VIF524230 VSB524230 WBX524230 WLT524230 WVP524230 G589766 JD589766 SZ589766 ACV589766 AMR589766 AWN589766 BGJ589766 BQF589766 CAB589766 CJX589766 CTT589766 DDP589766 DNL589766 DXH589766 EHD589766 EQZ589766 FAV589766 FKR589766 FUN589766 GEJ589766 GOF589766 GYB589766 HHX589766 HRT589766 IBP589766 ILL589766 IVH589766 JFD589766 JOZ589766 JYV589766 KIR589766 KSN589766 LCJ589766 LMF589766 LWB589766 MFX589766 MPT589766 MZP589766 NJL589766 NTH589766 ODD589766 OMZ589766 OWV589766 PGR589766 PQN589766 QAJ589766 QKF589766 QUB589766 RDX589766 RNT589766 RXP589766 SHL589766 SRH589766 TBD589766 TKZ589766 TUV589766 UER589766 UON589766 UYJ589766 VIF589766 VSB589766 WBX589766 WLT589766 WVP589766 G655302 JD655302 SZ655302 ACV655302 AMR655302 AWN655302 BGJ655302 BQF655302 CAB655302 CJX655302 CTT655302 DDP655302 DNL655302 DXH655302 EHD655302 EQZ655302 FAV655302 FKR655302 FUN655302 GEJ655302 GOF655302 GYB655302 HHX655302 HRT655302 IBP655302 ILL655302 IVH655302 JFD655302 JOZ655302 JYV655302 KIR655302 KSN655302 LCJ655302 LMF655302 LWB655302 MFX655302 MPT655302 MZP655302 NJL655302 NTH655302 ODD655302 OMZ655302 OWV655302 PGR655302 PQN655302 QAJ655302 QKF655302 QUB655302 RDX655302 RNT655302 RXP655302 SHL655302 SRH655302 TBD655302 TKZ655302 TUV655302 UER655302 UON655302 UYJ655302 VIF655302 VSB655302 WBX655302 WLT655302 WVP655302 G720838 JD720838 SZ720838 ACV720838 AMR720838 AWN720838 BGJ720838 BQF720838 CAB720838 CJX720838 CTT720838 DDP720838 DNL720838 DXH720838 EHD720838 EQZ720838 FAV720838 FKR720838 FUN720838 GEJ720838 GOF720838 GYB720838 HHX720838 HRT720838 IBP720838 ILL720838 IVH720838 JFD720838 JOZ720838 JYV720838 KIR720838 KSN720838 LCJ720838 LMF720838 LWB720838 MFX720838 MPT720838 MZP720838 NJL720838 NTH720838 ODD720838 OMZ720838 OWV720838 PGR720838 PQN720838 QAJ720838 QKF720838 QUB720838 RDX720838 RNT720838 RXP720838 SHL720838 SRH720838 TBD720838 TKZ720838 TUV720838 UER720838 UON720838 UYJ720838 VIF720838 VSB720838 WBX720838 WLT720838 WVP720838 G786374 JD786374 SZ786374 ACV786374 AMR786374 AWN786374 BGJ786374 BQF786374 CAB786374 CJX786374 CTT786374 DDP786374 DNL786374 DXH786374 EHD786374 EQZ786374 FAV786374 FKR786374 FUN786374 GEJ786374 GOF786374 GYB786374 HHX786374 HRT786374 IBP786374 ILL786374 IVH786374 JFD786374 JOZ786374 JYV786374 KIR786374 KSN786374 LCJ786374 LMF786374 LWB786374 MFX786374 MPT786374 MZP786374 NJL786374 NTH786374 ODD786374 OMZ786374 OWV786374 PGR786374 PQN786374 QAJ786374 QKF786374 QUB786374 RDX786374 RNT786374 RXP786374 SHL786374 SRH786374 TBD786374 TKZ786374 TUV786374 UER786374 UON786374 UYJ786374 VIF786374 VSB786374 WBX786374 WLT786374 WVP786374 G851910 JD851910 SZ851910 ACV851910 AMR851910 AWN851910 BGJ851910 BQF851910 CAB851910 CJX851910 CTT851910 DDP851910 DNL851910 DXH851910 EHD851910 EQZ851910 FAV851910 FKR851910 FUN851910 GEJ851910 GOF851910 GYB851910 HHX851910 HRT851910 IBP851910 ILL851910 IVH851910 JFD851910 JOZ851910 JYV851910 KIR851910 KSN851910 LCJ851910 LMF851910 LWB851910 MFX851910 MPT851910 MZP851910 NJL851910 NTH851910 ODD851910 OMZ851910 OWV851910 PGR851910 PQN851910 QAJ851910 QKF851910 QUB851910 RDX851910 RNT851910 RXP851910 SHL851910 SRH851910 TBD851910 TKZ851910 TUV851910 UER851910 UON851910 UYJ851910 VIF851910 VSB851910 WBX851910 WLT851910 WVP851910 G917446 JD917446 SZ917446 ACV917446 AMR917446 AWN917446 BGJ917446 BQF917446 CAB917446 CJX917446 CTT917446 DDP917446 DNL917446 DXH917446 EHD917446 EQZ917446 FAV917446 FKR917446 FUN917446 GEJ917446 GOF917446 GYB917446 HHX917446 HRT917446 IBP917446 ILL917446 IVH917446 JFD917446 JOZ917446 JYV917446 KIR917446 KSN917446 LCJ917446 LMF917446 LWB917446 MFX917446 MPT917446 MZP917446 NJL917446 NTH917446 ODD917446 OMZ917446 OWV917446 PGR917446 PQN917446 QAJ917446 QKF917446 QUB917446 RDX917446 RNT917446 RXP917446 SHL917446 SRH917446 TBD917446 TKZ917446 TUV917446 UER917446 UON917446 UYJ917446 VIF917446 VSB917446 WBX917446 WLT917446 WVP917446 G982982 JD982982 SZ982982 ACV982982 AMR982982 AWN982982 BGJ982982 BQF982982 CAB982982 CJX982982 CTT982982 DDP982982 DNL982982 DXH982982 EHD982982 EQZ982982 FAV982982 FKR982982 FUN982982 GEJ982982 GOF982982 GYB982982 HHX982982 HRT982982 IBP982982 ILL982982 IVH982982 JFD982982 JOZ982982 JYV982982 KIR982982 KSN982982 LCJ982982 LMF982982 LWB982982 MFX982982 MPT982982 MZP982982 NJL982982 NTH982982 ODD982982 OMZ982982 OWV982982 PGR982982 PQN982982 QAJ982982 QKF982982 QUB982982 RDX982982 RNT982982 RXP982982 SHL982982 SRH982982 TBD982982 TKZ982982 TUV982982 UER982982 UON982982 UYJ982982 VIF982982 VSB982982 WBX982982 WLT982982 WVP982982 G11 AD65478 JM65478 TI65478 ADE65478 ANA65478 AWW65478 BGS65478 BQO65478 CAK65478 CKG65478 CUC65478 DDY65478 DNU65478 DXQ65478 EHM65478 ERI65478 FBE65478 FLA65478 FUW65478 GES65478 GOO65478 GYK65478 HIG65478 HSC65478 IBY65478 ILU65478 IVQ65478 JFM65478 JPI65478 JZE65478 KJA65478 KSW65478 LCS65478 LMO65478 LWK65478 MGG65478 MQC65478 MZY65478 NJU65478 NTQ65478 ODM65478 ONI65478 OXE65478 PHA65478 PQW65478 QAS65478 QKO65478 QUK65478 REG65478 ROC65478 RXY65478 SHU65478 SRQ65478 TBM65478 TLI65478 TVE65478 UFA65478 UOW65478 UYS65478 VIO65478 VSK65478 WCG65478 WMC65478 WVY65478 AD131014 JM131014 TI131014 ADE131014 ANA131014 AWW131014 BGS131014 BQO131014 CAK131014 CKG131014 CUC131014 DDY131014 DNU131014 DXQ131014 EHM131014 ERI131014 FBE131014 FLA131014 FUW131014 GES131014 GOO131014 GYK131014 HIG131014 HSC131014 IBY131014 ILU131014 IVQ131014 JFM131014 JPI131014 JZE131014 KJA131014 KSW131014 LCS131014 LMO131014 LWK131014 MGG131014 MQC131014 MZY131014 NJU131014 NTQ131014 ODM131014 ONI131014 OXE131014 PHA131014 PQW131014 QAS131014 QKO131014 QUK131014 REG131014 ROC131014 RXY131014 SHU131014 SRQ131014 TBM131014 TLI131014 TVE131014 UFA131014 UOW131014 UYS131014 VIO131014 VSK131014 WCG131014 WMC131014 WVY131014 AD196550 JM196550 TI196550 ADE196550 ANA196550 AWW196550 BGS196550 BQO196550 CAK196550 CKG196550 CUC196550 DDY196550 DNU196550 DXQ196550 EHM196550 ERI196550 FBE196550 FLA196550 FUW196550 GES196550 GOO196550 GYK196550 HIG196550 HSC196550 IBY196550 ILU196550 IVQ196550 JFM196550 JPI196550 JZE196550 KJA196550 KSW196550 LCS196550 LMO196550 LWK196550 MGG196550 MQC196550 MZY196550 NJU196550 NTQ196550 ODM196550 ONI196550 OXE196550 PHA196550 PQW196550 QAS196550 QKO196550 QUK196550 REG196550 ROC196550 RXY196550 SHU196550 SRQ196550 TBM196550 TLI196550 TVE196550 UFA196550 UOW196550 UYS196550 VIO196550 VSK196550 WCG196550 WMC196550 WVY196550 AD262086 JM262086 TI262086 ADE262086 ANA262086 AWW262086 BGS262086 BQO262086 CAK262086 CKG262086 CUC262086 DDY262086 DNU262086 DXQ262086 EHM262086 ERI262086 FBE262086 FLA262086 FUW262086 GES262086 GOO262086 GYK262086 HIG262086 HSC262086 IBY262086 ILU262086 IVQ262086 JFM262086 JPI262086 JZE262086 KJA262086 KSW262086 LCS262086 LMO262086 LWK262086 MGG262086 MQC262086 MZY262086 NJU262086 NTQ262086 ODM262086 ONI262086 OXE262086 PHA262086 PQW262086 QAS262086 QKO262086 QUK262086 REG262086 ROC262086 RXY262086 SHU262086 SRQ262086 TBM262086 TLI262086 TVE262086 UFA262086 UOW262086 UYS262086 VIO262086 VSK262086 WCG262086 WMC262086 WVY262086 AD327622 JM327622 TI327622 ADE327622 ANA327622 AWW327622 BGS327622 BQO327622 CAK327622 CKG327622 CUC327622 DDY327622 DNU327622 DXQ327622 EHM327622 ERI327622 FBE327622 FLA327622 FUW327622 GES327622 GOO327622 GYK327622 HIG327622 HSC327622 IBY327622 ILU327622 IVQ327622 JFM327622 JPI327622 JZE327622 KJA327622 KSW327622 LCS327622 LMO327622 LWK327622 MGG327622 MQC327622 MZY327622 NJU327622 NTQ327622 ODM327622 ONI327622 OXE327622 PHA327622 PQW327622 QAS327622 QKO327622 QUK327622 REG327622 ROC327622 RXY327622 SHU327622 SRQ327622 TBM327622 TLI327622 TVE327622 UFA327622 UOW327622 UYS327622 VIO327622 VSK327622 WCG327622 WMC327622 WVY327622 AD393158 JM393158 TI393158 ADE393158 ANA393158 AWW393158 BGS393158 BQO393158 CAK393158 CKG393158 CUC393158 DDY393158 DNU393158 DXQ393158 EHM393158 ERI393158 FBE393158 FLA393158 FUW393158 GES393158 GOO393158 GYK393158 HIG393158 HSC393158 IBY393158 ILU393158 IVQ393158 JFM393158 JPI393158 JZE393158 KJA393158 KSW393158 LCS393158 LMO393158 LWK393158 MGG393158 MQC393158 MZY393158 NJU393158 NTQ393158 ODM393158 ONI393158 OXE393158 PHA393158 PQW393158 QAS393158 QKO393158 QUK393158 REG393158 ROC393158 RXY393158 SHU393158 SRQ393158 TBM393158 TLI393158 TVE393158 UFA393158 UOW393158 UYS393158 VIO393158 VSK393158 WCG393158 WMC393158 WVY393158 AD458694 JM458694 TI458694 ADE458694 ANA458694 AWW458694 BGS458694 BQO458694 CAK458694 CKG458694 CUC458694 DDY458694 DNU458694 DXQ458694 EHM458694 ERI458694 FBE458694 FLA458694 FUW458694 GES458694 GOO458694 GYK458694 HIG458694 HSC458694 IBY458694 ILU458694 IVQ458694 JFM458694 JPI458694 JZE458694 KJA458694 KSW458694 LCS458694 LMO458694 LWK458694 MGG458694 MQC458694 MZY458694 NJU458694 NTQ458694 ODM458694 ONI458694 OXE458694 PHA458694 PQW458694 QAS458694 QKO458694 QUK458694 REG458694 ROC458694 RXY458694 SHU458694 SRQ458694 TBM458694 TLI458694 TVE458694 UFA458694 UOW458694 UYS458694 VIO458694 VSK458694 WCG458694 WMC458694 WVY458694 AD524230 JM524230 TI524230 ADE524230 ANA524230 AWW524230 BGS524230 BQO524230 CAK524230 CKG524230 CUC524230 DDY524230 DNU524230 DXQ524230 EHM524230 ERI524230 FBE524230 FLA524230 FUW524230 GES524230 GOO524230 GYK524230 HIG524230 HSC524230 IBY524230 ILU524230 IVQ524230 JFM524230 JPI524230 JZE524230 KJA524230 KSW524230 LCS524230 LMO524230 LWK524230 MGG524230 MQC524230 MZY524230 NJU524230 NTQ524230 ODM524230 ONI524230 OXE524230 PHA524230 PQW524230 QAS524230 QKO524230 QUK524230 REG524230 ROC524230 RXY524230 SHU524230 SRQ524230 TBM524230 TLI524230 TVE524230 UFA524230 UOW524230 UYS524230 VIO524230 VSK524230 WCG524230 WMC524230 WVY524230 AD589766 JM589766 TI589766 ADE589766 ANA589766 AWW589766 BGS589766 BQO589766 CAK589766 CKG589766 CUC589766 DDY589766 DNU589766 DXQ589766 EHM589766 ERI589766 FBE589766 FLA589766 FUW589766 GES589766 GOO589766 GYK589766 HIG589766 HSC589766 IBY589766 ILU589766 IVQ589766 JFM589766 JPI589766 JZE589766 KJA589766 KSW589766 LCS589766 LMO589766 LWK589766 MGG589766 MQC589766 MZY589766 NJU589766 NTQ589766 ODM589766 ONI589766 OXE589766 PHA589766 PQW589766 QAS589766 QKO589766 QUK589766 REG589766 ROC589766 RXY589766 SHU589766 SRQ589766 TBM589766 TLI589766 TVE589766 UFA589766 UOW589766 UYS589766 VIO589766 VSK589766 WCG589766 WMC589766 WVY589766 AD655302 JM655302 TI655302 ADE655302 ANA655302 AWW655302 BGS655302 BQO655302 CAK655302 CKG655302 CUC655302 DDY655302 DNU655302 DXQ655302 EHM655302 ERI655302 FBE655302 FLA655302 FUW655302 GES655302 GOO655302 GYK655302 HIG655302 HSC655302 IBY655302 ILU655302 IVQ655302 JFM655302 JPI655302 JZE655302 KJA655302 KSW655302 LCS655302 LMO655302 LWK655302 MGG655302 MQC655302 MZY655302 NJU655302 NTQ655302 ODM655302 ONI655302 OXE655302 PHA655302 PQW655302 QAS655302 QKO655302 QUK655302 REG655302 ROC655302 RXY655302 SHU655302 SRQ655302 TBM655302 TLI655302 TVE655302 UFA655302 UOW655302 UYS655302 VIO655302 VSK655302 WCG655302 WMC655302 WVY655302 AD720838 JM720838 TI720838 ADE720838 ANA720838 AWW720838 BGS720838 BQO720838 CAK720838 CKG720838 CUC720838 DDY720838 DNU720838 DXQ720838 EHM720838 ERI720838 FBE720838 FLA720838 FUW720838 GES720838 GOO720838 GYK720838 HIG720838 HSC720838 IBY720838 ILU720838 IVQ720838 JFM720838 JPI720838 JZE720838 KJA720838 KSW720838 LCS720838 LMO720838 LWK720838 MGG720838 MQC720838 MZY720838 NJU720838 NTQ720838 ODM720838 ONI720838 OXE720838 PHA720838 PQW720838 QAS720838 QKO720838 QUK720838 REG720838 ROC720838 RXY720838 SHU720838 SRQ720838 TBM720838 TLI720838 TVE720838 UFA720838 UOW720838 UYS720838 VIO720838 VSK720838 WCG720838 WMC720838 WVY720838 AD786374 JM786374 TI786374 ADE786374 ANA786374 AWW786374 BGS786374 BQO786374 CAK786374 CKG786374 CUC786374 DDY786374 DNU786374 DXQ786374 EHM786374 ERI786374 FBE786374 FLA786374 FUW786374 GES786374 GOO786374 GYK786374 HIG786374 HSC786374 IBY786374 ILU786374 IVQ786374 JFM786374 JPI786374 JZE786374 KJA786374 KSW786374 LCS786374 LMO786374 LWK786374 MGG786374 MQC786374 MZY786374 NJU786374 NTQ786374 ODM786374 ONI786374 OXE786374 PHA786374 PQW786374 QAS786374 QKO786374 QUK786374 REG786374 ROC786374 RXY786374 SHU786374 SRQ786374 TBM786374 TLI786374 TVE786374 UFA786374 UOW786374 UYS786374 VIO786374 VSK786374 WCG786374 WMC786374 WVY786374 AD851910 JM851910 TI851910 ADE851910 ANA851910 AWW851910 BGS851910 BQO851910 CAK851910 CKG851910 CUC851910 DDY851910 DNU851910 DXQ851910 EHM851910 ERI851910 FBE851910 FLA851910 FUW851910 GES851910 GOO851910 GYK851910 HIG851910 HSC851910 IBY851910 ILU851910 IVQ851910 JFM851910 JPI851910 JZE851910 KJA851910 KSW851910 LCS851910 LMO851910 LWK851910 MGG851910 MQC851910 MZY851910 NJU851910 NTQ851910 ODM851910 ONI851910 OXE851910 PHA851910 PQW851910 QAS851910 QKO851910 QUK851910 REG851910 ROC851910 RXY851910 SHU851910 SRQ851910 TBM851910 TLI851910 TVE851910 UFA851910 UOW851910 UYS851910 VIO851910 VSK851910 WCG851910 WMC851910 WVY851910 AD917446 JM917446 TI917446 ADE917446 ANA917446 AWW917446 BGS917446 BQO917446 CAK917446 CKG917446 CUC917446 DDY917446 DNU917446 DXQ917446 EHM917446 ERI917446 FBE917446 FLA917446 FUW917446 GES917446 GOO917446 GYK917446 HIG917446 HSC917446 IBY917446 ILU917446 IVQ917446 JFM917446 JPI917446 JZE917446 KJA917446 KSW917446 LCS917446 LMO917446 LWK917446 MGG917446 MQC917446 MZY917446 NJU917446 NTQ917446 ODM917446 ONI917446 OXE917446 PHA917446 PQW917446 QAS917446 QKO917446 QUK917446 REG917446 ROC917446 RXY917446 SHU917446 SRQ917446 TBM917446 TLI917446 TVE917446 UFA917446 UOW917446 UYS917446 VIO917446 VSK917446 WCG917446 WMC917446 WVY917446 AD982982 JM982982 TI982982 ADE982982 ANA982982 AWW982982 BGS982982 BQO982982 CAK982982 CKG982982 CUC982982 DDY982982 DNU982982 DXQ982982 EHM982982 ERI982982 FBE982982 FLA982982 FUW982982 GES982982 GOO982982 GYK982982 HIG982982 HSC982982 IBY982982 ILU982982 IVQ982982 JFM982982 JPI982982 JZE982982 KJA982982 KSW982982 LCS982982 LMO982982 LWK982982 MGG982982 MQC982982 MZY982982 NJU982982 NTQ982982 ODM982982 ONI982982 OXE982982 PHA982982 PQW982982 QAS982982 QKO982982 QUK982982 REG982982 ROC982982 RXY982982 SHU982982 SRQ982982 TBM982982 TLI982982 TVE982982 UFA982982 UOW982982 UYS982982 VIO982982 VSK982982 WCG982982 WMC982982 WVY982982 AD11 AF65478 JO65478 TK65478 ADG65478 ANC65478 AWY65478 BGU65478 BQQ65478 CAM65478 CKI65478 CUE65478 DEA65478 DNW65478 DXS65478 EHO65478 ERK65478 FBG65478 FLC65478 FUY65478 GEU65478 GOQ65478 GYM65478 HII65478 HSE65478 ICA65478 ILW65478 IVS65478 JFO65478 JPK65478 JZG65478 KJC65478 KSY65478 LCU65478 LMQ65478 LWM65478 MGI65478 MQE65478 NAA65478 NJW65478 NTS65478 ODO65478 ONK65478 OXG65478 PHC65478 PQY65478 QAU65478 QKQ65478 QUM65478 REI65478 ROE65478 RYA65478 SHW65478 SRS65478 TBO65478 TLK65478 TVG65478 UFC65478 UOY65478 UYU65478 VIQ65478 VSM65478 WCI65478 WME65478 WWA65478 AF131014 JO131014 TK131014 ADG131014 ANC131014 AWY131014 BGU131014 BQQ131014 CAM131014 CKI131014 CUE131014 DEA131014 DNW131014 DXS131014 EHO131014 ERK131014 FBG131014 FLC131014 FUY131014 GEU131014 GOQ131014 GYM131014 HII131014 HSE131014 ICA131014 ILW131014 IVS131014 JFO131014 JPK131014 JZG131014 KJC131014 KSY131014 LCU131014 LMQ131014 LWM131014 MGI131014 MQE131014 NAA131014 NJW131014 NTS131014 ODO131014 ONK131014 OXG131014 PHC131014 PQY131014 QAU131014 QKQ131014 QUM131014 REI131014 ROE131014 RYA131014 SHW131014 SRS131014 TBO131014 TLK131014 TVG131014 UFC131014 UOY131014 UYU131014 VIQ131014 VSM131014 WCI131014 WME131014 WWA131014 AF196550 JO196550 TK196550 ADG196550 ANC196550 AWY196550 BGU196550 BQQ196550 CAM196550 CKI196550 CUE196550 DEA196550 DNW196550 DXS196550 EHO196550 ERK196550 FBG196550 FLC196550 FUY196550 GEU196550 GOQ196550 GYM196550 HII196550 HSE196550 ICA196550 ILW196550 IVS196550 JFO196550 JPK196550 JZG196550 KJC196550 KSY196550 LCU196550 LMQ196550 LWM196550 MGI196550 MQE196550 NAA196550 NJW196550 NTS196550 ODO196550 ONK196550 OXG196550 PHC196550 PQY196550 QAU196550 QKQ196550 QUM196550 REI196550 ROE196550 RYA196550 SHW196550 SRS196550 TBO196550 TLK196550 TVG196550 UFC196550 UOY196550 UYU196550 VIQ196550 VSM196550 WCI196550 WME196550 WWA196550 AF262086 JO262086 TK262086 ADG262086 ANC262086 AWY262086 BGU262086 BQQ262086 CAM262086 CKI262086 CUE262086 DEA262086 DNW262086 DXS262086 EHO262086 ERK262086 FBG262086 FLC262086 FUY262086 GEU262086 GOQ262086 GYM262086 HII262086 HSE262086 ICA262086 ILW262086 IVS262086 JFO262086 JPK262086 JZG262086 KJC262086 KSY262086 LCU262086 LMQ262086 LWM262086 MGI262086 MQE262086 NAA262086 NJW262086 NTS262086 ODO262086 ONK262086 OXG262086 PHC262086 PQY262086 QAU262086 QKQ262086 QUM262086 REI262086 ROE262086 RYA262086 SHW262086 SRS262086 TBO262086 TLK262086 TVG262086 UFC262086 UOY262086 UYU262086 VIQ262086 VSM262086 WCI262086 WME262086 WWA262086 AF327622 JO327622 TK327622 ADG327622 ANC327622 AWY327622 BGU327622 BQQ327622 CAM327622 CKI327622 CUE327622 DEA327622 DNW327622 DXS327622 EHO327622 ERK327622 FBG327622 FLC327622 FUY327622 GEU327622 GOQ327622 GYM327622 HII327622 HSE327622 ICA327622 ILW327622 IVS327622 JFO327622 JPK327622 JZG327622 KJC327622 KSY327622 LCU327622 LMQ327622 LWM327622 MGI327622 MQE327622 NAA327622 NJW327622 NTS327622 ODO327622 ONK327622 OXG327622 PHC327622 PQY327622 QAU327622 QKQ327622 QUM327622 REI327622 ROE327622 RYA327622 SHW327622 SRS327622 TBO327622 TLK327622 TVG327622 UFC327622 UOY327622 UYU327622 VIQ327622 VSM327622 WCI327622 WME327622 WWA327622 AF393158 JO393158 TK393158 ADG393158 ANC393158 AWY393158 BGU393158 BQQ393158 CAM393158 CKI393158 CUE393158 DEA393158 DNW393158 DXS393158 EHO393158 ERK393158 FBG393158 FLC393158 FUY393158 GEU393158 GOQ393158 GYM393158 HII393158 HSE393158 ICA393158 ILW393158 IVS393158 JFO393158 JPK393158 JZG393158 KJC393158 KSY393158 LCU393158 LMQ393158 LWM393158 MGI393158 MQE393158 NAA393158 NJW393158 NTS393158 ODO393158 ONK393158 OXG393158 PHC393158 PQY393158 QAU393158 QKQ393158 QUM393158 REI393158 ROE393158 RYA393158 SHW393158 SRS393158 TBO393158 TLK393158 TVG393158 UFC393158 UOY393158 UYU393158 VIQ393158 VSM393158 WCI393158 WME393158 WWA393158 AF458694 JO458694 TK458694 ADG458694 ANC458694 AWY458694 BGU458694 BQQ458694 CAM458694 CKI458694 CUE458694 DEA458694 DNW458694 DXS458694 EHO458694 ERK458694 FBG458694 FLC458694 FUY458694 GEU458694 GOQ458694 GYM458694 HII458694 HSE458694 ICA458694 ILW458694 IVS458694 JFO458694 JPK458694 JZG458694 KJC458694 KSY458694 LCU458694 LMQ458694 LWM458694 MGI458694 MQE458694 NAA458694 NJW458694 NTS458694 ODO458694 ONK458694 OXG458694 PHC458694 PQY458694 QAU458694 QKQ458694 QUM458694 REI458694 ROE458694 RYA458694 SHW458694 SRS458694 TBO458694 TLK458694 TVG458694 UFC458694 UOY458694 UYU458694 VIQ458694 VSM458694 WCI458694 WME458694 WWA458694 AF524230 JO524230 TK524230 ADG524230 ANC524230 AWY524230 BGU524230 BQQ524230 CAM524230 CKI524230 CUE524230 DEA524230 DNW524230 DXS524230 EHO524230 ERK524230 FBG524230 FLC524230 FUY524230 GEU524230 GOQ524230 GYM524230 HII524230 HSE524230 ICA524230 ILW524230 IVS524230 JFO524230 JPK524230 JZG524230 KJC524230 KSY524230 LCU524230 LMQ524230 LWM524230 MGI524230 MQE524230 NAA524230 NJW524230 NTS524230 ODO524230 ONK524230 OXG524230 PHC524230 PQY524230 QAU524230 QKQ524230 QUM524230 REI524230 ROE524230 RYA524230 SHW524230 SRS524230 TBO524230 TLK524230 TVG524230 UFC524230 UOY524230 UYU524230 VIQ524230 VSM524230 WCI524230 WME524230 WWA524230 AF589766 JO589766 TK589766 ADG589766 ANC589766 AWY589766 BGU589766 BQQ589766 CAM589766 CKI589766 CUE589766 DEA589766 DNW589766 DXS589766 EHO589766 ERK589766 FBG589766 FLC589766 FUY589766 GEU589766 GOQ589766 GYM589766 HII589766 HSE589766 ICA589766 ILW589766 IVS589766 JFO589766 JPK589766 JZG589766 KJC589766 KSY589766 LCU589766 LMQ589766 LWM589766 MGI589766 MQE589766 NAA589766 NJW589766 NTS589766 ODO589766 ONK589766 OXG589766 PHC589766 PQY589766 QAU589766 QKQ589766 QUM589766 REI589766 ROE589766 RYA589766 SHW589766 SRS589766 TBO589766 TLK589766 TVG589766 UFC589766 UOY589766 UYU589766 VIQ589766 VSM589766 WCI589766 WME589766 WWA589766 AF655302 JO655302 TK655302 ADG655302 ANC655302 AWY655302 BGU655302 BQQ655302 CAM655302 CKI655302 CUE655302 DEA655302 DNW655302 DXS655302 EHO655302 ERK655302 FBG655302 FLC655302 FUY655302 GEU655302 GOQ655302 GYM655302 HII655302 HSE655302 ICA655302 ILW655302 IVS655302 JFO655302 JPK655302 JZG655302 KJC655302 KSY655302 LCU655302 LMQ655302 LWM655302 MGI655302 MQE655302 NAA655302 NJW655302 NTS655302 ODO655302 ONK655302 OXG655302 PHC655302 PQY655302 QAU655302 QKQ655302 QUM655302 REI655302 ROE655302 RYA655302 SHW655302 SRS655302 TBO655302 TLK655302 TVG655302 UFC655302 UOY655302 UYU655302 VIQ655302 VSM655302 WCI655302 WME655302 WWA655302 AF720838 JO720838 TK720838 ADG720838 ANC720838 AWY720838 BGU720838 BQQ720838 CAM720838 CKI720838 CUE720838 DEA720838 DNW720838 DXS720838 EHO720838 ERK720838 FBG720838 FLC720838 FUY720838 GEU720838 GOQ720838 GYM720838 HII720838 HSE720838 ICA720838 ILW720838 IVS720838 JFO720838 JPK720838 JZG720838 KJC720838 KSY720838 LCU720838 LMQ720838 LWM720838 MGI720838 MQE720838 NAA720838 NJW720838 NTS720838 ODO720838 ONK720838 OXG720838 PHC720838 PQY720838 QAU720838 QKQ720838 QUM720838 REI720838 ROE720838 RYA720838 SHW720838 SRS720838 TBO720838 TLK720838 TVG720838 UFC720838 UOY720838 UYU720838 VIQ720838 VSM720838 WCI720838 WME720838 WWA720838 AF786374 JO786374 TK786374 ADG786374 ANC786374 AWY786374 BGU786374 BQQ786374 CAM786374 CKI786374 CUE786374 DEA786374 DNW786374 DXS786374 EHO786374 ERK786374 FBG786374 FLC786374 FUY786374 GEU786374 GOQ786374 GYM786374 HII786374 HSE786374 ICA786374 ILW786374 IVS786374 JFO786374 JPK786374 JZG786374 KJC786374 KSY786374 LCU786374 LMQ786374 LWM786374 MGI786374 MQE786374 NAA786374 NJW786374 NTS786374 ODO786374 ONK786374 OXG786374 PHC786374 PQY786374 QAU786374 QKQ786374 QUM786374 REI786374 ROE786374 RYA786374 SHW786374 SRS786374 TBO786374 TLK786374 TVG786374 UFC786374 UOY786374 UYU786374 VIQ786374 VSM786374 WCI786374 WME786374 WWA786374 AF851910 JO851910 TK851910 ADG851910 ANC851910 AWY851910 BGU851910 BQQ851910 CAM851910 CKI851910 CUE851910 DEA851910 DNW851910 DXS851910 EHO851910 ERK851910 FBG851910 FLC851910 FUY851910 GEU851910 GOQ851910 GYM851910 HII851910 HSE851910 ICA851910 ILW851910 IVS851910 JFO851910 JPK851910 JZG851910 KJC851910 KSY851910 LCU851910 LMQ851910 LWM851910 MGI851910 MQE851910 NAA851910 NJW851910 NTS851910 ODO851910 ONK851910 OXG851910 PHC851910 PQY851910 QAU851910 QKQ851910 QUM851910 REI851910 ROE851910 RYA851910 SHW851910 SRS851910 TBO851910 TLK851910 TVG851910 UFC851910 UOY851910 UYU851910 VIQ851910 VSM851910 WCI851910 WME851910 WWA851910 AF917446 JO917446 TK917446 ADG917446 ANC917446 AWY917446 BGU917446 BQQ917446 CAM917446 CKI917446 CUE917446 DEA917446 DNW917446 DXS917446 EHO917446 ERK917446 FBG917446 FLC917446 FUY917446 GEU917446 GOQ917446 GYM917446 HII917446 HSE917446 ICA917446 ILW917446 IVS917446 JFO917446 JPK917446 JZG917446 KJC917446 KSY917446 LCU917446 LMQ917446 LWM917446 MGI917446 MQE917446 NAA917446 NJW917446 NTS917446 ODO917446 ONK917446 OXG917446 PHC917446 PQY917446 QAU917446 QKQ917446 QUM917446 REI917446 ROE917446 RYA917446 SHW917446 SRS917446 TBO917446 TLK917446 TVG917446 UFC917446 UOY917446 UYU917446 VIQ917446 VSM917446 WCI917446 WME917446 WWA917446 AF982982 JO982982 TK982982 ADG982982 ANC982982 AWY982982 BGU982982 BQQ982982 CAM982982 CKI982982 CUE982982 DEA982982 DNW982982 DXS982982 EHO982982 ERK982982 FBG982982 FLC982982 FUY982982 GEU982982 GOQ982982 GYM982982 HII982982 HSE982982 ICA982982 ILW982982 IVS982982 JFO982982 JPK982982 JZG982982 KJC982982 KSY982982 LCU982982 LMQ982982 LWM982982 MGI982982 MQE982982 NAA982982 NJW982982 NTS982982 ODO982982 ONK982982 OXG982982 PHC982982 PQY982982 QAU982982 QKQ982982 QUM982982 REI982982 ROE982982 RYA982982 SHW982982 SRS982982 TBO982982 TLK982982 TVG982982 UFC982982 UOY982982 UYU982982 VIQ982982 VSM982982 WCI982982 WME982982 WWA982982 AF65474 JO65474 TK65474 ADG65474 ANC65474 AWY65474 BGU65474 BQQ65474 CAM65474 CKI65474 CUE65474 DEA65474 DNW65474 DXS65474 EHO65474 ERK65474 FBG65474 FLC65474 FUY65474 GEU65474 GOQ65474 GYM65474 HII65474 HSE65474 ICA65474 ILW65474 IVS65474 JFO65474 JPK65474 JZG65474 KJC65474 KSY65474 LCU65474 LMQ65474 LWM65474 MGI65474 MQE65474 NAA65474 NJW65474 NTS65474 ODO65474 ONK65474 OXG65474 PHC65474 PQY65474 QAU65474 QKQ65474 QUM65474 REI65474 ROE65474 RYA65474 SHW65474 SRS65474 TBO65474 TLK65474 TVG65474 UFC65474 UOY65474 UYU65474 VIQ65474 VSM65474 WCI65474 WME65474 WWA65474 AF131010 JO131010 TK131010 ADG131010 ANC131010 AWY131010 BGU131010 BQQ131010 CAM131010 CKI131010 CUE131010 DEA131010 DNW131010 DXS131010 EHO131010 ERK131010 FBG131010 FLC131010 FUY131010 GEU131010 GOQ131010 GYM131010 HII131010 HSE131010 ICA131010 ILW131010 IVS131010 JFO131010 JPK131010 JZG131010 KJC131010 KSY131010 LCU131010 LMQ131010 LWM131010 MGI131010 MQE131010 NAA131010 NJW131010 NTS131010 ODO131010 ONK131010 OXG131010 PHC131010 PQY131010 QAU131010 QKQ131010 QUM131010 REI131010 ROE131010 RYA131010 SHW131010 SRS131010 TBO131010 TLK131010 TVG131010 UFC131010 UOY131010 UYU131010 VIQ131010 VSM131010 WCI131010 WME131010 WWA131010 AF196546 JO196546 TK196546 ADG196546 ANC196546 AWY196546 BGU196546 BQQ196546 CAM196546 CKI196546 CUE196546 DEA196546 DNW196546 DXS196546 EHO196546 ERK196546 FBG196546 FLC196546 FUY196546 GEU196546 GOQ196546 GYM196546 HII196546 HSE196546 ICA196546 ILW196546 IVS196546 JFO196546 JPK196546 JZG196546 KJC196546 KSY196546 LCU196546 LMQ196546 LWM196546 MGI196546 MQE196546 NAA196546 NJW196546 NTS196546 ODO196546 ONK196546 OXG196546 PHC196546 PQY196546 QAU196546 QKQ196546 QUM196546 REI196546 ROE196546 RYA196546 SHW196546 SRS196546 TBO196546 TLK196546 TVG196546 UFC196546 UOY196546 UYU196546 VIQ196546 VSM196546 WCI196546 WME196546 WWA196546 AF262082 JO262082 TK262082 ADG262082 ANC262082 AWY262082 BGU262082 BQQ262082 CAM262082 CKI262082 CUE262082 DEA262082 DNW262082 DXS262082 EHO262082 ERK262082 FBG262082 FLC262082 FUY262082 GEU262082 GOQ262082 GYM262082 HII262082 HSE262082 ICA262082 ILW262082 IVS262082 JFO262082 JPK262082 JZG262082 KJC262082 KSY262082 LCU262082 LMQ262082 LWM262082 MGI262082 MQE262082 NAA262082 NJW262082 NTS262082 ODO262082 ONK262082 OXG262082 PHC262082 PQY262082 QAU262082 QKQ262082 QUM262082 REI262082 ROE262082 RYA262082 SHW262082 SRS262082 TBO262082 TLK262082 TVG262082 UFC262082 UOY262082 UYU262082 VIQ262082 VSM262082 WCI262082 WME262082 WWA262082 AF327618 JO327618 TK327618 ADG327618 ANC327618 AWY327618 BGU327618 BQQ327618 CAM327618 CKI327618 CUE327618 DEA327618 DNW327618 DXS327618 EHO327618 ERK327618 FBG327618 FLC327618 FUY327618 GEU327618 GOQ327618 GYM327618 HII327618 HSE327618 ICA327618 ILW327618 IVS327618 JFO327618 JPK327618 JZG327618 KJC327618 KSY327618 LCU327618 LMQ327618 LWM327618 MGI327618 MQE327618 NAA327618 NJW327618 NTS327618 ODO327618 ONK327618 OXG327618 PHC327618 PQY327618 QAU327618 QKQ327618 QUM327618 REI327618 ROE327618 RYA327618 SHW327618 SRS327618 TBO327618 TLK327618 TVG327618 UFC327618 UOY327618 UYU327618 VIQ327618 VSM327618 WCI327618 WME327618 WWA327618 AF393154 JO393154 TK393154 ADG393154 ANC393154 AWY393154 BGU393154 BQQ393154 CAM393154 CKI393154 CUE393154 DEA393154 DNW393154 DXS393154 EHO393154 ERK393154 FBG393154 FLC393154 FUY393154 GEU393154 GOQ393154 GYM393154 HII393154 HSE393154 ICA393154 ILW393154 IVS393154 JFO393154 JPK393154 JZG393154 KJC393154 KSY393154 LCU393154 LMQ393154 LWM393154 MGI393154 MQE393154 NAA393154 NJW393154 NTS393154 ODO393154 ONK393154 OXG393154 PHC393154 PQY393154 QAU393154 QKQ393154 QUM393154 REI393154 ROE393154 RYA393154 SHW393154 SRS393154 TBO393154 TLK393154 TVG393154 UFC393154 UOY393154 UYU393154 VIQ393154 VSM393154 WCI393154 WME393154 WWA393154 AF458690 JO458690 TK458690 ADG458690 ANC458690 AWY458690 BGU458690 BQQ458690 CAM458690 CKI458690 CUE458690 DEA458690 DNW458690 DXS458690 EHO458690 ERK458690 FBG458690 FLC458690 FUY458690 GEU458690 GOQ458690 GYM458690 HII458690 HSE458690 ICA458690 ILW458690 IVS458690 JFO458690 JPK458690 JZG458690 KJC458690 KSY458690 LCU458690 LMQ458690 LWM458690 MGI458690 MQE458690 NAA458690 NJW458690 NTS458690 ODO458690 ONK458690 OXG458690 PHC458690 PQY458690 QAU458690 QKQ458690 QUM458690 REI458690 ROE458690 RYA458690 SHW458690 SRS458690 TBO458690 TLK458690 TVG458690 UFC458690 UOY458690 UYU458690 VIQ458690 VSM458690 WCI458690 WME458690 WWA458690 AF524226 JO524226 TK524226 ADG524226 ANC524226 AWY524226 BGU524226 BQQ524226 CAM524226 CKI524226 CUE524226 DEA524226 DNW524226 DXS524226 EHO524226 ERK524226 FBG524226 FLC524226 FUY524226 GEU524226 GOQ524226 GYM524226 HII524226 HSE524226 ICA524226 ILW524226 IVS524226 JFO524226 JPK524226 JZG524226 KJC524226 KSY524226 LCU524226 LMQ524226 LWM524226 MGI524226 MQE524226 NAA524226 NJW524226 NTS524226 ODO524226 ONK524226 OXG524226 PHC524226 PQY524226 QAU524226 QKQ524226 QUM524226 REI524226 ROE524226 RYA524226 SHW524226 SRS524226 TBO524226 TLK524226 TVG524226 UFC524226 UOY524226 UYU524226 VIQ524226 VSM524226 WCI524226 WME524226 WWA524226 AF589762 JO589762 TK589762 ADG589762 ANC589762 AWY589762 BGU589762 BQQ589762 CAM589762 CKI589762 CUE589762 DEA589762 DNW589762 DXS589762 EHO589762 ERK589762 FBG589762 FLC589762 FUY589762 GEU589762 GOQ589762 GYM589762 HII589762 HSE589762 ICA589762 ILW589762 IVS589762 JFO589762 JPK589762 JZG589762 KJC589762 KSY589762 LCU589762 LMQ589762 LWM589762 MGI589762 MQE589762 NAA589762 NJW589762 NTS589762 ODO589762 ONK589762 OXG589762 PHC589762 PQY589762 QAU589762 QKQ589762 QUM589762 REI589762 ROE589762 RYA589762 SHW589762 SRS589762 TBO589762 TLK589762 TVG589762 UFC589762 UOY589762 UYU589762 VIQ589762 VSM589762 WCI589762 WME589762 WWA589762 AF655298 JO655298 TK655298 ADG655298 ANC655298 AWY655298 BGU655298 BQQ655298 CAM655298 CKI655298 CUE655298 DEA655298 DNW655298 DXS655298 EHO655298 ERK655298 FBG655298 FLC655298 FUY655298 GEU655298 GOQ655298 GYM655298 HII655298 HSE655298 ICA655298 ILW655298 IVS655298 JFO655298 JPK655298 JZG655298 KJC655298 KSY655298 LCU655298 LMQ655298 LWM655298 MGI655298 MQE655298 NAA655298 NJW655298 NTS655298 ODO655298 ONK655298 OXG655298 PHC655298 PQY655298 QAU655298 QKQ655298 QUM655298 REI655298 ROE655298 RYA655298 SHW655298 SRS655298 TBO655298 TLK655298 TVG655298 UFC655298 UOY655298 UYU655298 VIQ655298 VSM655298 WCI655298 WME655298 WWA655298 AF720834 JO720834 TK720834 ADG720834 ANC720834 AWY720834 BGU720834 BQQ720834 CAM720834 CKI720834 CUE720834 DEA720834 DNW720834 DXS720834 EHO720834 ERK720834 FBG720834 FLC720834 FUY720834 GEU720834 GOQ720834 GYM720834 HII720834 HSE720834 ICA720834 ILW720834 IVS720834 JFO720834 JPK720834 JZG720834 KJC720834 KSY720834 LCU720834 LMQ720834 LWM720834 MGI720834 MQE720834 NAA720834 NJW720834 NTS720834 ODO720834 ONK720834 OXG720834 PHC720834 PQY720834 QAU720834 QKQ720834 QUM720834 REI720834 ROE720834 RYA720834 SHW720834 SRS720834 TBO720834 TLK720834 TVG720834 UFC720834 UOY720834 UYU720834 VIQ720834 VSM720834 WCI720834 WME720834 WWA720834 AF786370 JO786370 TK786370 ADG786370 ANC786370 AWY786370 BGU786370 BQQ786370 CAM786370 CKI786370 CUE786370 DEA786370 DNW786370 DXS786370 EHO786370 ERK786370 FBG786370 FLC786370 FUY786370 GEU786370 GOQ786370 GYM786370 HII786370 HSE786370 ICA786370 ILW786370 IVS786370 JFO786370 JPK786370 JZG786370 KJC786370 KSY786370 LCU786370 LMQ786370 LWM786370 MGI786370 MQE786370 NAA786370 NJW786370 NTS786370 ODO786370 ONK786370 OXG786370 PHC786370 PQY786370 QAU786370 QKQ786370 QUM786370 REI786370 ROE786370 RYA786370 SHW786370 SRS786370 TBO786370 TLK786370 TVG786370 UFC786370 UOY786370 UYU786370 VIQ786370 VSM786370 WCI786370 WME786370 WWA786370 AF851906 JO851906 TK851906 ADG851906 ANC851906 AWY851906 BGU851906 BQQ851906 CAM851906 CKI851906 CUE851906 DEA851906 DNW851906 DXS851906 EHO851906 ERK851906 FBG851906 FLC851906 FUY851906 GEU851906 GOQ851906 GYM851906 HII851906 HSE851906 ICA851906 ILW851906 IVS851906 JFO851906 JPK851906 JZG851906 KJC851906 KSY851906 LCU851906 LMQ851906 LWM851906 MGI851906 MQE851906 NAA851906 NJW851906 NTS851906 ODO851906 ONK851906 OXG851906 PHC851906 PQY851906 QAU851906 QKQ851906 QUM851906 REI851906 ROE851906 RYA851906 SHW851906 SRS851906 TBO851906 TLK851906 TVG851906 UFC851906 UOY851906 UYU851906 VIQ851906 VSM851906 WCI851906 WME851906 WWA851906 AF917442 JO917442 TK917442 ADG917442 ANC917442 AWY917442 BGU917442 BQQ917442 CAM917442 CKI917442 CUE917442 DEA917442 DNW917442 DXS917442 EHO917442 ERK917442 FBG917442 FLC917442 FUY917442 GEU917442 GOQ917442 GYM917442 HII917442 HSE917442 ICA917442 ILW917442 IVS917442 JFO917442 JPK917442 JZG917442 KJC917442 KSY917442 LCU917442 LMQ917442 LWM917442 MGI917442 MQE917442 NAA917442 NJW917442 NTS917442 ODO917442 ONK917442 OXG917442 PHC917442 PQY917442 QAU917442 QKQ917442 QUM917442 REI917442 ROE917442 RYA917442 SHW917442 SRS917442 TBO917442 TLK917442 TVG917442 UFC917442 UOY917442 UYU917442 VIQ917442 VSM917442 WCI917442 WME917442 WWA917442 AF982978 JO982978 TK982978 ADG982978 ANC982978 AWY982978 BGU982978 BQQ982978 CAM982978 CKI982978 CUE982978 DEA982978 DNW982978 DXS982978 EHO982978 ERK982978 FBG982978 FLC982978 FUY982978 GEU982978 GOQ982978 GYM982978 HII982978 HSE982978 ICA982978 ILW982978 IVS982978 JFO982978 JPK982978 JZG982978 KJC982978 KSY982978 LCU982978 LMQ982978 LWM982978 MGI982978 MQE982978 NAA982978 NJW982978 NTS982978 ODO982978 ONK982978 OXG982978 PHC982978 PQY982978 QAU982978 QKQ982978 QUM982978 REI982978 ROE982978 RYA982978 SHW982978 SRS982978 TBO982978 TLK982978 TVG982978 UFC982978 UOY982978 UYU982978 VIQ982978 VSM982978 WCI982978 WME982978 WWA982978 AD65474 JM65474 TI65474 ADE65474 ANA65474 AWW65474 BGS65474 BQO65474 CAK65474 CKG65474 CUC65474 DDY65474 DNU65474 DXQ65474 EHM65474 ERI65474 FBE65474 FLA65474 FUW65474 GES65474 GOO65474 GYK65474 HIG65474 HSC65474 IBY65474 ILU65474 IVQ65474 JFM65474 JPI65474 JZE65474 KJA65474 KSW65474 LCS65474 LMO65474 LWK65474 MGG65474 MQC65474 MZY65474 NJU65474 NTQ65474 ODM65474 ONI65474 OXE65474 PHA65474 PQW65474 QAS65474 QKO65474 QUK65474 REG65474 ROC65474 RXY65474 SHU65474 SRQ65474 TBM65474 TLI65474 TVE65474 UFA65474 UOW65474 UYS65474 VIO65474 VSK65474 WCG65474 WMC65474 WVY65474 AD131010 JM131010 TI131010 ADE131010 ANA131010 AWW131010 BGS131010 BQO131010 CAK131010 CKG131010 CUC131010 DDY131010 DNU131010 DXQ131010 EHM131010 ERI131010 FBE131010 FLA131010 FUW131010 GES131010 GOO131010 GYK131010 HIG131010 HSC131010 IBY131010 ILU131010 IVQ131010 JFM131010 JPI131010 JZE131010 KJA131010 KSW131010 LCS131010 LMO131010 LWK131010 MGG131010 MQC131010 MZY131010 NJU131010 NTQ131010 ODM131010 ONI131010 OXE131010 PHA131010 PQW131010 QAS131010 QKO131010 QUK131010 REG131010 ROC131010 RXY131010 SHU131010 SRQ131010 TBM131010 TLI131010 TVE131010 UFA131010 UOW131010 UYS131010 VIO131010 VSK131010 WCG131010 WMC131010 WVY131010 AD196546 JM196546 TI196546 ADE196546 ANA196546 AWW196546 BGS196546 BQO196546 CAK196546 CKG196546 CUC196546 DDY196546 DNU196546 DXQ196546 EHM196546 ERI196546 FBE196546 FLA196546 FUW196546 GES196546 GOO196546 GYK196546 HIG196546 HSC196546 IBY196546 ILU196546 IVQ196546 JFM196546 JPI196546 JZE196546 KJA196546 KSW196546 LCS196546 LMO196546 LWK196546 MGG196546 MQC196546 MZY196546 NJU196546 NTQ196546 ODM196546 ONI196546 OXE196546 PHA196546 PQW196546 QAS196546 QKO196546 QUK196546 REG196546 ROC196546 RXY196546 SHU196546 SRQ196546 TBM196546 TLI196546 TVE196546 UFA196546 UOW196546 UYS196546 VIO196546 VSK196546 WCG196546 WMC196546 WVY196546 AD262082 JM262082 TI262082 ADE262082 ANA262082 AWW262082 BGS262082 BQO262082 CAK262082 CKG262082 CUC262082 DDY262082 DNU262082 DXQ262082 EHM262082 ERI262082 FBE262082 FLA262082 FUW262082 GES262082 GOO262082 GYK262082 HIG262082 HSC262082 IBY262082 ILU262082 IVQ262082 JFM262082 JPI262082 JZE262082 KJA262082 KSW262082 LCS262082 LMO262082 LWK262082 MGG262082 MQC262082 MZY262082 NJU262082 NTQ262082 ODM262082 ONI262082 OXE262082 PHA262082 PQW262082 QAS262082 QKO262082 QUK262082 REG262082 ROC262082 RXY262082 SHU262082 SRQ262082 TBM262082 TLI262082 TVE262082 UFA262082 UOW262082 UYS262082 VIO262082 VSK262082 WCG262082 WMC262082 WVY262082 AD327618 JM327618 TI327618 ADE327618 ANA327618 AWW327618 BGS327618 BQO327618 CAK327618 CKG327618 CUC327618 DDY327618 DNU327618 DXQ327618 EHM327618 ERI327618 FBE327618 FLA327618 FUW327618 GES327618 GOO327618 GYK327618 HIG327618 HSC327618 IBY327618 ILU327618 IVQ327618 JFM327618 JPI327618 JZE327618 KJA327618 KSW327618 LCS327618 LMO327618 LWK327618 MGG327618 MQC327618 MZY327618 NJU327618 NTQ327618 ODM327618 ONI327618 OXE327618 PHA327618 PQW327618 QAS327618 QKO327618 QUK327618 REG327618 ROC327618 RXY327618 SHU327618 SRQ327618 TBM327618 TLI327618 TVE327618 UFA327618 UOW327618 UYS327618 VIO327618 VSK327618 WCG327618 WMC327618 WVY327618 AD393154 JM393154 TI393154 ADE393154 ANA393154 AWW393154 BGS393154 BQO393154 CAK393154 CKG393154 CUC393154 DDY393154 DNU393154 DXQ393154 EHM393154 ERI393154 FBE393154 FLA393154 FUW393154 GES393154 GOO393154 GYK393154 HIG393154 HSC393154 IBY393154 ILU393154 IVQ393154 JFM393154 JPI393154 JZE393154 KJA393154 KSW393154 LCS393154 LMO393154 LWK393154 MGG393154 MQC393154 MZY393154 NJU393154 NTQ393154 ODM393154 ONI393154 OXE393154 PHA393154 PQW393154 QAS393154 QKO393154 QUK393154 REG393154 ROC393154 RXY393154 SHU393154 SRQ393154 TBM393154 TLI393154 TVE393154 UFA393154 UOW393154 UYS393154 VIO393154 VSK393154 WCG393154 WMC393154 WVY393154 AD458690 JM458690 TI458690 ADE458690 ANA458690 AWW458690 BGS458690 BQO458690 CAK458690 CKG458690 CUC458690 DDY458690 DNU458690 DXQ458690 EHM458690 ERI458690 FBE458690 FLA458690 FUW458690 GES458690 GOO458690 GYK458690 HIG458690 HSC458690 IBY458690 ILU458690 IVQ458690 JFM458690 JPI458690 JZE458690 KJA458690 KSW458690 LCS458690 LMO458690 LWK458690 MGG458690 MQC458690 MZY458690 NJU458690 NTQ458690 ODM458690 ONI458690 OXE458690 PHA458690 PQW458690 QAS458690 QKO458690 QUK458690 REG458690 ROC458690 RXY458690 SHU458690 SRQ458690 TBM458690 TLI458690 TVE458690 UFA458690 UOW458690 UYS458690 VIO458690 VSK458690 WCG458690 WMC458690 WVY458690 AD524226 JM524226 TI524226 ADE524226 ANA524226 AWW524226 BGS524226 BQO524226 CAK524226 CKG524226 CUC524226 DDY524226 DNU524226 DXQ524226 EHM524226 ERI524226 FBE524226 FLA524226 FUW524226 GES524226 GOO524226 GYK524226 HIG524226 HSC524226 IBY524226 ILU524226 IVQ524226 JFM524226 JPI524226 JZE524226 KJA524226 KSW524226 LCS524226 LMO524226 LWK524226 MGG524226 MQC524226 MZY524226 NJU524226 NTQ524226 ODM524226 ONI524226 OXE524226 PHA524226 PQW524226 QAS524226 QKO524226 QUK524226 REG524226 ROC524226 RXY524226 SHU524226 SRQ524226 TBM524226 TLI524226 TVE524226 UFA524226 UOW524226 UYS524226 VIO524226 VSK524226 WCG524226 WMC524226 WVY524226 AD589762 JM589762 TI589762 ADE589762 ANA589762 AWW589762 BGS589762 BQO589762 CAK589762 CKG589762 CUC589762 DDY589762 DNU589762 DXQ589762 EHM589762 ERI589762 FBE589762 FLA589762 FUW589762 GES589762 GOO589762 GYK589762 HIG589762 HSC589762 IBY589762 ILU589762 IVQ589762 JFM589762 JPI589762 JZE589762 KJA589762 KSW589762 LCS589762 LMO589762 LWK589762 MGG589762 MQC589762 MZY589762 NJU589762 NTQ589762 ODM589762 ONI589762 OXE589762 PHA589762 PQW589762 QAS589762 QKO589762 QUK589762 REG589762 ROC589762 RXY589762 SHU589762 SRQ589762 TBM589762 TLI589762 TVE589762 UFA589762 UOW589762 UYS589762 VIO589762 VSK589762 WCG589762 WMC589762 WVY589762 AD655298 JM655298 TI655298 ADE655298 ANA655298 AWW655298 BGS655298 BQO655298 CAK655298 CKG655298 CUC655298 DDY655298 DNU655298 DXQ655298 EHM655298 ERI655298 FBE655298 FLA655298 FUW655298 GES655298 GOO655298 GYK655298 HIG655298 HSC655298 IBY655298 ILU655298 IVQ655298 JFM655298 JPI655298 JZE655298 KJA655298 KSW655298 LCS655298 LMO655298 LWK655298 MGG655298 MQC655298 MZY655298 NJU655298 NTQ655298 ODM655298 ONI655298 OXE655298 PHA655298 PQW655298 QAS655298 QKO655298 QUK655298 REG655298 ROC655298 RXY655298 SHU655298 SRQ655298 TBM655298 TLI655298 TVE655298 UFA655298 UOW655298 UYS655298 VIO655298 VSK655298 WCG655298 WMC655298 WVY655298 AD720834 JM720834 TI720834 ADE720834 ANA720834 AWW720834 BGS720834 BQO720834 CAK720834 CKG720834 CUC720834 DDY720834 DNU720834 DXQ720834 EHM720834 ERI720834 FBE720834 FLA720834 FUW720834 GES720834 GOO720834 GYK720834 HIG720834 HSC720834 IBY720834 ILU720834 IVQ720834 JFM720834 JPI720834 JZE720834 KJA720834 KSW720834 LCS720834 LMO720834 LWK720834 MGG720834 MQC720834 MZY720834 NJU720834 NTQ720834 ODM720834 ONI720834 OXE720834 PHA720834 PQW720834 QAS720834 QKO720834 QUK720834 REG720834 ROC720834 RXY720834 SHU720834 SRQ720834 TBM720834 TLI720834 TVE720834 UFA720834 UOW720834 UYS720834 VIO720834 VSK720834 WCG720834 WMC720834 WVY720834 AD786370 JM786370 TI786370 ADE786370 ANA786370 AWW786370 BGS786370 BQO786370 CAK786370 CKG786370 CUC786370 DDY786370 DNU786370 DXQ786370 EHM786370 ERI786370 FBE786370 FLA786370 FUW786370 GES786370 GOO786370 GYK786370 HIG786370 HSC786370 IBY786370 ILU786370 IVQ786370 JFM786370 JPI786370 JZE786370 KJA786370 KSW786370 LCS786370 LMO786370 LWK786370 MGG786370 MQC786370 MZY786370 NJU786370 NTQ786370 ODM786370 ONI786370 OXE786370 PHA786370 PQW786370 QAS786370 QKO786370 QUK786370 REG786370 ROC786370 RXY786370 SHU786370 SRQ786370 TBM786370 TLI786370 TVE786370 UFA786370 UOW786370 UYS786370 VIO786370 VSK786370 WCG786370 WMC786370 WVY786370 AD851906 JM851906 TI851906 ADE851906 ANA851906 AWW851906 BGS851906 BQO851906 CAK851906 CKG851906 CUC851906 DDY851906 DNU851906 DXQ851906 EHM851906 ERI851906 FBE851906 FLA851906 FUW851906 GES851906 GOO851906 GYK851906 HIG851906 HSC851906 IBY851906 ILU851906 IVQ851906 JFM851906 JPI851906 JZE851906 KJA851906 KSW851906 LCS851906 LMO851906 LWK851906 MGG851906 MQC851906 MZY851906 NJU851906 NTQ851906 ODM851906 ONI851906 OXE851906 PHA851906 PQW851906 QAS851906 QKO851906 QUK851906 REG851906 ROC851906 RXY851906 SHU851906 SRQ851906 TBM851906 TLI851906 TVE851906 UFA851906 UOW851906 UYS851906 VIO851906 VSK851906 WCG851906 WMC851906 WVY851906 AD917442 JM917442 TI917442 ADE917442 ANA917442 AWW917442 BGS917442 BQO917442 CAK917442 CKG917442 CUC917442 DDY917442 DNU917442 DXQ917442 EHM917442 ERI917442 FBE917442 FLA917442 FUW917442 GES917442 GOO917442 GYK917442 HIG917442 HSC917442 IBY917442 ILU917442 IVQ917442 JFM917442 JPI917442 JZE917442 KJA917442 KSW917442 LCS917442 LMO917442 LWK917442 MGG917442 MQC917442 MZY917442 NJU917442 NTQ917442 ODM917442 ONI917442 OXE917442 PHA917442 PQW917442 QAS917442 QKO917442 QUK917442 REG917442 ROC917442 RXY917442 SHU917442 SRQ917442 TBM917442 TLI917442 TVE917442 UFA917442 UOW917442 UYS917442 VIO917442 VSK917442 WCG917442 WMC917442 WVY917442 AD982978 JM982978 TI982978 ADE982978 ANA982978 AWW982978 BGS982978 BQO982978 CAK982978 CKG982978 CUC982978 DDY982978 DNU982978 DXQ982978 EHM982978 ERI982978 FBE982978 FLA982978 FUW982978 GES982978 GOO982978 GYK982978 HIG982978 HSC982978 IBY982978 ILU982978 IVQ982978 JFM982978 JPI982978 JZE982978 KJA982978 KSW982978 LCS982978 LMO982978 LWK982978 MGG982978 MQC982978 MZY982978 NJU982978 NTQ982978 ODM982978 ONI982978 OXE982978 PHA982978 PQW982978 QAS982978 QKO982978 QUK982978 REG982978 ROC982978 RXY982978 SHU982978 SRQ982978 TBM982978 TLI982978 TVE982978 UFA982978 UOW982978 UYS982978 VIO982978 VSK982978 WCG982978 WMC982978 WVY982978 G65474 JD65474 SZ65474 ACV65474 AMR65474 AWN65474 BGJ65474 BQF65474 CAB65474 CJX65474 CTT65474 DDP65474 DNL65474 DXH65474 EHD65474 EQZ65474 FAV65474 FKR65474 FUN65474 GEJ65474 GOF65474 GYB65474 HHX65474 HRT65474 IBP65474 ILL65474 IVH65474 JFD65474 JOZ65474 JYV65474 KIR65474 KSN65474 LCJ65474 LMF65474 LWB65474 MFX65474 MPT65474 MZP65474 NJL65474 NTH65474 ODD65474 OMZ65474 OWV65474 PGR65474 PQN65474 QAJ65474 QKF65474 QUB65474 RDX65474 RNT65474 RXP65474 SHL65474 SRH65474 TBD65474 TKZ65474 TUV65474 UER65474 UON65474 UYJ65474 VIF65474 VSB65474 WBX65474 WLT65474 WVP65474 G131010 JD131010 SZ131010 ACV131010 AMR131010 AWN131010 BGJ131010 BQF131010 CAB131010 CJX131010 CTT131010 DDP131010 DNL131010 DXH131010 EHD131010 EQZ131010 FAV131010 FKR131010 FUN131010 GEJ131010 GOF131010 GYB131010 HHX131010 HRT131010 IBP131010 ILL131010 IVH131010 JFD131010 JOZ131010 JYV131010 KIR131010 KSN131010 LCJ131010 LMF131010 LWB131010 MFX131010 MPT131010 MZP131010 NJL131010 NTH131010 ODD131010 OMZ131010 OWV131010 PGR131010 PQN131010 QAJ131010 QKF131010 QUB131010 RDX131010 RNT131010 RXP131010 SHL131010 SRH131010 TBD131010 TKZ131010 TUV131010 UER131010 UON131010 UYJ131010 VIF131010 VSB131010 WBX131010 WLT131010 WVP131010 G196546 JD196546 SZ196546 ACV196546 AMR196546 AWN196546 BGJ196546 BQF196546 CAB196546 CJX196546 CTT196546 DDP196546 DNL196546 DXH196546 EHD196546 EQZ196546 FAV196546 FKR196546 FUN196546 GEJ196546 GOF196546 GYB196546 HHX196546 HRT196546 IBP196546 ILL196546 IVH196546 JFD196546 JOZ196546 JYV196546 KIR196546 KSN196546 LCJ196546 LMF196546 LWB196546 MFX196546 MPT196546 MZP196546 NJL196546 NTH196546 ODD196546 OMZ196546 OWV196546 PGR196546 PQN196546 QAJ196546 QKF196546 QUB196546 RDX196546 RNT196546 RXP196546 SHL196546 SRH196546 TBD196546 TKZ196546 TUV196546 UER196546 UON196546 UYJ196546 VIF196546 VSB196546 WBX196546 WLT196546 WVP196546 G262082 JD262082 SZ262082 ACV262082 AMR262082 AWN262082 BGJ262082 BQF262082 CAB262082 CJX262082 CTT262082 DDP262082 DNL262082 DXH262082 EHD262082 EQZ262082 FAV262082 FKR262082 FUN262082 GEJ262082 GOF262082 GYB262082 HHX262082 HRT262082 IBP262082 ILL262082 IVH262082 JFD262082 JOZ262082 JYV262082 KIR262082 KSN262082 LCJ262082 LMF262082 LWB262082 MFX262082 MPT262082 MZP262082 NJL262082 NTH262082 ODD262082 OMZ262082 OWV262082 PGR262082 PQN262082 QAJ262082 QKF262082 QUB262082 RDX262082 RNT262082 RXP262082 SHL262082 SRH262082 TBD262082 TKZ262082 TUV262082 UER262082 UON262082 UYJ262082 VIF262082 VSB262082 WBX262082 WLT262082 WVP262082 G327618 JD327618 SZ327618 ACV327618 AMR327618 AWN327618 BGJ327618 BQF327618 CAB327618 CJX327618 CTT327618 DDP327618 DNL327618 DXH327618 EHD327618 EQZ327618 FAV327618 FKR327618 FUN327618 GEJ327618 GOF327618 GYB327618 HHX327618 HRT327618 IBP327618 ILL327618 IVH327618 JFD327618 JOZ327618 JYV327618 KIR327618 KSN327618 LCJ327618 LMF327618 LWB327618 MFX327618 MPT327618 MZP327618 NJL327618 NTH327618 ODD327618 OMZ327618 OWV327618 PGR327618 PQN327618 QAJ327618 QKF327618 QUB327618 RDX327618 RNT327618 RXP327618 SHL327618 SRH327618 TBD327618 TKZ327618 TUV327618 UER327618 UON327618 UYJ327618 VIF327618 VSB327618 WBX327618 WLT327618 WVP327618 G393154 JD393154 SZ393154 ACV393154 AMR393154 AWN393154 BGJ393154 BQF393154 CAB393154 CJX393154 CTT393154 DDP393154 DNL393154 DXH393154 EHD393154 EQZ393154 FAV393154 FKR393154 FUN393154 GEJ393154 GOF393154 GYB393154 HHX393154 HRT393154 IBP393154 ILL393154 IVH393154 JFD393154 JOZ393154 JYV393154 KIR393154 KSN393154 LCJ393154 LMF393154 LWB393154 MFX393154 MPT393154 MZP393154 NJL393154 NTH393154 ODD393154 OMZ393154 OWV393154 PGR393154 PQN393154 QAJ393154 QKF393154 QUB393154 RDX393154 RNT393154 RXP393154 SHL393154 SRH393154 TBD393154 TKZ393154 TUV393154 UER393154 UON393154 UYJ393154 VIF393154 VSB393154 WBX393154 WLT393154 WVP393154 G458690 JD458690 SZ458690 ACV458690 AMR458690 AWN458690 BGJ458690 BQF458690 CAB458690 CJX458690 CTT458690 DDP458690 DNL458690 DXH458690 EHD458690 EQZ458690 FAV458690 FKR458690 FUN458690 GEJ458690 GOF458690 GYB458690 HHX458690 HRT458690 IBP458690 ILL458690 IVH458690 JFD458690 JOZ458690 JYV458690 KIR458690 KSN458690 LCJ458690 LMF458690 LWB458690 MFX458690 MPT458690 MZP458690 NJL458690 NTH458690 ODD458690 OMZ458690 OWV458690 PGR458690 PQN458690 QAJ458690 QKF458690 QUB458690 RDX458690 RNT458690 RXP458690 SHL458690 SRH458690 TBD458690 TKZ458690 TUV458690 UER458690 UON458690 UYJ458690 VIF458690 VSB458690 WBX458690 WLT458690 WVP458690 G524226 JD524226 SZ524226 ACV524226 AMR524226 AWN524226 BGJ524226 BQF524226 CAB524226 CJX524226 CTT524226 DDP524226 DNL524226 DXH524226 EHD524226 EQZ524226 FAV524226 FKR524226 FUN524226 GEJ524226 GOF524226 GYB524226 HHX524226 HRT524226 IBP524226 ILL524226 IVH524226 JFD524226 JOZ524226 JYV524226 KIR524226 KSN524226 LCJ524226 LMF524226 LWB524226 MFX524226 MPT524226 MZP524226 NJL524226 NTH524226 ODD524226 OMZ524226 OWV524226 PGR524226 PQN524226 QAJ524226 QKF524226 QUB524226 RDX524226 RNT524226 RXP524226 SHL524226 SRH524226 TBD524226 TKZ524226 TUV524226 UER524226 UON524226 UYJ524226 VIF524226 VSB524226 WBX524226 WLT524226 WVP524226 G589762 JD589762 SZ589762 ACV589762 AMR589762 AWN589762 BGJ589762 BQF589762 CAB589762 CJX589762 CTT589762 DDP589762 DNL589762 DXH589762 EHD589762 EQZ589762 FAV589762 FKR589762 FUN589762 GEJ589762 GOF589762 GYB589762 HHX589762 HRT589762 IBP589762 ILL589762 IVH589762 JFD589762 JOZ589762 JYV589762 KIR589762 KSN589762 LCJ589762 LMF589762 LWB589762 MFX589762 MPT589762 MZP589762 NJL589762 NTH589762 ODD589762 OMZ589762 OWV589762 PGR589762 PQN589762 QAJ589762 QKF589762 QUB589762 RDX589762 RNT589762 RXP589762 SHL589762 SRH589762 TBD589762 TKZ589762 TUV589762 UER589762 UON589762 UYJ589762 VIF589762 VSB589762 WBX589762 WLT589762 WVP589762 G655298 JD655298 SZ655298 ACV655298 AMR655298 AWN655298 BGJ655298 BQF655298 CAB655298 CJX655298 CTT655298 DDP655298 DNL655298 DXH655298 EHD655298 EQZ655298 FAV655298 FKR655298 FUN655298 GEJ655298 GOF655298 GYB655298 HHX655298 HRT655298 IBP655298 ILL655298 IVH655298 JFD655298 JOZ655298 JYV655298 KIR655298 KSN655298 LCJ655298 LMF655298 LWB655298 MFX655298 MPT655298 MZP655298 NJL655298 NTH655298 ODD655298 OMZ655298 OWV655298 PGR655298 PQN655298 QAJ655298 QKF655298 QUB655298 RDX655298 RNT655298 RXP655298 SHL655298 SRH655298 TBD655298 TKZ655298 TUV655298 UER655298 UON655298 UYJ655298 VIF655298 VSB655298 WBX655298 WLT655298 WVP655298 G720834 JD720834 SZ720834 ACV720834 AMR720834 AWN720834 BGJ720834 BQF720834 CAB720834 CJX720834 CTT720834 DDP720834 DNL720834 DXH720834 EHD720834 EQZ720834 FAV720834 FKR720834 FUN720834 GEJ720834 GOF720834 GYB720834 HHX720834 HRT720834 IBP720834 ILL720834 IVH720834 JFD720834 JOZ720834 JYV720834 KIR720834 KSN720834 LCJ720834 LMF720834 LWB720834 MFX720834 MPT720834 MZP720834 NJL720834 NTH720834 ODD720834 OMZ720834 OWV720834 PGR720834 PQN720834 QAJ720834 QKF720834 QUB720834 RDX720834 RNT720834 RXP720834 SHL720834 SRH720834 TBD720834 TKZ720834 TUV720834 UER720834 UON720834 UYJ720834 VIF720834 VSB720834 WBX720834 WLT720834 WVP720834 G786370 JD786370 SZ786370 ACV786370 AMR786370 AWN786370 BGJ786370 BQF786370 CAB786370 CJX786370 CTT786370 DDP786370 DNL786370 DXH786370 EHD786370 EQZ786370 FAV786370 FKR786370 FUN786370 GEJ786370 GOF786370 GYB786370 HHX786370 HRT786370 IBP786370 ILL786370 IVH786370 JFD786370 JOZ786370 JYV786370 KIR786370 KSN786370 LCJ786370 LMF786370 LWB786370 MFX786370 MPT786370 MZP786370 NJL786370 NTH786370 ODD786370 OMZ786370 OWV786370 PGR786370 PQN786370 QAJ786370 QKF786370 QUB786370 RDX786370 RNT786370 RXP786370 SHL786370 SRH786370 TBD786370 TKZ786370 TUV786370 UER786370 UON786370 UYJ786370 VIF786370 VSB786370 WBX786370 WLT786370 WVP786370 G851906 JD851906 SZ851906 ACV851906 AMR851906 AWN851906 BGJ851906 BQF851906 CAB851906 CJX851906 CTT851906 DDP851906 DNL851906 DXH851906 EHD851906 EQZ851906 FAV851906 FKR851906 FUN851906 GEJ851906 GOF851906 GYB851906 HHX851906 HRT851906 IBP851906 ILL851906 IVH851906 JFD851906 JOZ851906 JYV851906 KIR851906 KSN851906 LCJ851906 LMF851906 LWB851906 MFX851906 MPT851906 MZP851906 NJL851906 NTH851906 ODD851906 OMZ851906 OWV851906 PGR851906 PQN851906 QAJ851906 QKF851906 QUB851906 RDX851906 RNT851906 RXP851906 SHL851906 SRH851906 TBD851906 TKZ851906 TUV851906 UER851906 UON851906 UYJ851906 VIF851906 VSB851906 WBX851906 WLT851906 WVP851906 G917442 JD917442 SZ917442 ACV917442 AMR917442 AWN917442 BGJ917442 BQF917442 CAB917442 CJX917442 CTT917442 DDP917442 DNL917442 DXH917442 EHD917442 EQZ917442 FAV917442 FKR917442 FUN917442 GEJ917442 GOF917442 GYB917442 HHX917442 HRT917442 IBP917442 ILL917442 IVH917442 JFD917442 JOZ917442 JYV917442 KIR917442 KSN917442 LCJ917442 LMF917442 LWB917442 MFX917442 MPT917442 MZP917442 NJL917442 NTH917442 ODD917442 OMZ917442 OWV917442 PGR917442 PQN917442 QAJ917442 QKF917442 QUB917442 RDX917442 RNT917442 RXP917442 SHL917442 SRH917442 TBD917442 TKZ917442 TUV917442 UER917442 UON917442 UYJ917442 VIF917442 VSB917442 WBX917442 WLT917442 WVP917442 G982978 JD982978 SZ982978 ACV982978 AMR982978 AWN982978 BGJ982978 BQF982978 CAB982978 CJX982978 CTT982978 DDP982978 DNL982978 DXH982978 EHD982978 EQZ982978 FAV982978 FKR982978 FUN982978 GEJ982978 GOF982978 GYB982978 HHX982978 HRT982978 IBP982978 ILL982978 IVH982978 JFD982978 JOZ982978 JYV982978 KIR982978 KSN982978 LCJ982978 LMF982978 LWB982978 MFX982978 MPT982978 MZP982978 NJL982978 NTH982978 ODD982978 OMZ982978 OWV982978 PGR982978 PQN982978 QAJ982978 QKF982978 QUB982978 RDX982978 RNT982978 RXP982978 SHL982978 SRH982978 TBD982978 TKZ982978 TUV982978 UER982978 UON982978 UYJ982978 VIF982978 VSB982978 WBX982978 WLT982978 WVP982978 I65474 JF65474 TB65474 ACX65474 AMT65474 AWP65474 BGL65474 BQH65474 CAD65474 CJZ65474 CTV65474 DDR65474 DNN65474 DXJ65474 EHF65474 ERB65474 FAX65474 FKT65474 FUP65474 GEL65474 GOH65474 GYD65474 HHZ65474 HRV65474 IBR65474 ILN65474 IVJ65474 JFF65474 JPB65474 JYX65474 KIT65474 KSP65474 LCL65474 LMH65474 LWD65474 MFZ65474 MPV65474 MZR65474 NJN65474 NTJ65474 ODF65474 ONB65474 OWX65474 PGT65474 PQP65474 QAL65474 QKH65474 QUD65474 RDZ65474 RNV65474 RXR65474 SHN65474 SRJ65474 TBF65474 TLB65474 TUX65474 UET65474 UOP65474 UYL65474 VIH65474 VSD65474 WBZ65474 WLV65474 WVR65474 I131010 JF131010 TB131010 ACX131010 AMT131010 AWP131010 BGL131010 BQH131010 CAD131010 CJZ131010 CTV131010 DDR131010 DNN131010 DXJ131010 EHF131010 ERB131010 FAX131010 FKT131010 FUP131010 GEL131010 GOH131010 GYD131010 HHZ131010 HRV131010 IBR131010 ILN131010 IVJ131010 JFF131010 JPB131010 JYX131010 KIT131010 KSP131010 LCL131010 LMH131010 LWD131010 MFZ131010 MPV131010 MZR131010 NJN131010 NTJ131010 ODF131010 ONB131010 OWX131010 PGT131010 PQP131010 QAL131010 QKH131010 QUD131010 RDZ131010 RNV131010 RXR131010 SHN131010 SRJ131010 TBF131010 TLB131010 TUX131010 UET131010 UOP131010 UYL131010 VIH131010 VSD131010 WBZ131010 WLV131010 WVR131010 I196546 JF196546 TB196546 ACX196546 AMT196546 AWP196546 BGL196546 BQH196546 CAD196546 CJZ196546 CTV196546 DDR196546 DNN196546 DXJ196546 EHF196546 ERB196546 FAX196546 FKT196546 FUP196546 GEL196546 GOH196546 GYD196546 HHZ196546 HRV196546 IBR196546 ILN196546 IVJ196546 JFF196546 JPB196546 JYX196546 KIT196546 KSP196546 LCL196546 LMH196546 LWD196546 MFZ196546 MPV196546 MZR196546 NJN196546 NTJ196546 ODF196546 ONB196546 OWX196546 PGT196546 PQP196546 QAL196546 QKH196546 QUD196546 RDZ196546 RNV196546 RXR196546 SHN196546 SRJ196546 TBF196546 TLB196546 TUX196546 UET196546 UOP196546 UYL196546 VIH196546 VSD196546 WBZ196546 WLV196546 WVR196546 I262082 JF262082 TB262082 ACX262082 AMT262082 AWP262082 BGL262082 BQH262082 CAD262082 CJZ262082 CTV262082 DDR262082 DNN262082 DXJ262082 EHF262082 ERB262082 FAX262082 FKT262082 FUP262082 GEL262082 GOH262082 GYD262082 HHZ262082 HRV262082 IBR262082 ILN262082 IVJ262082 JFF262082 JPB262082 JYX262082 KIT262082 KSP262082 LCL262082 LMH262082 LWD262082 MFZ262082 MPV262082 MZR262082 NJN262082 NTJ262082 ODF262082 ONB262082 OWX262082 PGT262082 PQP262082 QAL262082 QKH262082 QUD262082 RDZ262082 RNV262082 RXR262082 SHN262082 SRJ262082 TBF262082 TLB262082 TUX262082 UET262082 UOP262082 UYL262082 VIH262082 VSD262082 WBZ262082 WLV262082 WVR262082 I327618 JF327618 TB327618 ACX327618 AMT327618 AWP327618 BGL327618 BQH327618 CAD327618 CJZ327618 CTV327618 DDR327618 DNN327618 DXJ327618 EHF327618 ERB327618 FAX327618 FKT327618 FUP327618 GEL327618 GOH327618 GYD327618 HHZ327618 HRV327618 IBR327618 ILN327618 IVJ327618 JFF327618 JPB327618 JYX327618 KIT327618 KSP327618 LCL327618 LMH327618 LWD327618 MFZ327618 MPV327618 MZR327618 NJN327618 NTJ327618 ODF327618 ONB327618 OWX327618 PGT327618 PQP327618 QAL327618 QKH327618 QUD327618 RDZ327618 RNV327618 RXR327618 SHN327618 SRJ327618 TBF327618 TLB327618 TUX327618 UET327618 UOP327618 UYL327618 VIH327618 VSD327618 WBZ327618 WLV327618 WVR327618 I393154 JF393154 TB393154 ACX393154 AMT393154 AWP393154 BGL393154 BQH393154 CAD393154 CJZ393154 CTV393154 DDR393154 DNN393154 DXJ393154 EHF393154 ERB393154 FAX393154 FKT393154 FUP393154 GEL393154 GOH393154 GYD393154 HHZ393154 HRV393154 IBR393154 ILN393154 IVJ393154 JFF393154 JPB393154 JYX393154 KIT393154 KSP393154 LCL393154 LMH393154 LWD393154 MFZ393154 MPV393154 MZR393154 NJN393154 NTJ393154 ODF393154 ONB393154 OWX393154 PGT393154 PQP393154 QAL393154 QKH393154 QUD393154 RDZ393154 RNV393154 RXR393154 SHN393154 SRJ393154 TBF393154 TLB393154 TUX393154 UET393154 UOP393154 UYL393154 VIH393154 VSD393154 WBZ393154 WLV393154 WVR393154 I458690 JF458690 TB458690 ACX458690 AMT458690 AWP458690 BGL458690 BQH458690 CAD458690 CJZ458690 CTV458690 DDR458690 DNN458690 DXJ458690 EHF458690 ERB458690 FAX458690 FKT458690 FUP458690 GEL458690 GOH458690 GYD458690 HHZ458690 HRV458690 IBR458690 ILN458690 IVJ458690 JFF458690 JPB458690 JYX458690 KIT458690 KSP458690 LCL458690 LMH458690 LWD458690 MFZ458690 MPV458690 MZR458690 NJN458690 NTJ458690 ODF458690 ONB458690 OWX458690 PGT458690 PQP458690 QAL458690 QKH458690 QUD458690 RDZ458690 RNV458690 RXR458690 SHN458690 SRJ458690 TBF458690 TLB458690 TUX458690 UET458690 UOP458690 UYL458690 VIH458690 VSD458690 WBZ458690 WLV458690 WVR458690 I524226 JF524226 TB524226 ACX524226 AMT524226 AWP524226 BGL524226 BQH524226 CAD524226 CJZ524226 CTV524226 DDR524226 DNN524226 DXJ524226 EHF524226 ERB524226 FAX524226 FKT524226 FUP524226 GEL524226 GOH524226 GYD524226 HHZ524226 HRV524226 IBR524226 ILN524226 IVJ524226 JFF524226 JPB524226 JYX524226 KIT524226 KSP524226 LCL524226 LMH524226 LWD524226 MFZ524226 MPV524226 MZR524226 NJN524226 NTJ524226 ODF524226 ONB524226 OWX524226 PGT524226 PQP524226 QAL524226 QKH524226 QUD524226 RDZ524226 RNV524226 RXR524226 SHN524226 SRJ524226 TBF524226 TLB524226 TUX524226 UET524226 UOP524226 UYL524226 VIH524226 VSD524226 WBZ524226 WLV524226 WVR524226 I589762 JF589762 TB589762 ACX589762 AMT589762 AWP589762 BGL589762 BQH589762 CAD589762 CJZ589762 CTV589762 DDR589762 DNN589762 DXJ589762 EHF589762 ERB589762 FAX589762 FKT589762 FUP589762 GEL589762 GOH589762 GYD589762 HHZ589762 HRV589762 IBR589762 ILN589762 IVJ589762 JFF589762 JPB589762 JYX589762 KIT589762 KSP589762 LCL589762 LMH589762 LWD589762 MFZ589762 MPV589762 MZR589762 NJN589762 NTJ589762 ODF589762 ONB589762 OWX589762 PGT589762 PQP589762 QAL589762 QKH589762 QUD589762 RDZ589762 RNV589762 RXR589762 SHN589762 SRJ589762 TBF589762 TLB589762 TUX589762 UET589762 UOP589762 UYL589762 VIH589762 VSD589762 WBZ589762 WLV589762 WVR589762 I655298 JF655298 TB655298 ACX655298 AMT655298 AWP655298 BGL655298 BQH655298 CAD655298 CJZ655298 CTV655298 DDR655298 DNN655298 DXJ655298 EHF655298 ERB655298 FAX655298 FKT655298 FUP655298 GEL655298 GOH655298 GYD655298 HHZ655298 HRV655298 IBR655298 ILN655298 IVJ655298 JFF655298 JPB655298 JYX655298 KIT655298 KSP655298 LCL655298 LMH655298 LWD655298 MFZ655298 MPV655298 MZR655298 NJN655298 NTJ655298 ODF655298 ONB655298 OWX655298 PGT655298 PQP655298 QAL655298 QKH655298 QUD655298 RDZ655298 RNV655298 RXR655298 SHN655298 SRJ655298 TBF655298 TLB655298 TUX655298 UET655298 UOP655298 UYL655298 VIH655298 VSD655298 WBZ655298 WLV655298 WVR655298 I720834 JF720834 TB720834 ACX720834 AMT720834 AWP720834 BGL720834 BQH720834 CAD720834 CJZ720834 CTV720834 DDR720834 DNN720834 DXJ720834 EHF720834 ERB720834 FAX720834 FKT720834 FUP720834 GEL720834 GOH720834 GYD720834 HHZ720834 HRV720834 IBR720834 ILN720834 IVJ720834 JFF720834 JPB720834 JYX720834 KIT720834 KSP720834 LCL720834 LMH720834 LWD720834 MFZ720834 MPV720834 MZR720834 NJN720834 NTJ720834 ODF720834 ONB720834 OWX720834 PGT720834 PQP720834 QAL720834 QKH720834 QUD720834 RDZ720834 RNV720834 RXR720834 SHN720834 SRJ720834 TBF720834 TLB720834 TUX720834 UET720834 UOP720834 UYL720834 VIH720834 VSD720834 WBZ720834 WLV720834 WVR720834 I786370 JF786370 TB786370 ACX786370 AMT786370 AWP786370 BGL786370 BQH786370 CAD786370 CJZ786370 CTV786370 DDR786370 DNN786370 DXJ786370 EHF786370 ERB786370 FAX786370 FKT786370 FUP786370 GEL786370 GOH786370 GYD786370 HHZ786370 HRV786370 IBR786370 ILN786370 IVJ786370 JFF786370 JPB786370 JYX786370 KIT786370 KSP786370 LCL786370 LMH786370 LWD786370 MFZ786370 MPV786370 MZR786370 NJN786370 NTJ786370 ODF786370 ONB786370 OWX786370 PGT786370 PQP786370 QAL786370 QKH786370 QUD786370 RDZ786370 RNV786370 RXR786370 SHN786370 SRJ786370 TBF786370 TLB786370 TUX786370 UET786370 UOP786370 UYL786370 VIH786370 VSD786370 WBZ786370 WLV786370 WVR786370 I851906 JF851906 TB851906 ACX851906 AMT851906 AWP851906 BGL851906 BQH851906 CAD851906 CJZ851906 CTV851906 DDR851906 DNN851906 DXJ851906 EHF851906 ERB851906 FAX851906 FKT851906 FUP851906 GEL851906 GOH851906 GYD851906 HHZ851906 HRV851906 IBR851906 ILN851906 IVJ851906 JFF851906 JPB851906 JYX851906 KIT851906 KSP851906 LCL851906 LMH851906 LWD851906 MFZ851906 MPV851906 MZR851906 NJN851906 NTJ851906 ODF851906 ONB851906 OWX851906 PGT851906 PQP851906 QAL851906 QKH851906 QUD851906 RDZ851906 RNV851906 RXR851906 SHN851906 SRJ851906 TBF851906 TLB851906 TUX851906 UET851906 UOP851906 UYL851906 VIH851906 VSD851906 WBZ851906 WLV851906 WVR851906 I917442 JF917442 TB917442 ACX917442 AMT917442 AWP917442 BGL917442 BQH917442 CAD917442 CJZ917442 CTV917442 DDR917442 DNN917442 DXJ917442 EHF917442 ERB917442 FAX917442 FKT917442 FUP917442 GEL917442 GOH917442 GYD917442 HHZ917442 HRV917442 IBR917442 ILN917442 IVJ917442 JFF917442 JPB917442 JYX917442 KIT917442 KSP917442 LCL917442 LMH917442 LWD917442 MFZ917442 MPV917442 MZR917442 NJN917442 NTJ917442 ODF917442 ONB917442 OWX917442 PGT917442 PQP917442 QAL917442 QKH917442 QUD917442 RDZ917442 RNV917442 RXR917442 SHN917442 SRJ917442 TBF917442 TLB917442 TUX917442 UET917442 UOP917442 UYL917442 VIH917442 VSD917442 WBZ917442 WLV917442 WVR917442 I982978 JF982978 TB982978 ACX982978 AMT982978 AWP982978 BGL982978 BQH982978 CAD982978 CJZ982978 CTV982978 DDR982978 DNN982978 DXJ982978 EHF982978 ERB982978 FAX982978 FKT982978 FUP982978 GEL982978 GOH982978 GYD982978 HHZ982978 HRV982978 IBR982978 ILN982978 IVJ982978 JFF982978 JPB982978 JYX982978 KIT982978 KSP982978 LCL982978 LMH982978 LWD982978 MFZ982978 MPV982978 MZR982978 NJN982978 NTJ982978 ODF982978 ONB982978 OWX982978 PGT982978 PQP982978 QAL982978 QKH982978 QUD982978 RDZ982978 RNV982978 RXR982978 SHN982978 SRJ982978 TBF982978 TLB982978 TUX982978 UET982978 UOP982978 UYL982978 VIH982978 VSD982978 WBZ982978 WLV982978 WVR982978 I65481:I65486 JF65481:JF65486 TB65481:TB65486 ACX65481:ACX65486 AMT65481:AMT65486 AWP65481:AWP65486 BGL65481:BGL65486 BQH65481:BQH65486 CAD65481:CAD65486 CJZ65481:CJZ65486 CTV65481:CTV65486 DDR65481:DDR65486 DNN65481:DNN65486 DXJ65481:DXJ65486 EHF65481:EHF65486 ERB65481:ERB65486 FAX65481:FAX65486 FKT65481:FKT65486 FUP65481:FUP65486 GEL65481:GEL65486 GOH65481:GOH65486 GYD65481:GYD65486 HHZ65481:HHZ65486 HRV65481:HRV65486 IBR65481:IBR65486 ILN65481:ILN65486 IVJ65481:IVJ65486 JFF65481:JFF65486 JPB65481:JPB65486 JYX65481:JYX65486 KIT65481:KIT65486 KSP65481:KSP65486 LCL65481:LCL65486 LMH65481:LMH65486 LWD65481:LWD65486 MFZ65481:MFZ65486 MPV65481:MPV65486 MZR65481:MZR65486 NJN65481:NJN65486 NTJ65481:NTJ65486 ODF65481:ODF65486 ONB65481:ONB65486 OWX65481:OWX65486 PGT65481:PGT65486 PQP65481:PQP65486 QAL65481:QAL65486 QKH65481:QKH65486 QUD65481:QUD65486 RDZ65481:RDZ65486 RNV65481:RNV65486 RXR65481:RXR65486 SHN65481:SHN65486 SRJ65481:SRJ65486 TBF65481:TBF65486 TLB65481:TLB65486 TUX65481:TUX65486 UET65481:UET65486 UOP65481:UOP65486 UYL65481:UYL65486 VIH65481:VIH65486 VSD65481:VSD65486 WBZ65481:WBZ65486 WLV65481:WLV65486 WVR65481:WVR65486 I131017:I131022 JF131017:JF131022 TB131017:TB131022 ACX131017:ACX131022 AMT131017:AMT131022 AWP131017:AWP131022 BGL131017:BGL131022 BQH131017:BQH131022 CAD131017:CAD131022 CJZ131017:CJZ131022 CTV131017:CTV131022 DDR131017:DDR131022 DNN131017:DNN131022 DXJ131017:DXJ131022 EHF131017:EHF131022 ERB131017:ERB131022 FAX131017:FAX131022 FKT131017:FKT131022 FUP131017:FUP131022 GEL131017:GEL131022 GOH131017:GOH131022 GYD131017:GYD131022 HHZ131017:HHZ131022 HRV131017:HRV131022 IBR131017:IBR131022 ILN131017:ILN131022 IVJ131017:IVJ131022 JFF131017:JFF131022 JPB131017:JPB131022 JYX131017:JYX131022 KIT131017:KIT131022 KSP131017:KSP131022 LCL131017:LCL131022 LMH131017:LMH131022 LWD131017:LWD131022 MFZ131017:MFZ131022 MPV131017:MPV131022 MZR131017:MZR131022 NJN131017:NJN131022 NTJ131017:NTJ131022 ODF131017:ODF131022 ONB131017:ONB131022 OWX131017:OWX131022 PGT131017:PGT131022 PQP131017:PQP131022 QAL131017:QAL131022 QKH131017:QKH131022 QUD131017:QUD131022 RDZ131017:RDZ131022 RNV131017:RNV131022 RXR131017:RXR131022 SHN131017:SHN131022 SRJ131017:SRJ131022 TBF131017:TBF131022 TLB131017:TLB131022 TUX131017:TUX131022 UET131017:UET131022 UOP131017:UOP131022 UYL131017:UYL131022 VIH131017:VIH131022 VSD131017:VSD131022 WBZ131017:WBZ131022 WLV131017:WLV131022 WVR131017:WVR131022 I196553:I196558 JF196553:JF196558 TB196553:TB196558 ACX196553:ACX196558 AMT196553:AMT196558 AWP196553:AWP196558 BGL196553:BGL196558 BQH196553:BQH196558 CAD196553:CAD196558 CJZ196553:CJZ196558 CTV196553:CTV196558 DDR196553:DDR196558 DNN196553:DNN196558 DXJ196553:DXJ196558 EHF196553:EHF196558 ERB196553:ERB196558 FAX196553:FAX196558 FKT196553:FKT196558 FUP196553:FUP196558 GEL196553:GEL196558 GOH196553:GOH196558 GYD196553:GYD196558 HHZ196553:HHZ196558 HRV196553:HRV196558 IBR196553:IBR196558 ILN196553:ILN196558 IVJ196553:IVJ196558 JFF196553:JFF196558 JPB196553:JPB196558 JYX196553:JYX196558 KIT196553:KIT196558 KSP196553:KSP196558 LCL196553:LCL196558 LMH196553:LMH196558 LWD196553:LWD196558 MFZ196553:MFZ196558 MPV196553:MPV196558 MZR196553:MZR196558 NJN196553:NJN196558 NTJ196553:NTJ196558 ODF196553:ODF196558 ONB196553:ONB196558 OWX196553:OWX196558 PGT196553:PGT196558 PQP196553:PQP196558 QAL196553:QAL196558 QKH196553:QKH196558 QUD196553:QUD196558 RDZ196553:RDZ196558 RNV196553:RNV196558 RXR196553:RXR196558 SHN196553:SHN196558 SRJ196553:SRJ196558 TBF196553:TBF196558 TLB196553:TLB196558 TUX196553:TUX196558 UET196553:UET196558 UOP196553:UOP196558 UYL196553:UYL196558 VIH196553:VIH196558 VSD196553:VSD196558 WBZ196553:WBZ196558 WLV196553:WLV196558 WVR196553:WVR196558 I262089:I262094 JF262089:JF262094 TB262089:TB262094 ACX262089:ACX262094 AMT262089:AMT262094 AWP262089:AWP262094 BGL262089:BGL262094 BQH262089:BQH262094 CAD262089:CAD262094 CJZ262089:CJZ262094 CTV262089:CTV262094 DDR262089:DDR262094 DNN262089:DNN262094 DXJ262089:DXJ262094 EHF262089:EHF262094 ERB262089:ERB262094 FAX262089:FAX262094 FKT262089:FKT262094 FUP262089:FUP262094 GEL262089:GEL262094 GOH262089:GOH262094 GYD262089:GYD262094 HHZ262089:HHZ262094 HRV262089:HRV262094 IBR262089:IBR262094 ILN262089:ILN262094 IVJ262089:IVJ262094 JFF262089:JFF262094 JPB262089:JPB262094 JYX262089:JYX262094 KIT262089:KIT262094 KSP262089:KSP262094 LCL262089:LCL262094 LMH262089:LMH262094 LWD262089:LWD262094 MFZ262089:MFZ262094 MPV262089:MPV262094 MZR262089:MZR262094 NJN262089:NJN262094 NTJ262089:NTJ262094 ODF262089:ODF262094 ONB262089:ONB262094 OWX262089:OWX262094 PGT262089:PGT262094 PQP262089:PQP262094 QAL262089:QAL262094 QKH262089:QKH262094 QUD262089:QUD262094 RDZ262089:RDZ262094 RNV262089:RNV262094 RXR262089:RXR262094 SHN262089:SHN262094 SRJ262089:SRJ262094 TBF262089:TBF262094 TLB262089:TLB262094 TUX262089:TUX262094 UET262089:UET262094 UOP262089:UOP262094 UYL262089:UYL262094 VIH262089:VIH262094 VSD262089:VSD262094 WBZ262089:WBZ262094 WLV262089:WLV262094 WVR262089:WVR262094 I327625:I327630 JF327625:JF327630 TB327625:TB327630 ACX327625:ACX327630 AMT327625:AMT327630 AWP327625:AWP327630 BGL327625:BGL327630 BQH327625:BQH327630 CAD327625:CAD327630 CJZ327625:CJZ327630 CTV327625:CTV327630 DDR327625:DDR327630 DNN327625:DNN327630 DXJ327625:DXJ327630 EHF327625:EHF327630 ERB327625:ERB327630 FAX327625:FAX327630 FKT327625:FKT327630 FUP327625:FUP327630 GEL327625:GEL327630 GOH327625:GOH327630 GYD327625:GYD327630 HHZ327625:HHZ327630 HRV327625:HRV327630 IBR327625:IBR327630 ILN327625:ILN327630 IVJ327625:IVJ327630 JFF327625:JFF327630 JPB327625:JPB327630 JYX327625:JYX327630 KIT327625:KIT327630 KSP327625:KSP327630 LCL327625:LCL327630 LMH327625:LMH327630 LWD327625:LWD327630 MFZ327625:MFZ327630 MPV327625:MPV327630 MZR327625:MZR327630 NJN327625:NJN327630 NTJ327625:NTJ327630 ODF327625:ODF327630 ONB327625:ONB327630 OWX327625:OWX327630 PGT327625:PGT327630 PQP327625:PQP327630 QAL327625:QAL327630 QKH327625:QKH327630 QUD327625:QUD327630 RDZ327625:RDZ327630 RNV327625:RNV327630 RXR327625:RXR327630 SHN327625:SHN327630 SRJ327625:SRJ327630 TBF327625:TBF327630 TLB327625:TLB327630 TUX327625:TUX327630 UET327625:UET327630 UOP327625:UOP327630 UYL327625:UYL327630 VIH327625:VIH327630 VSD327625:VSD327630 WBZ327625:WBZ327630 WLV327625:WLV327630 WVR327625:WVR327630 I393161:I393166 JF393161:JF393166 TB393161:TB393166 ACX393161:ACX393166 AMT393161:AMT393166 AWP393161:AWP393166 BGL393161:BGL393166 BQH393161:BQH393166 CAD393161:CAD393166 CJZ393161:CJZ393166 CTV393161:CTV393166 DDR393161:DDR393166 DNN393161:DNN393166 DXJ393161:DXJ393166 EHF393161:EHF393166 ERB393161:ERB393166 FAX393161:FAX393166 FKT393161:FKT393166 FUP393161:FUP393166 GEL393161:GEL393166 GOH393161:GOH393166 GYD393161:GYD393166 HHZ393161:HHZ393166 HRV393161:HRV393166 IBR393161:IBR393166 ILN393161:ILN393166 IVJ393161:IVJ393166 JFF393161:JFF393166 JPB393161:JPB393166 JYX393161:JYX393166 KIT393161:KIT393166 KSP393161:KSP393166 LCL393161:LCL393166 LMH393161:LMH393166 LWD393161:LWD393166 MFZ393161:MFZ393166 MPV393161:MPV393166 MZR393161:MZR393166 NJN393161:NJN393166 NTJ393161:NTJ393166 ODF393161:ODF393166 ONB393161:ONB393166 OWX393161:OWX393166 PGT393161:PGT393166 PQP393161:PQP393166 QAL393161:QAL393166 QKH393161:QKH393166 QUD393161:QUD393166 RDZ393161:RDZ393166 RNV393161:RNV393166 RXR393161:RXR393166 SHN393161:SHN393166 SRJ393161:SRJ393166 TBF393161:TBF393166 TLB393161:TLB393166 TUX393161:TUX393166 UET393161:UET393166 UOP393161:UOP393166 UYL393161:UYL393166 VIH393161:VIH393166 VSD393161:VSD393166 WBZ393161:WBZ393166 WLV393161:WLV393166 WVR393161:WVR393166 I458697:I458702 JF458697:JF458702 TB458697:TB458702 ACX458697:ACX458702 AMT458697:AMT458702 AWP458697:AWP458702 BGL458697:BGL458702 BQH458697:BQH458702 CAD458697:CAD458702 CJZ458697:CJZ458702 CTV458697:CTV458702 DDR458697:DDR458702 DNN458697:DNN458702 DXJ458697:DXJ458702 EHF458697:EHF458702 ERB458697:ERB458702 FAX458697:FAX458702 FKT458697:FKT458702 FUP458697:FUP458702 GEL458697:GEL458702 GOH458697:GOH458702 GYD458697:GYD458702 HHZ458697:HHZ458702 HRV458697:HRV458702 IBR458697:IBR458702 ILN458697:ILN458702 IVJ458697:IVJ458702 JFF458697:JFF458702 JPB458697:JPB458702 JYX458697:JYX458702 KIT458697:KIT458702 KSP458697:KSP458702 LCL458697:LCL458702 LMH458697:LMH458702 LWD458697:LWD458702 MFZ458697:MFZ458702 MPV458697:MPV458702 MZR458697:MZR458702 NJN458697:NJN458702 NTJ458697:NTJ458702 ODF458697:ODF458702 ONB458697:ONB458702 OWX458697:OWX458702 PGT458697:PGT458702 PQP458697:PQP458702 QAL458697:QAL458702 QKH458697:QKH458702 QUD458697:QUD458702 RDZ458697:RDZ458702 RNV458697:RNV458702 RXR458697:RXR458702 SHN458697:SHN458702 SRJ458697:SRJ458702 TBF458697:TBF458702 TLB458697:TLB458702 TUX458697:TUX458702 UET458697:UET458702 UOP458697:UOP458702 UYL458697:UYL458702 VIH458697:VIH458702 VSD458697:VSD458702 WBZ458697:WBZ458702 WLV458697:WLV458702 WVR458697:WVR458702 I524233:I524238 JF524233:JF524238 TB524233:TB524238 ACX524233:ACX524238 AMT524233:AMT524238 AWP524233:AWP524238 BGL524233:BGL524238 BQH524233:BQH524238 CAD524233:CAD524238 CJZ524233:CJZ524238 CTV524233:CTV524238 DDR524233:DDR524238 DNN524233:DNN524238 DXJ524233:DXJ524238 EHF524233:EHF524238 ERB524233:ERB524238 FAX524233:FAX524238 FKT524233:FKT524238 FUP524233:FUP524238 GEL524233:GEL524238 GOH524233:GOH524238 GYD524233:GYD524238 HHZ524233:HHZ524238 HRV524233:HRV524238 IBR524233:IBR524238 ILN524233:ILN524238 IVJ524233:IVJ524238 JFF524233:JFF524238 JPB524233:JPB524238 JYX524233:JYX524238 KIT524233:KIT524238 KSP524233:KSP524238 LCL524233:LCL524238 LMH524233:LMH524238 LWD524233:LWD524238 MFZ524233:MFZ524238 MPV524233:MPV524238 MZR524233:MZR524238 NJN524233:NJN524238 NTJ524233:NTJ524238 ODF524233:ODF524238 ONB524233:ONB524238 OWX524233:OWX524238 PGT524233:PGT524238 PQP524233:PQP524238 QAL524233:QAL524238 QKH524233:QKH524238 QUD524233:QUD524238 RDZ524233:RDZ524238 RNV524233:RNV524238 RXR524233:RXR524238 SHN524233:SHN524238 SRJ524233:SRJ524238 TBF524233:TBF524238 TLB524233:TLB524238 TUX524233:TUX524238 UET524233:UET524238 UOP524233:UOP524238 UYL524233:UYL524238 VIH524233:VIH524238 VSD524233:VSD524238 WBZ524233:WBZ524238 WLV524233:WLV524238 WVR524233:WVR524238 I589769:I589774 JF589769:JF589774 TB589769:TB589774 ACX589769:ACX589774 AMT589769:AMT589774 AWP589769:AWP589774 BGL589769:BGL589774 BQH589769:BQH589774 CAD589769:CAD589774 CJZ589769:CJZ589774 CTV589769:CTV589774 DDR589769:DDR589774 DNN589769:DNN589774 DXJ589769:DXJ589774 EHF589769:EHF589774 ERB589769:ERB589774 FAX589769:FAX589774 FKT589769:FKT589774 FUP589769:FUP589774 GEL589769:GEL589774 GOH589769:GOH589774 GYD589769:GYD589774 HHZ589769:HHZ589774 HRV589769:HRV589774 IBR589769:IBR589774 ILN589769:ILN589774 IVJ589769:IVJ589774 JFF589769:JFF589774 JPB589769:JPB589774 JYX589769:JYX589774 KIT589769:KIT589774 KSP589769:KSP589774 LCL589769:LCL589774 LMH589769:LMH589774 LWD589769:LWD589774 MFZ589769:MFZ589774 MPV589769:MPV589774 MZR589769:MZR589774 NJN589769:NJN589774 NTJ589769:NTJ589774 ODF589769:ODF589774 ONB589769:ONB589774 OWX589769:OWX589774 PGT589769:PGT589774 PQP589769:PQP589774 QAL589769:QAL589774 QKH589769:QKH589774 QUD589769:QUD589774 RDZ589769:RDZ589774 RNV589769:RNV589774 RXR589769:RXR589774 SHN589769:SHN589774 SRJ589769:SRJ589774 TBF589769:TBF589774 TLB589769:TLB589774 TUX589769:TUX589774 UET589769:UET589774 UOP589769:UOP589774 UYL589769:UYL589774 VIH589769:VIH589774 VSD589769:VSD589774 WBZ589769:WBZ589774 WLV589769:WLV589774 WVR589769:WVR589774 I655305:I655310 JF655305:JF655310 TB655305:TB655310 ACX655305:ACX655310 AMT655305:AMT655310 AWP655305:AWP655310 BGL655305:BGL655310 BQH655305:BQH655310 CAD655305:CAD655310 CJZ655305:CJZ655310 CTV655305:CTV655310 DDR655305:DDR655310 DNN655305:DNN655310 DXJ655305:DXJ655310 EHF655305:EHF655310 ERB655305:ERB655310 FAX655305:FAX655310 FKT655305:FKT655310 FUP655305:FUP655310 GEL655305:GEL655310 GOH655305:GOH655310 GYD655305:GYD655310 HHZ655305:HHZ655310 HRV655305:HRV655310 IBR655305:IBR655310 ILN655305:ILN655310 IVJ655305:IVJ655310 JFF655305:JFF655310 JPB655305:JPB655310 JYX655305:JYX655310 KIT655305:KIT655310 KSP655305:KSP655310 LCL655305:LCL655310 LMH655305:LMH655310 LWD655305:LWD655310 MFZ655305:MFZ655310 MPV655305:MPV655310 MZR655305:MZR655310 NJN655305:NJN655310 NTJ655305:NTJ655310 ODF655305:ODF655310 ONB655305:ONB655310 OWX655305:OWX655310 PGT655305:PGT655310 PQP655305:PQP655310 QAL655305:QAL655310 QKH655305:QKH655310 QUD655305:QUD655310 RDZ655305:RDZ655310 RNV655305:RNV655310 RXR655305:RXR655310 SHN655305:SHN655310 SRJ655305:SRJ655310 TBF655305:TBF655310 TLB655305:TLB655310 TUX655305:TUX655310 UET655305:UET655310 UOP655305:UOP655310 UYL655305:UYL655310 VIH655305:VIH655310 VSD655305:VSD655310 WBZ655305:WBZ655310 WLV655305:WLV655310 WVR655305:WVR655310 I720841:I720846 JF720841:JF720846 TB720841:TB720846 ACX720841:ACX720846 AMT720841:AMT720846 AWP720841:AWP720846 BGL720841:BGL720846 BQH720841:BQH720846 CAD720841:CAD720846 CJZ720841:CJZ720846 CTV720841:CTV720846 DDR720841:DDR720846 DNN720841:DNN720846 DXJ720841:DXJ720846 EHF720841:EHF720846 ERB720841:ERB720846 FAX720841:FAX720846 FKT720841:FKT720846 FUP720841:FUP720846 GEL720841:GEL720846 GOH720841:GOH720846 GYD720841:GYD720846 HHZ720841:HHZ720846 HRV720841:HRV720846 IBR720841:IBR720846 ILN720841:ILN720846 IVJ720841:IVJ720846 JFF720841:JFF720846 JPB720841:JPB720846 JYX720841:JYX720846 KIT720841:KIT720846 KSP720841:KSP720846 LCL720841:LCL720846 LMH720841:LMH720846 LWD720841:LWD720846 MFZ720841:MFZ720846 MPV720841:MPV720846 MZR720841:MZR720846 NJN720841:NJN720846 NTJ720841:NTJ720846 ODF720841:ODF720846 ONB720841:ONB720846 OWX720841:OWX720846 PGT720841:PGT720846 PQP720841:PQP720846 QAL720841:QAL720846 QKH720841:QKH720846 QUD720841:QUD720846 RDZ720841:RDZ720846 RNV720841:RNV720846 RXR720841:RXR720846 SHN720841:SHN720846 SRJ720841:SRJ720846 TBF720841:TBF720846 TLB720841:TLB720846 TUX720841:TUX720846 UET720841:UET720846 UOP720841:UOP720846 UYL720841:UYL720846 VIH720841:VIH720846 VSD720841:VSD720846 WBZ720841:WBZ720846 WLV720841:WLV720846 WVR720841:WVR720846 I786377:I786382 JF786377:JF786382 TB786377:TB786382 ACX786377:ACX786382 AMT786377:AMT786382 AWP786377:AWP786382 BGL786377:BGL786382 BQH786377:BQH786382 CAD786377:CAD786382 CJZ786377:CJZ786382 CTV786377:CTV786382 DDR786377:DDR786382 DNN786377:DNN786382 DXJ786377:DXJ786382 EHF786377:EHF786382 ERB786377:ERB786382 FAX786377:FAX786382 FKT786377:FKT786382 FUP786377:FUP786382 GEL786377:GEL786382 GOH786377:GOH786382 GYD786377:GYD786382 HHZ786377:HHZ786382 HRV786377:HRV786382 IBR786377:IBR786382 ILN786377:ILN786382 IVJ786377:IVJ786382 JFF786377:JFF786382 JPB786377:JPB786382 JYX786377:JYX786382 KIT786377:KIT786382 KSP786377:KSP786382 LCL786377:LCL786382 LMH786377:LMH786382 LWD786377:LWD786382 MFZ786377:MFZ786382 MPV786377:MPV786382 MZR786377:MZR786382 NJN786377:NJN786382 NTJ786377:NTJ786382 ODF786377:ODF786382 ONB786377:ONB786382 OWX786377:OWX786382 PGT786377:PGT786382 PQP786377:PQP786382 QAL786377:QAL786382 QKH786377:QKH786382 QUD786377:QUD786382 RDZ786377:RDZ786382 RNV786377:RNV786382 RXR786377:RXR786382 SHN786377:SHN786382 SRJ786377:SRJ786382 TBF786377:TBF786382 TLB786377:TLB786382 TUX786377:TUX786382 UET786377:UET786382 UOP786377:UOP786382 UYL786377:UYL786382 VIH786377:VIH786382 VSD786377:VSD786382 WBZ786377:WBZ786382 WLV786377:WLV786382 WVR786377:WVR786382 I851913:I851918 JF851913:JF851918 TB851913:TB851918 ACX851913:ACX851918 AMT851913:AMT851918 AWP851913:AWP851918 BGL851913:BGL851918 BQH851913:BQH851918 CAD851913:CAD851918 CJZ851913:CJZ851918 CTV851913:CTV851918 DDR851913:DDR851918 DNN851913:DNN851918 DXJ851913:DXJ851918 EHF851913:EHF851918 ERB851913:ERB851918 FAX851913:FAX851918 FKT851913:FKT851918 FUP851913:FUP851918 GEL851913:GEL851918 GOH851913:GOH851918 GYD851913:GYD851918 HHZ851913:HHZ851918 HRV851913:HRV851918 IBR851913:IBR851918 ILN851913:ILN851918 IVJ851913:IVJ851918 JFF851913:JFF851918 JPB851913:JPB851918 JYX851913:JYX851918 KIT851913:KIT851918 KSP851913:KSP851918 LCL851913:LCL851918 LMH851913:LMH851918 LWD851913:LWD851918 MFZ851913:MFZ851918 MPV851913:MPV851918 MZR851913:MZR851918 NJN851913:NJN851918 NTJ851913:NTJ851918 ODF851913:ODF851918 ONB851913:ONB851918 OWX851913:OWX851918 PGT851913:PGT851918 PQP851913:PQP851918 QAL851913:QAL851918 QKH851913:QKH851918 QUD851913:QUD851918 RDZ851913:RDZ851918 RNV851913:RNV851918 RXR851913:RXR851918 SHN851913:SHN851918 SRJ851913:SRJ851918 TBF851913:TBF851918 TLB851913:TLB851918 TUX851913:TUX851918 UET851913:UET851918 UOP851913:UOP851918 UYL851913:UYL851918 VIH851913:VIH851918 VSD851913:VSD851918 WBZ851913:WBZ851918 WLV851913:WLV851918 WVR851913:WVR851918 I917449:I917454 JF917449:JF917454 TB917449:TB917454 ACX917449:ACX917454 AMT917449:AMT917454 AWP917449:AWP917454 BGL917449:BGL917454 BQH917449:BQH917454 CAD917449:CAD917454 CJZ917449:CJZ917454 CTV917449:CTV917454 DDR917449:DDR917454 DNN917449:DNN917454 DXJ917449:DXJ917454 EHF917449:EHF917454 ERB917449:ERB917454 FAX917449:FAX917454 FKT917449:FKT917454 FUP917449:FUP917454 GEL917449:GEL917454 GOH917449:GOH917454 GYD917449:GYD917454 HHZ917449:HHZ917454 HRV917449:HRV917454 IBR917449:IBR917454 ILN917449:ILN917454 IVJ917449:IVJ917454 JFF917449:JFF917454 JPB917449:JPB917454 JYX917449:JYX917454 KIT917449:KIT917454 KSP917449:KSP917454 LCL917449:LCL917454 LMH917449:LMH917454 LWD917449:LWD917454 MFZ917449:MFZ917454 MPV917449:MPV917454 MZR917449:MZR917454 NJN917449:NJN917454 NTJ917449:NTJ917454 ODF917449:ODF917454 ONB917449:ONB917454 OWX917449:OWX917454 PGT917449:PGT917454 PQP917449:PQP917454 QAL917449:QAL917454 QKH917449:QKH917454 QUD917449:QUD917454 RDZ917449:RDZ917454 RNV917449:RNV917454 RXR917449:RXR917454 SHN917449:SHN917454 SRJ917449:SRJ917454 TBF917449:TBF917454 TLB917449:TLB917454 TUX917449:TUX917454 UET917449:UET917454 UOP917449:UOP917454 UYL917449:UYL917454 VIH917449:VIH917454 VSD917449:VSD917454 WBZ917449:WBZ917454 WLV917449:WLV917454 WVR917449:WVR917454 I982985:I982990 JF982985:JF982990 TB982985:TB982990 ACX982985:ACX982990 AMT982985:AMT982990 AWP982985:AWP982990 BGL982985:BGL982990 BQH982985:BQH982990 CAD982985:CAD982990 CJZ982985:CJZ982990 CTV982985:CTV982990 DDR982985:DDR982990 DNN982985:DNN982990 DXJ982985:DXJ982990 EHF982985:EHF982990 ERB982985:ERB982990 FAX982985:FAX982990 FKT982985:FKT982990 FUP982985:FUP982990 GEL982985:GEL982990 GOH982985:GOH982990 GYD982985:GYD982990 HHZ982985:HHZ982990 HRV982985:HRV982990 IBR982985:IBR982990 ILN982985:ILN982990 IVJ982985:IVJ982990 JFF982985:JFF982990 JPB982985:JPB982990 JYX982985:JYX982990 KIT982985:KIT982990 KSP982985:KSP982990 LCL982985:LCL982990 LMH982985:LMH982990 LWD982985:LWD982990 MFZ982985:MFZ982990 MPV982985:MPV982990 MZR982985:MZR982990 NJN982985:NJN982990 NTJ982985:NTJ982990 ODF982985:ODF982990 ONB982985:ONB982990 OWX982985:OWX982990 PGT982985:PGT982990 PQP982985:PQP982990 QAL982985:QAL982990 QKH982985:QKH982990 QUD982985:QUD982990 RDZ982985:RDZ982990 RNV982985:RNV982990 RXR982985:RXR982990 SHN982985:SHN982990 SRJ982985:SRJ982990 TBF982985:TBF982990 TLB982985:TLB982990 TUX982985:TUX982990 UET982985:UET982990 UOP982985:UOP982990 UYL982985:UYL982990 VIH982985:VIH982990 VSD982985:VSD982990 WBZ982985:WBZ982990 WLV982985:WLV982990 WVR982985:WVR982990 AF65577 JO65577 TK65577 ADG65577 ANC65577 AWY65577 BGU65577 BQQ65577 CAM65577 CKI65577 CUE65577 DEA65577 DNW65577 DXS65577 EHO65577 ERK65577 FBG65577 FLC65577 FUY65577 GEU65577 GOQ65577 GYM65577 HII65577 HSE65577 ICA65577 ILW65577 IVS65577 JFO65577 JPK65577 JZG65577 KJC65577 KSY65577 LCU65577 LMQ65577 LWM65577 MGI65577 MQE65577 NAA65577 NJW65577 NTS65577 ODO65577 ONK65577 OXG65577 PHC65577 PQY65577 QAU65577 QKQ65577 QUM65577 REI65577 ROE65577 RYA65577 SHW65577 SRS65577 TBO65577 TLK65577 TVG65577 UFC65577 UOY65577 UYU65577 VIQ65577 VSM65577 WCI65577 WME65577 WWA65577 AF131113 JO131113 TK131113 ADG131113 ANC131113 AWY131113 BGU131113 BQQ131113 CAM131113 CKI131113 CUE131113 DEA131113 DNW131113 DXS131113 EHO131113 ERK131113 FBG131113 FLC131113 FUY131113 GEU131113 GOQ131113 GYM131113 HII131113 HSE131113 ICA131113 ILW131113 IVS131113 JFO131113 JPK131113 JZG131113 KJC131113 KSY131113 LCU131113 LMQ131113 LWM131113 MGI131113 MQE131113 NAA131113 NJW131113 NTS131113 ODO131113 ONK131113 OXG131113 PHC131113 PQY131113 QAU131113 QKQ131113 QUM131113 REI131113 ROE131113 RYA131113 SHW131113 SRS131113 TBO131113 TLK131113 TVG131113 UFC131113 UOY131113 UYU131113 VIQ131113 VSM131113 WCI131113 WME131113 WWA131113 AF196649 JO196649 TK196649 ADG196649 ANC196649 AWY196649 BGU196649 BQQ196649 CAM196649 CKI196649 CUE196649 DEA196649 DNW196649 DXS196649 EHO196649 ERK196649 FBG196649 FLC196649 FUY196649 GEU196649 GOQ196649 GYM196649 HII196649 HSE196649 ICA196649 ILW196649 IVS196649 JFO196649 JPK196649 JZG196649 KJC196649 KSY196649 LCU196649 LMQ196649 LWM196649 MGI196649 MQE196649 NAA196649 NJW196649 NTS196649 ODO196649 ONK196649 OXG196649 PHC196649 PQY196649 QAU196649 QKQ196649 QUM196649 REI196649 ROE196649 RYA196649 SHW196649 SRS196649 TBO196649 TLK196649 TVG196649 UFC196649 UOY196649 UYU196649 VIQ196649 VSM196649 WCI196649 WME196649 WWA196649 AF262185 JO262185 TK262185 ADG262185 ANC262185 AWY262185 BGU262185 BQQ262185 CAM262185 CKI262185 CUE262185 DEA262185 DNW262185 DXS262185 EHO262185 ERK262185 FBG262185 FLC262185 FUY262185 GEU262185 GOQ262185 GYM262185 HII262185 HSE262185 ICA262185 ILW262185 IVS262185 JFO262185 JPK262185 JZG262185 KJC262185 KSY262185 LCU262185 LMQ262185 LWM262185 MGI262185 MQE262185 NAA262185 NJW262185 NTS262185 ODO262185 ONK262185 OXG262185 PHC262185 PQY262185 QAU262185 QKQ262185 QUM262185 REI262185 ROE262185 RYA262185 SHW262185 SRS262185 TBO262185 TLK262185 TVG262185 UFC262185 UOY262185 UYU262185 VIQ262185 VSM262185 WCI262185 WME262185 WWA262185 AF327721 JO327721 TK327721 ADG327721 ANC327721 AWY327721 BGU327721 BQQ327721 CAM327721 CKI327721 CUE327721 DEA327721 DNW327721 DXS327721 EHO327721 ERK327721 FBG327721 FLC327721 FUY327721 GEU327721 GOQ327721 GYM327721 HII327721 HSE327721 ICA327721 ILW327721 IVS327721 JFO327721 JPK327721 JZG327721 KJC327721 KSY327721 LCU327721 LMQ327721 LWM327721 MGI327721 MQE327721 NAA327721 NJW327721 NTS327721 ODO327721 ONK327721 OXG327721 PHC327721 PQY327721 QAU327721 QKQ327721 QUM327721 REI327721 ROE327721 RYA327721 SHW327721 SRS327721 TBO327721 TLK327721 TVG327721 UFC327721 UOY327721 UYU327721 VIQ327721 VSM327721 WCI327721 WME327721 WWA327721 AF393257 JO393257 TK393257 ADG393257 ANC393257 AWY393257 BGU393257 BQQ393257 CAM393257 CKI393257 CUE393257 DEA393257 DNW393257 DXS393257 EHO393257 ERK393257 FBG393257 FLC393257 FUY393257 GEU393257 GOQ393257 GYM393257 HII393257 HSE393257 ICA393257 ILW393257 IVS393257 JFO393257 JPK393257 JZG393257 KJC393257 KSY393257 LCU393257 LMQ393257 LWM393257 MGI393257 MQE393257 NAA393257 NJW393257 NTS393257 ODO393257 ONK393257 OXG393257 PHC393257 PQY393257 QAU393257 QKQ393257 QUM393257 REI393257 ROE393257 RYA393257 SHW393257 SRS393257 TBO393257 TLK393257 TVG393257 UFC393257 UOY393257 UYU393257 VIQ393257 VSM393257 WCI393257 WME393257 WWA393257 AF458793 JO458793 TK458793 ADG458793 ANC458793 AWY458793 BGU458793 BQQ458793 CAM458793 CKI458793 CUE458793 DEA458793 DNW458793 DXS458793 EHO458793 ERK458793 FBG458793 FLC458793 FUY458793 GEU458793 GOQ458793 GYM458793 HII458793 HSE458793 ICA458793 ILW458793 IVS458793 JFO458793 JPK458793 JZG458793 KJC458793 KSY458793 LCU458793 LMQ458793 LWM458793 MGI458793 MQE458793 NAA458793 NJW458793 NTS458793 ODO458793 ONK458793 OXG458793 PHC458793 PQY458793 QAU458793 QKQ458793 QUM458793 REI458793 ROE458793 RYA458793 SHW458793 SRS458793 TBO458793 TLK458793 TVG458793 UFC458793 UOY458793 UYU458793 VIQ458793 VSM458793 WCI458793 WME458793 WWA458793 AF524329 JO524329 TK524329 ADG524329 ANC524329 AWY524329 BGU524329 BQQ524329 CAM524329 CKI524329 CUE524329 DEA524329 DNW524329 DXS524329 EHO524329 ERK524329 FBG524329 FLC524329 FUY524329 GEU524329 GOQ524329 GYM524329 HII524329 HSE524329 ICA524329 ILW524329 IVS524329 JFO524329 JPK524329 JZG524329 KJC524329 KSY524329 LCU524329 LMQ524329 LWM524329 MGI524329 MQE524329 NAA524329 NJW524329 NTS524329 ODO524329 ONK524329 OXG524329 PHC524329 PQY524329 QAU524329 QKQ524329 QUM524329 REI524329 ROE524329 RYA524329 SHW524329 SRS524329 TBO524329 TLK524329 TVG524329 UFC524329 UOY524329 UYU524329 VIQ524329 VSM524329 WCI524329 WME524329 WWA524329 AF589865 JO589865 TK589865 ADG589865 ANC589865 AWY589865 BGU589865 BQQ589865 CAM589865 CKI589865 CUE589865 DEA589865 DNW589865 DXS589865 EHO589865 ERK589865 FBG589865 FLC589865 FUY589865 GEU589865 GOQ589865 GYM589865 HII589865 HSE589865 ICA589865 ILW589865 IVS589865 JFO589865 JPK589865 JZG589865 KJC589865 KSY589865 LCU589865 LMQ589865 LWM589865 MGI589865 MQE589865 NAA589865 NJW589865 NTS589865 ODO589865 ONK589865 OXG589865 PHC589865 PQY589865 QAU589865 QKQ589865 QUM589865 REI589865 ROE589865 RYA589865 SHW589865 SRS589865 TBO589865 TLK589865 TVG589865 UFC589865 UOY589865 UYU589865 VIQ589865 VSM589865 WCI589865 WME589865 WWA589865 AF655401 JO655401 TK655401 ADG655401 ANC655401 AWY655401 BGU655401 BQQ655401 CAM655401 CKI655401 CUE655401 DEA655401 DNW655401 DXS655401 EHO655401 ERK655401 FBG655401 FLC655401 FUY655401 GEU655401 GOQ655401 GYM655401 HII655401 HSE655401 ICA655401 ILW655401 IVS655401 JFO655401 JPK655401 JZG655401 KJC655401 KSY655401 LCU655401 LMQ655401 LWM655401 MGI655401 MQE655401 NAA655401 NJW655401 NTS655401 ODO655401 ONK655401 OXG655401 PHC655401 PQY655401 QAU655401 QKQ655401 QUM655401 REI655401 ROE655401 RYA655401 SHW655401 SRS655401 TBO655401 TLK655401 TVG655401 UFC655401 UOY655401 UYU655401 VIQ655401 VSM655401 WCI655401 WME655401 WWA655401 AF720937 JO720937 TK720937 ADG720937 ANC720937 AWY720937 BGU720937 BQQ720937 CAM720937 CKI720937 CUE720937 DEA720937 DNW720937 DXS720937 EHO720937 ERK720937 FBG720937 FLC720937 FUY720937 GEU720937 GOQ720937 GYM720937 HII720937 HSE720937 ICA720937 ILW720937 IVS720937 JFO720937 JPK720937 JZG720937 KJC720937 KSY720937 LCU720937 LMQ720937 LWM720937 MGI720937 MQE720937 NAA720937 NJW720937 NTS720937 ODO720937 ONK720937 OXG720937 PHC720937 PQY720937 QAU720937 QKQ720937 QUM720937 REI720937 ROE720937 RYA720937 SHW720937 SRS720937 TBO720937 TLK720937 TVG720937 UFC720937 UOY720937 UYU720937 VIQ720937 VSM720937 WCI720937 WME720937 WWA720937 AF786473 JO786473 TK786473 ADG786473 ANC786473 AWY786473 BGU786473 BQQ786473 CAM786473 CKI786473 CUE786473 DEA786473 DNW786473 DXS786473 EHO786473 ERK786473 FBG786473 FLC786473 FUY786473 GEU786473 GOQ786473 GYM786473 HII786473 HSE786473 ICA786473 ILW786473 IVS786473 JFO786473 JPK786473 JZG786473 KJC786473 KSY786473 LCU786473 LMQ786473 LWM786473 MGI786473 MQE786473 NAA786473 NJW786473 NTS786473 ODO786473 ONK786473 OXG786473 PHC786473 PQY786473 QAU786473 QKQ786473 QUM786473 REI786473 ROE786473 RYA786473 SHW786473 SRS786473 TBO786473 TLK786473 TVG786473 UFC786473 UOY786473 UYU786473 VIQ786473 VSM786473 WCI786473 WME786473 WWA786473 AF852009 JO852009 TK852009 ADG852009 ANC852009 AWY852009 BGU852009 BQQ852009 CAM852009 CKI852009 CUE852009 DEA852009 DNW852009 DXS852009 EHO852009 ERK852009 FBG852009 FLC852009 FUY852009 GEU852009 GOQ852009 GYM852009 HII852009 HSE852009 ICA852009 ILW852009 IVS852009 JFO852009 JPK852009 JZG852009 KJC852009 KSY852009 LCU852009 LMQ852009 LWM852009 MGI852009 MQE852009 NAA852009 NJW852009 NTS852009 ODO852009 ONK852009 OXG852009 PHC852009 PQY852009 QAU852009 QKQ852009 QUM852009 REI852009 ROE852009 RYA852009 SHW852009 SRS852009 TBO852009 TLK852009 TVG852009 UFC852009 UOY852009 UYU852009 VIQ852009 VSM852009 WCI852009 WME852009 WWA852009 AF917545 JO917545 TK917545 ADG917545 ANC917545 AWY917545 BGU917545 BQQ917545 CAM917545 CKI917545 CUE917545 DEA917545 DNW917545 DXS917545 EHO917545 ERK917545 FBG917545 FLC917545 FUY917545 GEU917545 GOQ917545 GYM917545 HII917545 HSE917545 ICA917545 ILW917545 IVS917545 JFO917545 JPK917545 JZG917545 KJC917545 KSY917545 LCU917545 LMQ917545 LWM917545 MGI917545 MQE917545 NAA917545 NJW917545 NTS917545 ODO917545 ONK917545 OXG917545 PHC917545 PQY917545 QAU917545 QKQ917545 QUM917545 REI917545 ROE917545 RYA917545 SHW917545 SRS917545 TBO917545 TLK917545 TVG917545 UFC917545 UOY917545 UYU917545 VIQ917545 VSM917545 WCI917545 WME917545 WWA917545 AF983081 JO983081 TK983081 ADG983081 ANC983081 AWY983081 BGU983081 BQQ983081 CAM983081 CKI983081 CUE983081 DEA983081 DNW983081 DXS983081 EHO983081 ERK983081 FBG983081 FLC983081 FUY983081 GEU983081 GOQ983081 GYM983081 HII983081 HSE983081 ICA983081 ILW983081 IVS983081 JFO983081 JPK983081 JZG983081 KJC983081 KSY983081 LCU983081 LMQ983081 LWM983081 MGI983081 MQE983081 NAA983081 NJW983081 NTS983081 ODO983081 ONK983081 OXG983081 PHC983081 PQY983081 QAU983081 QKQ983081 QUM983081 REI983081 ROE983081 RYA983081 SHW983081 SRS983081 TBO983081 TLK983081 TVG983081 UFC983081 UOY983081 UYU983081 VIQ983081 VSM983081 WCI983081 WME983081 WWA983081 G65481:G65486 JD65481:JD65486 SZ65481:SZ65486 ACV65481:ACV65486 AMR65481:AMR65486 AWN65481:AWN65486 BGJ65481:BGJ65486 BQF65481:BQF65486 CAB65481:CAB65486 CJX65481:CJX65486 CTT65481:CTT65486 DDP65481:DDP65486 DNL65481:DNL65486 DXH65481:DXH65486 EHD65481:EHD65486 EQZ65481:EQZ65486 FAV65481:FAV65486 FKR65481:FKR65486 FUN65481:FUN65486 GEJ65481:GEJ65486 GOF65481:GOF65486 GYB65481:GYB65486 HHX65481:HHX65486 HRT65481:HRT65486 IBP65481:IBP65486 ILL65481:ILL65486 IVH65481:IVH65486 JFD65481:JFD65486 JOZ65481:JOZ65486 JYV65481:JYV65486 KIR65481:KIR65486 KSN65481:KSN65486 LCJ65481:LCJ65486 LMF65481:LMF65486 LWB65481:LWB65486 MFX65481:MFX65486 MPT65481:MPT65486 MZP65481:MZP65486 NJL65481:NJL65486 NTH65481:NTH65486 ODD65481:ODD65486 OMZ65481:OMZ65486 OWV65481:OWV65486 PGR65481:PGR65486 PQN65481:PQN65486 QAJ65481:QAJ65486 QKF65481:QKF65486 QUB65481:QUB65486 RDX65481:RDX65486 RNT65481:RNT65486 RXP65481:RXP65486 SHL65481:SHL65486 SRH65481:SRH65486 TBD65481:TBD65486 TKZ65481:TKZ65486 TUV65481:TUV65486 UER65481:UER65486 UON65481:UON65486 UYJ65481:UYJ65486 VIF65481:VIF65486 VSB65481:VSB65486 WBX65481:WBX65486 WLT65481:WLT65486 WVP65481:WVP65486 G131017:G131022 JD131017:JD131022 SZ131017:SZ131022 ACV131017:ACV131022 AMR131017:AMR131022 AWN131017:AWN131022 BGJ131017:BGJ131022 BQF131017:BQF131022 CAB131017:CAB131022 CJX131017:CJX131022 CTT131017:CTT131022 DDP131017:DDP131022 DNL131017:DNL131022 DXH131017:DXH131022 EHD131017:EHD131022 EQZ131017:EQZ131022 FAV131017:FAV131022 FKR131017:FKR131022 FUN131017:FUN131022 GEJ131017:GEJ131022 GOF131017:GOF131022 GYB131017:GYB131022 HHX131017:HHX131022 HRT131017:HRT131022 IBP131017:IBP131022 ILL131017:ILL131022 IVH131017:IVH131022 JFD131017:JFD131022 JOZ131017:JOZ131022 JYV131017:JYV131022 KIR131017:KIR131022 KSN131017:KSN131022 LCJ131017:LCJ131022 LMF131017:LMF131022 LWB131017:LWB131022 MFX131017:MFX131022 MPT131017:MPT131022 MZP131017:MZP131022 NJL131017:NJL131022 NTH131017:NTH131022 ODD131017:ODD131022 OMZ131017:OMZ131022 OWV131017:OWV131022 PGR131017:PGR131022 PQN131017:PQN131022 QAJ131017:QAJ131022 QKF131017:QKF131022 QUB131017:QUB131022 RDX131017:RDX131022 RNT131017:RNT131022 RXP131017:RXP131022 SHL131017:SHL131022 SRH131017:SRH131022 TBD131017:TBD131022 TKZ131017:TKZ131022 TUV131017:TUV131022 UER131017:UER131022 UON131017:UON131022 UYJ131017:UYJ131022 VIF131017:VIF131022 VSB131017:VSB131022 WBX131017:WBX131022 WLT131017:WLT131022 WVP131017:WVP131022 G196553:G196558 JD196553:JD196558 SZ196553:SZ196558 ACV196553:ACV196558 AMR196553:AMR196558 AWN196553:AWN196558 BGJ196553:BGJ196558 BQF196553:BQF196558 CAB196553:CAB196558 CJX196553:CJX196558 CTT196553:CTT196558 DDP196553:DDP196558 DNL196553:DNL196558 DXH196553:DXH196558 EHD196553:EHD196558 EQZ196553:EQZ196558 FAV196553:FAV196558 FKR196553:FKR196558 FUN196553:FUN196558 GEJ196553:GEJ196558 GOF196553:GOF196558 GYB196553:GYB196558 HHX196553:HHX196558 HRT196553:HRT196558 IBP196553:IBP196558 ILL196553:ILL196558 IVH196553:IVH196558 JFD196553:JFD196558 JOZ196553:JOZ196558 JYV196553:JYV196558 KIR196553:KIR196558 KSN196553:KSN196558 LCJ196553:LCJ196558 LMF196553:LMF196558 LWB196553:LWB196558 MFX196553:MFX196558 MPT196553:MPT196558 MZP196553:MZP196558 NJL196553:NJL196558 NTH196553:NTH196558 ODD196553:ODD196558 OMZ196553:OMZ196558 OWV196553:OWV196558 PGR196553:PGR196558 PQN196553:PQN196558 QAJ196553:QAJ196558 QKF196553:QKF196558 QUB196553:QUB196558 RDX196553:RDX196558 RNT196553:RNT196558 RXP196553:RXP196558 SHL196553:SHL196558 SRH196553:SRH196558 TBD196553:TBD196558 TKZ196553:TKZ196558 TUV196553:TUV196558 UER196553:UER196558 UON196553:UON196558 UYJ196553:UYJ196558 VIF196553:VIF196558 VSB196553:VSB196558 WBX196553:WBX196558 WLT196553:WLT196558 WVP196553:WVP196558 G262089:G262094 JD262089:JD262094 SZ262089:SZ262094 ACV262089:ACV262094 AMR262089:AMR262094 AWN262089:AWN262094 BGJ262089:BGJ262094 BQF262089:BQF262094 CAB262089:CAB262094 CJX262089:CJX262094 CTT262089:CTT262094 DDP262089:DDP262094 DNL262089:DNL262094 DXH262089:DXH262094 EHD262089:EHD262094 EQZ262089:EQZ262094 FAV262089:FAV262094 FKR262089:FKR262094 FUN262089:FUN262094 GEJ262089:GEJ262094 GOF262089:GOF262094 GYB262089:GYB262094 HHX262089:HHX262094 HRT262089:HRT262094 IBP262089:IBP262094 ILL262089:ILL262094 IVH262089:IVH262094 JFD262089:JFD262094 JOZ262089:JOZ262094 JYV262089:JYV262094 KIR262089:KIR262094 KSN262089:KSN262094 LCJ262089:LCJ262094 LMF262089:LMF262094 LWB262089:LWB262094 MFX262089:MFX262094 MPT262089:MPT262094 MZP262089:MZP262094 NJL262089:NJL262094 NTH262089:NTH262094 ODD262089:ODD262094 OMZ262089:OMZ262094 OWV262089:OWV262094 PGR262089:PGR262094 PQN262089:PQN262094 QAJ262089:QAJ262094 QKF262089:QKF262094 QUB262089:QUB262094 RDX262089:RDX262094 RNT262089:RNT262094 RXP262089:RXP262094 SHL262089:SHL262094 SRH262089:SRH262094 TBD262089:TBD262094 TKZ262089:TKZ262094 TUV262089:TUV262094 UER262089:UER262094 UON262089:UON262094 UYJ262089:UYJ262094 VIF262089:VIF262094 VSB262089:VSB262094 WBX262089:WBX262094 WLT262089:WLT262094 WVP262089:WVP262094 G327625:G327630 JD327625:JD327630 SZ327625:SZ327630 ACV327625:ACV327630 AMR327625:AMR327630 AWN327625:AWN327630 BGJ327625:BGJ327630 BQF327625:BQF327630 CAB327625:CAB327630 CJX327625:CJX327630 CTT327625:CTT327630 DDP327625:DDP327630 DNL327625:DNL327630 DXH327625:DXH327630 EHD327625:EHD327630 EQZ327625:EQZ327630 FAV327625:FAV327630 FKR327625:FKR327630 FUN327625:FUN327630 GEJ327625:GEJ327630 GOF327625:GOF327630 GYB327625:GYB327630 HHX327625:HHX327630 HRT327625:HRT327630 IBP327625:IBP327630 ILL327625:ILL327630 IVH327625:IVH327630 JFD327625:JFD327630 JOZ327625:JOZ327630 JYV327625:JYV327630 KIR327625:KIR327630 KSN327625:KSN327630 LCJ327625:LCJ327630 LMF327625:LMF327630 LWB327625:LWB327630 MFX327625:MFX327630 MPT327625:MPT327630 MZP327625:MZP327630 NJL327625:NJL327630 NTH327625:NTH327630 ODD327625:ODD327630 OMZ327625:OMZ327630 OWV327625:OWV327630 PGR327625:PGR327630 PQN327625:PQN327630 QAJ327625:QAJ327630 QKF327625:QKF327630 QUB327625:QUB327630 RDX327625:RDX327630 RNT327625:RNT327630 RXP327625:RXP327630 SHL327625:SHL327630 SRH327625:SRH327630 TBD327625:TBD327630 TKZ327625:TKZ327630 TUV327625:TUV327630 UER327625:UER327630 UON327625:UON327630 UYJ327625:UYJ327630 VIF327625:VIF327630 VSB327625:VSB327630 WBX327625:WBX327630 WLT327625:WLT327630 WVP327625:WVP327630 G393161:G393166 JD393161:JD393166 SZ393161:SZ393166 ACV393161:ACV393166 AMR393161:AMR393166 AWN393161:AWN393166 BGJ393161:BGJ393166 BQF393161:BQF393166 CAB393161:CAB393166 CJX393161:CJX393166 CTT393161:CTT393166 DDP393161:DDP393166 DNL393161:DNL393166 DXH393161:DXH393166 EHD393161:EHD393166 EQZ393161:EQZ393166 FAV393161:FAV393166 FKR393161:FKR393166 FUN393161:FUN393166 GEJ393161:GEJ393166 GOF393161:GOF393166 GYB393161:GYB393166 HHX393161:HHX393166 HRT393161:HRT393166 IBP393161:IBP393166 ILL393161:ILL393166 IVH393161:IVH393166 JFD393161:JFD393166 JOZ393161:JOZ393166 JYV393161:JYV393166 KIR393161:KIR393166 KSN393161:KSN393166 LCJ393161:LCJ393166 LMF393161:LMF393166 LWB393161:LWB393166 MFX393161:MFX393166 MPT393161:MPT393166 MZP393161:MZP393166 NJL393161:NJL393166 NTH393161:NTH393166 ODD393161:ODD393166 OMZ393161:OMZ393166 OWV393161:OWV393166 PGR393161:PGR393166 PQN393161:PQN393166 QAJ393161:QAJ393166 QKF393161:QKF393166 QUB393161:QUB393166 RDX393161:RDX393166 RNT393161:RNT393166 RXP393161:RXP393166 SHL393161:SHL393166 SRH393161:SRH393166 TBD393161:TBD393166 TKZ393161:TKZ393166 TUV393161:TUV393166 UER393161:UER393166 UON393161:UON393166 UYJ393161:UYJ393166 VIF393161:VIF393166 VSB393161:VSB393166 WBX393161:WBX393166 WLT393161:WLT393166 WVP393161:WVP393166 G458697:G458702 JD458697:JD458702 SZ458697:SZ458702 ACV458697:ACV458702 AMR458697:AMR458702 AWN458697:AWN458702 BGJ458697:BGJ458702 BQF458697:BQF458702 CAB458697:CAB458702 CJX458697:CJX458702 CTT458697:CTT458702 DDP458697:DDP458702 DNL458697:DNL458702 DXH458697:DXH458702 EHD458697:EHD458702 EQZ458697:EQZ458702 FAV458697:FAV458702 FKR458697:FKR458702 FUN458697:FUN458702 GEJ458697:GEJ458702 GOF458697:GOF458702 GYB458697:GYB458702 HHX458697:HHX458702 HRT458697:HRT458702 IBP458697:IBP458702 ILL458697:ILL458702 IVH458697:IVH458702 JFD458697:JFD458702 JOZ458697:JOZ458702 JYV458697:JYV458702 KIR458697:KIR458702 KSN458697:KSN458702 LCJ458697:LCJ458702 LMF458697:LMF458702 LWB458697:LWB458702 MFX458697:MFX458702 MPT458697:MPT458702 MZP458697:MZP458702 NJL458697:NJL458702 NTH458697:NTH458702 ODD458697:ODD458702 OMZ458697:OMZ458702 OWV458697:OWV458702 PGR458697:PGR458702 PQN458697:PQN458702 QAJ458697:QAJ458702 QKF458697:QKF458702 QUB458697:QUB458702 RDX458697:RDX458702 RNT458697:RNT458702 RXP458697:RXP458702 SHL458697:SHL458702 SRH458697:SRH458702 TBD458697:TBD458702 TKZ458697:TKZ458702 TUV458697:TUV458702 UER458697:UER458702 UON458697:UON458702 UYJ458697:UYJ458702 VIF458697:VIF458702 VSB458697:VSB458702 WBX458697:WBX458702 WLT458697:WLT458702 WVP458697:WVP458702 G524233:G524238 JD524233:JD524238 SZ524233:SZ524238 ACV524233:ACV524238 AMR524233:AMR524238 AWN524233:AWN524238 BGJ524233:BGJ524238 BQF524233:BQF524238 CAB524233:CAB524238 CJX524233:CJX524238 CTT524233:CTT524238 DDP524233:DDP524238 DNL524233:DNL524238 DXH524233:DXH524238 EHD524233:EHD524238 EQZ524233:EQZ524238 FAV524233:FAV524238 FKR524233:FKR524238 FUN524233:FUN524238 GEJ524233:GEJ524238 GOF524233:GOF524238 GYB524233:GYB524238 HHX524233:HHX524238 HRT524233:HRT524238 IBP524233:IBP524238 ILL524233:ILL524238 IVH524233:IVH524238 JFD524233:JFD524238 JOZ524233:JOZ524238 JYV524233:JYV524238 KIR524233:KIR524238 KSN524233:KSN524238 LCJ524233:LCJ524238 LMF524233:LMF524238 LWB524233:LWB524238 MFX524233:MFX524238 MPT524233:MPT524238 MZP524233:MZP524238 NJL524233:NJL524238 NTH524233:NTH524238 ODD524233:ODD524238 OMZ524233:OMZ524238 OWV524233:OWV524238 PGR524233:PGR524238 PQN524233:PQN524238 QAJ524233:QAJ524238 QKF524233:QKF524238 QUB524233:QUB524238 RDX524233:RDX524238 RNT524233:RNT524238 RXP524233:RXP524238 SHL524233:SHL524238 SRH524233:SRH524238 TBD524233:TBD524238 TKZ524233:TKZ524238 TUV524233:TUV524238 UER524233:UER524238 UON524233:UON524238 UYJ524233:UYJ524238 VIF524233:VIF524238 VSB524233:VSB524238 WBX524233:WBX524238 WLT524233:WLT524238 WVP524233:WVP524238 G589769:G589774 JD589769:JD589774 SZ589769:SZ589774 ACV589769:ACV589774 AMR589769:AMR589774 AWN589769:AWN589774 BGJ589769:BGJ589774 BQF589769:BQF589774 CAB589769:CAB589774 CJX589769:CJX589774 CTT589769:CTT589774 DDP589769:DDP589774 DNL589769:DNL589774 DXH589769:DXH589774 EHD589769:EHD589774 EQZ589769:EQZ589774 FAV589769:FAV589774 FKR589769:FKR589774 FUN589769:FUN589774 GEJ589769:GEJ589774 GOF589769:GOF589774 GYB589769:GYB589774 HHX589769:HHX589774 HRT589769:HRT589774 IBP589769:IBP589774 ILL589769:ILL589774 IVH589769:IVH589774 JFD589769:JFD589774 JOZ589769:JOZ589774 JYV589769:JYV589774 KIR589769:KIR589774 KSN589769:KSN589774 LCJ589769:LCJ589774 LMF589769:LMF589774 LWB589769:LWB589774 MFX589769:MFX589774 MPT589769:MPT589774 MZP589769:MZP589774 NJL589769:NJL589774 NTH589769:NTH589774 ODD589769:ODD589774 OMZ589769:OMZ589774 OWV589769:OWV589774 PGR589769:PGR589774 PQN589769:PQN589774 QAJ589769:QAJ589774 QKF589769:QKF589774 QUB589769:QUB589774 RDX589769:RDX589774 RNT589769:RNT589774 RXP589769:RXP589774 SHL589769:SHL589774 SRH589769:SRH589774 TBD589769:TBD589774 TKZ589769:TKZ589774 TUV589769:TUV589774 UER589769:UER589774 UON589769:UON589774 UYJ589769:UYJ589774 VIF589769:VIF589774 VSB589769:VSB589774 WBX589769:WBX589774 WLT589769:WLT589774 WVP589769:WVP589774 G655305:G655310 JD655305:JD655310 SZ655305:SZ655310 ACV655305:ACV655310 AMR655305:AMR655310 AWN655305:AWN655310 BGJ655305:BGJ655310 BQF655305:BQF655310 CAB655305:CAB655310 CJX655305:CJX655310 CTT655305:CTT655310 DDP655305:DDP655310 DNL655305:DNL655310 DXH655305:DXH655310 EHD655305:EHD655310 EQZ655305:EQZ655310 FAV655305:FAV655310 FKR655305:FKR655310 FUN655305:FUN655310 GEJ655305:GEJ655310 GOF655305:GOF655310 GYB655305:GYB655310 HHX655305:HHX655310 HRT655305:HRT655310 IBP655305:IBP655310 ILL655305:ILL655310 IVH655305:IVH655310 JFD655305:JFD655310 JOZ655305:JOZ655310 JYV655305:JYV655310 KIR655305:KIR655310 KSN655305:KSN655310 LCJ655305:LCJ655310 LMF655305:LMF655310 LWB655305:LWB655310 MFX655305:MFX655310 MPT655305:MPT655310 MZP655305:MZP655310 NJL655305:NJL655310 NTH655305:NTH655310 ODD655305:ODD655310 OMZ655305:OMZ655310 OWV655305:OWV655310 PGR655305:PGR655310 PQN655305:PQN655310 QAJ655305:QAJ655310 QKF655305:QKF655310 QUB655305:QUB655310 RDX655305:RDX655310 RNT655305:RNT655310 RXP655305:RXP655310 SHL655305:SHL655310 SRH655305:SRH655310 TBD655305:TBD655310 TKZ655305:TKZ655310 TUV655305:TUV655310 UER655305:UER655310 UON655305:UON655310 UYJ655305:UYJ655310 VIF655305:VIF655310 VSB655305:VSB655310 WBX655305:WBX655310 WLT655305:WLT655310 WVP655305:WVP655310 G720841:G720846 JD720841:JD720846 SZ720841:SZ720846 ACV720841:ACV720846 AMR720841:AMR720846 AWN720841:AWN720846 BGJ720841:BGJ720846 BQF720841:BQF720846 CAB720841:CAB720846 CJX720841:CJX720846 CTT720841:CTT720846 DDP720841:DDP720846 DNL720841:DNL720846 DXH720841:DXH720846 EHD720841:EHD720846 EQZ720841:EQZ720846 FAV720841:FAV720846 FKR720841:FKR720846 FUN720841:FUN720846 GEJ720841:GEJ720846 GOF720841:GOF720846 GYB720841:GYB720846 HHX720841:HHX720846 HRT720841:HRT720846 IBP720841:IBP720846 ILL720841:ILL720846 IVH720841:IVH720846 JFD720841:JFD720846 JOZ720841:JOZ720846 JYV720841:JYV720846 KIR720841:KIR720846 KSN720841:KSN720846 LCJ720841:LCJ720846 LMF720841:LMF720846 LWB720841:LWB720846 MFX720841:MFX720846 MPT720841:MPT720846 MZP720841:MZP720846 NJL720841:NJL720846 NTH720841:NTH720846 ODD720841:ODD720846 OMZ720841:OMZ720846 OWV720841:OWV720846 PGR720841:PGR720846 PQN720841:PQN720846 QAJ720841:QAJ720846 QKF720841:QKF720846 QUB720841:QUB720846 RDX720841:RDX720846 RNT720841:RNT720846 RXP720841:RXP720846 SHL720841:SHL720846 SRH720841:SRH720846 TBD720841:TBD720846 TKZ720841:TKZ720846 TUV720841:TUV720846 UER720841:UER720846 UON720841:UON720846 UYJ720841:UYJ720846 VIF720841:VIF720846 VSB720841:VSB720846 WBX720841:WBX720846 WLT720841:WLT720846 WVP720841:WVP720846 G786377:G786382 JD786377:JD786382 SZ786377:SZ786382 ACV786377:ACV786382 AMR786377:AMR786382 AWN786377:AWN786382 BGJ786377:BGJ786382 BQF786377:BQF786382 CAB786377:CAB786382 CJX786377:CJX786382 CTT786377:CTT786382 DDP786377:DDP786382 DNL786377:DNL786382 DXH786377:DXH786382 EHD786377:EHD786382 EQZ786377:EQZ786382 FAV786377:FAV786382 FKR786377:FKR786382 FUN786377:FUN786382 GEJ786377:GEJ786382 GOF786377:GOF786382 GYB786377:GYB786382 HHX786377:HHX786382 HRT786377:HRT786382 IBP786377:IBP786382 ILL786377:ILL786382 IVH786377:IVH786382 JFD786377:JFD786382 JOZ786377:JOZ786382 JYV786377:JYV786382 KIR786377:KIR786382 KSN786377:KSN786382 LCJ786377:LCJ786382 LMF786377:LMF786382 LWB786377:LWB786382 MFX786377:MFX786382 MPT786377:MPT786382 MZP786377:MZP786382 NJL786377:NJL786382 NTH786377:NTH786382 ODD786377:ODD786382 OMZ786377:OMZ786382 OWV786377:OWV786382 PGR786377:PGR786382 PQN786377:PQN786382 QAJ786377:QAJ786382 QKF786377:QKF786382 QUB786377:QUB786382 RDX786377:RDX786382 RNT786377:RNT786382 RXP786377:RXP786382 SHL786377:SHL786382 SRH786377:SRH786382 TBD786377:TBD786382 TKZ786377:TKZ786382 TUV786377:TUV786382 UER786377:UER786382 UON786377:UON786382 UYJ786377:UYJ786382 VIF786377:VIF786382 VSB786377:VSB786382 WBX786377:WBX786382 WLT786377:WLT786382 WVP786377:WVP786382 G851913:G851918 JD851913:JD851918 SZ851913:SZ851918 ACV851913:ACV851918 AMR851913:AMR851918 AWN851913:AWN851918 BGJ851913:BGJ851918 BQF851913:BQF851918 CAB851913:CAB851918 CJX851913:CJX851918 CTT851913:CTT851918 DDP851913:DDP851918 DNL851913:DNL851918 DXH851913:DXH851918 EHD851913:EHD851918 EQZ851913:EQZ851918 FAV851913:FAV851918 FKR851913:FKR851918 FUN851913:FUN851918 GEJ851913:GEJ851918 GOF851913:GOF851918 GYB851913:GYB851918 HHX851913:HHX851918 HRT851913:HRT851918 IBP851913:IBP851918 ILL851913:ILL851918 IVH851913:IVH851918 JFD851913:JFD851918 JOZ851913:JOZ851918 JYV851913:JYV851918 KIR851913:KIR851918 KSN851913:KSN851918 LCJ851913:LCJ851918 LMF851913:LMF851918 LWB851913:LWB851918 MFX851913:MFX851918 MPT851913:MPT851918 MZP851913:MZP851918 NJL851913:NJL851918 NTH851913:NTH851918 ODD851913:ODD851918 OMZ851913:OMZ851918 OWV851913:OWV851918 PGR851913:PGR851918 PQN851913:PQN851918 QAJ851913:QAJ851918 QKF851913:QKF851918 QUB851913:QUB851918 RDX851913:RDX851918 RNT851913:RNT851918 RXP851913:RXP851918 SHL851913:SHL851918 SRH851913:SRH851918 TBD851913:TBD851918 TKZ851913:TKZ851918 TUV851913:TUV851918 UER851913:UER851918 UON851913:UON851918 UYJ851913:UYJ851918 VIF851913:VIF851918 VSB851913:VSB851918 WBX851913:WBX851918 WLT851913:WLT851918 WVP851913:WVP851918 G917449:G917454 JD917449:JD917454 SZ917449:SZ917454 ACV917449:ACV917454 AMR917449:AMR917454 AWN917449:AWN917454 BGJ917449:BGJ917454 BQF917449:BQF917454 CAB917449:CAB917454 CJX917449:CJX917454 CTT917449:CTT917454 DDP917449:DDP917454 DNL917449:DNL917454 DXH917449:DXH917454 EHD917449:EHD917454 EQZ917449:EQZ917454 FAV917449:FAV917454 FKR917449:FKR917454 FUN917449:FUN917454 GEJ917449:GEJ917454 GOF917449:GOF917454 GYB917449:GYB917454 HHX917449:HHX917454 HRT917449:HRT917454 IBP917449:IBP917454 ILL917449:ILL917454 IVH917449:IVH917454 JFD917449:JFD917454 JOZ917449:JOZ917454 JYV917449:JYV917454 KIR917449:KIR917454 KSN917449:KSN917454 LCJ917449:LCJ917454 LMF917449:LMF917454 LWB917449:LWB917454 MFX917449:MFX917454 MPT917449:MPT917454 MZP917449:MZP917454 NJL917449:NJL917454 NTH917449:NTH917454 ODD917449:ODD917454 OMZ917449:OMZ917454 OWV917449:OWV917454 PGR917449:PGR917454 PQN917449:PQN917454 QAJ917449:QAJ917454 QKF917449:QKF917454 QUB917449:QUB917454 RDX917449:RDX917454 RNT917449:RNT917454 RXP917449:RXP917454 SHL917449:SHL917454 SRH917449:SRH917454 TBD917449:TBD917454 TKZ917449:TKZ917454 TUV917449:TUV917454 UER917449:UER917454 UON917449:UON917454 UYJ917449:UYJ917454 VIF917449:VIF917454 VSB917449:VSB917454 WBX917449:WBX917454 WLT917449:WLT917454 WVP917449:WVP917454 G982985:G982990 JD982985:JD982990 SZ982985:SZ982990 ACV982985:ACV982990 AMR982985:AMR982990 AWN982985:AWN982990 BGJ982985:BGJ982990 BQF982985:BQF982990 CAB982985:CAB982990 CJX982985:CJX982990 CTT982985:CTT982990 DDP982985:DDP982990 DNL982985:DNL982990 DXH982985:DXH982990 EHD982985:EHD982990 EQZ982985:EQZ982990 FAV982985:FAV982990 FKR982985:FKR982990 FUN982985:FUN982990 GEJ982985:GEJ982990 GOF982985:GOF982990 GYB982985:GYB982990 HHX982985:HHX982990 HRT982985:HRT982990 IBP982985:IBP982990 ILL982985:ILL982990 IVH982985:IVH982990 JFD982985:JFD982990 JOZ982985:JOZ982990 JYV982985:JYV982990 KIR982985:KIR982990 KSN982985:KSN982990 LCJ982985:LCJ982990 LMF982985:LMF982990 LWB982985:LWB982990 MFX982985:MFX982990 MPT982985:MPT982990 MZP982985:MZP982990 NJL982985:NJL982990 NTH982985:NTH982990 ODD982985:ODD982990 OMZ982985:OMZ982990 OWV982985:OWV982990 PGR982985:PGR982990 PQN982985:PQN982990 QAJ982985:QAJ982990 QKF982985:QKF982990 QUB982985:QUB982990 RDX982985:RDX982990 RNT982985:RNT982990 RXP982985:RXP982990 SHL982985:SHL982990 SRH982985:SRH982990 TBD982985:TBD982990 TKZ982985:TKZ982990 TUV982985:TUV982990 UER982985:UER982990 UON982985:UON982990 UYJ982985:UYJ982990 VIF982985:VIF982990 VSB982985:VSB982990 WBX982985:WBX982990 WLT982985:WLT982990 WVP982985:WVP982990 AF65492 JO65492 TK65492 ADG65492 ANC65492 AWY65492 BGU65492 BQQ65492 CAM65492 CKI65492 CUE65492 DEA65492 DNW65492 DXS65492 EHO65492 ERK65492 FBG65492 FLC65492 FUY65492 GEU65492 GOQ65492 GYM65492 HII65492 HSE65492 ICA65492 ILW65492 IVS65492 JFO65492 JPK65492 JZG65492 KJC65492 KSY65492 LCU65492 LMQ65492 LWM65492 MGI65492 MQE65492 NAA65492 NJW65492 NTS65492 ODO65492 ONK65492 OXG65492 PHC65492 PQY65492 QAU65492 QKQ65492 QUM65492 REI65492 ROE65492 RYA65492 SHW65492 SRS65492 TBO65492 TLK65492 TVG65492 UFC65492 UOY65492 UYU65492 VIQ65492 VSM65492 WCI65492 WME65492 WWA65492 AF131028 JO131028 TK131028 ADG131028 ANC131028 AWY131028 BGU131028 BQQ131028 CAM131028 CKI131028 CUE131028 DEA131028 DNW131028 DXS131028 EHO131028 ERK131028 FBG131028 FLC131028 FUY131028 GEU131028 GOQ131028 GYM131028 HII131028 HSE131028 ICA131028 ILW131028 IVS131028 JFO131028 JPK131028 JZG131028 KJC131028 KSY131028 LCU131028 LMQ131028 LWM131028 MGI131028 MQE131028 NAA131028 NJW131028 NTS131028 ODO131028 ONK131028 OXG131028 PHC131028 PQY131028 QAU131028 QKQ131028 QUM131028 REI131028 ROE131028 RYA131028 SHW131028 SRS131028 TBO131028 TLK131028 TVG131028 UFC131028 UOY131028 UYU131028 VIQ131028 VSM131028 WCI131028 WME131028 WWA131028 AF196564 JO196564 TK196564 ADG196564 ANC196564 AWY196564 BGU196564 BQQ196564 CAM196564 CKI196564 CUE196564 DEA196564 DNW196564 DXS196564 EHO196564 ERK196564 FBG196564 FLC196564 FUY196564 GEU196564 GOQ196564 GYM196564 HII196564 HSE196564 ICA196564 ILW196564 IVS196564 JFO196564 JPK196564 JZG196564 KJC196564 KSY196564 LCU196564 LMQ196564 LWM196564 MGI196564 MQE196564 NAA196564 NJW196564 NTS196564 ODO196564 ONK196564 OXG196564 PHC196564 PQY196564 QAU196564 QKQ196564 QUM196564 REI196564 ROE196564 RYA196564 SHW196564 SRS196564 TBO196564 TLK196564 TVG196564 UFC196564 UOY196564 UYU196564 VIQ196564 VSM196564 WCI196564 WME196564 WWA196564 AF262100 JO262100 TK262100 ADG262100 ANC262100 AWY262100 BGU262100 BQQ262100 CAM262100 CKI262100 CUE262100 DEA262100 DNW262100 DXS262100 EHO262100 ERK262100 FBG262100 FLC262100 FUY262100 GEU262100 GOQ262100 GYM262100 HII262100 HSE262100 ICA262100 ILW262100 IVS262100 JFO262100 JPK262100 JZG262100 KJC262100 KSY262100 LCU262100 LMQ262100 LWM262100 MGI262100 MQE262100 NAA262100 NJW262100 NTS262100 ODO262100 ONK262100 OXG262100 PHC262100 PQY262100 QAU262100 QKQ262100 QUM262100 REI262100 ROE262100 RYA262100 SHW262100 SRS262100 TBO262100 TLK262100 TVG262100 UFC262100 UOY262100 UYU262100 VIQ262100 VSM262100 WCI262100 WME262100 WWA262100 AF327636 JO327636 TK327636 ADG327636 ANC327636 AWY327636 BGU327636 BQQ327636 CAM327636 CKI327636 CUE327636 DEA327636 DNW327636 DXS327636 EHO327636 ERK327636 FBG327636 FLC327636 FUY327636 GEU327636 GOQ327636 GYM327636 HII327636 HSE327636 ICA327636 ILW327636 IVS327636 JFO327636 JPK327636 JZG327636 KJC327636 KSY327636 LCU327636 LMQ327636 LWM327636 MGI327636 MQE327636 NAA327636 NJW327636 NTS327636 ODO327636 ONK327636 OXG327636 PHC327636 PQY327636 QAU327636 QKQ327636 QUM327636 REI327636 ROE327636 RYA327636 SHW327636 SRS327636 TBO327636 TLK327636 TVG327636 UFC327636 UOY327636 UYU327636 VIQ327636 VSM327636 WCI327636 WME327636 WWA327636 AF393172 JO393172 TK393172 ADG393172 ANC393172 AWY393172 BGU393172 BQQ393172 CAM393172 CKI393172 CUE393172 DEA393172 DNW393172 DXS393172 EHO393172 ERK393172 FBG393172 FLC393172 FUY393172 GEU393172 GOQ393172 GYM393172 HII393172 HSE393172 ICA393172 ILW393172 IVS393172 JFO393172 JPK393172 JZG393172 KJC393172 KSY393172 LCU393172 LMQ393172 LWM393172 MGI393172 MQE393172 NAA393172 NJW393172 NTS393172 ODO393172 ONK393172 OXG393172 PHC393172 PQY393172 QAU393172 QKQ393172 QUM393172 REI393172 ROE393172 RYA393172 SHW393172 SRS393172 TBO393172 TLK393172 TVG393172 UFC393172 UOY393172 UYU393172 VIQ393172 VSM393172 WCI393172 WME393172 WWA393172 AF458708 JO458708 TK458708 ADG458708 ANC458708 AWY458708 BGU458708 BQQ458708 CAM458708 CKI458708 CUE458708 DEA458708 DNW458708 DXS458708 EHO458708 ERK458708 FBG458708 FLC458708 FUY458708 GEU458708 GOQ458708 GYM458708 HII458708 HSE458708 ICA458708 ILW458708 IVS458708 JFO458708 JPK458708 JZG458708 KJC458708 KSY458708 LCU458708 LMQ458708 LWM458708 MGI458708 MQE458708 NAA458708 NJW458708 NTS458708 ODO458708 ONK458708 OXG458708 PHC458708 PQY458708 QAU458708 QKQ458708 QUM458708 REI458708 ROE458708 RYA458708 SHW458708 SRS458708 TBO458708 TLK458708 TVG458708 UFC458708 UOY458708 UYU458708 VIQ458708 VSM458708 WCI458708 WME458708 WWA458708 AF524244 JO524244 TK524244 ADG524244 ANC524244 AWY524244 BGU524244 BQQ524244 CAM524244 CKI524244 CUE524244 DEA524244 DNW524244 DXS524244 EHO524244 ERK524244 FBG524244 FLC524244 FUY524244 GEU524244 GOQ524244 GYM524244 HII524244 HSE524244 ICA524244 ILW524244 IVS524244 JFO524244 JPK524244 JZG524244 KJC524244 KSY524244 LCU524244 LMQ524244 LWM524244 MGI524244 MQE524244 NAA524244 NJW524244 NTS524244 ODO524244 ONK524244 OXG524244 PHC524244 PQY524244 QAU524244 QKQ524244 QUM524244 REI524244 ROE524244 RYA524244 SHW524244 SRS524244 TBO524244 TLK524244 TVG524244 UFC524244 UOY524244 UYU524244 VIQ524244 VSM524244 WCI524244 WME524244 WWA524244 AF589780 JO589780 TK589780 ADG589780 ANC589780 AWY589780 BGU589780 BQQ589780 CAM589780 CKI589780 CUE589780 DEA589780 DNW589780 DXS589780 EHO589780 ERK589780 FBG589780 FLC589780 FUY589780 GEU589780 GOQ589780 GYM589780 HII589780 HSE589780 ICA589780 ILW589780 IVS589780 JFO589780 JPK589780 JZG589780 KJC589780 KSY589780 LCU589780 LMQ589780 LWM589780 MGI589780 MQE589780 NAA589780 NJW589780 NTS589780 ODO589780 ONK589780 OXG589780 PHC589780 PQY589780 QAU589780 QKQ589780 QUM589780 REI589780 ROE589780 RYA589780 SHW589780 SRS589780 TBO589780 TLK589780 TVG589780 UFC589780 UOY589780 UYU589780 VIQ589780 VSM589780 WCI589780 WME589780 WWA589780 AF655316 JO655316 TK655316 ADG655316 ANC655316 AWY655316 BGU655316 BQQ655316 CAM655316 CKI655316 CUE655316 DEA655316 DNW655316 DXS655316 EHO655316 ERK655316 FBG655316 FLC655316 FUY655316 GEU655316 GOQ655316 GYM655316 HII655316 HSE655316 ICA655316 ILW655316 IVS655316 JFO655316 JPK655316 JZG655316 KJC655316 KSY655316 LCU655316 LMQ655316 LWM655316 MGI655316 MQE655316 NAA655316 NJW655316 NTS655316 ODO655316 ONK655316 OXG655316 PHC655316 PQY655316 QAU655316 QKQ655316 QUM655316 REI655316 ROE655316 RYA655316 SHW655316 SRS655316 TBO655316 TLK655316 TVG655316 UFC655316 UOY655316 UYU655316 VIQ655316 VSM655316 WCI655316 WME655316 WWA655316 AF720852 JO720852 TK720852 ADG720852 ANC720852 AWY720852 BGU720852 BQQ720852 CAM720852 CKI720852 CUE720852 DEA720852 DNW720852 DXS720852 EHO720852 ERK720852 FBG720852 FLC720852 FUY720852 GEU720852 GOQ720852 GYM720852 HII720852 HSE720852 ICA720852 ILW720852 IVS720852 JFO720852 JPK720852 JZG720852 KJC720852 KSY720852 LCU720852 LMQ720852 LWM720852 MGI720852 MQE720852 NAA720852 NJW720852 NTS720852 ODO720852 ONK720852 OXG720852 PHC720852 PQY720852 QAU720852 QKQ720852 QUM720852 REI720852 ROE720852 RYA720852 SHW720852 SRS720852 TBO720852 TLK720852 TVG720852 UFC720852 UOY720852 UYU720852 VIQ720852 VSM720852 WCI720852 WME720852 WWA720852 AF786388 JO786388 TK786388 ADG786388 ANC786388 AWY786388 BGU786388 BQQ786388 CAM786388 CKI786388 CUE786388 DEA786388 DNW786388 DXS786388 EHO786388 ERK786388 FBG786388 FLC786388 FUY786388 GEU786388 GOQ786388 GYM786388 HII786388 HSE786388 ICA786388 ILW786388 IVS786388 JFO786388 JPK786388 JZG786388 KJC786388 KSY786388 LCU786388 LMQ786388 LWM786388 MGI786388 MQE786388 NAA786388 NJW786388 NTS786388 ODO786388 ONK786388 OXG786388 PHC786388 PQY786388 QAU786388 QKQ786388 QUM786388 REI786388 ROE786388 RYA786388 SHW786388 SRS786388 TBO786388 TLK786388 TVG786388 UFC786388 UOY786388 UYU786388 VIQ786388 VSM786388 WCI786388 WME786388 WWA786388 AF851924 JO851924 TK851924 ADG851924 ANC851924 AWY851924 BGU851924 BQQ851924 CAM851924 CKI851924 CUE851924 DEA851924 DNW851924 DXS851924 EHO851924 ERK851924 FBG851924 FLC851924 FUY851924 GEU851924 GOQ851924 GYM851924 HII851924 HSE851924 ICA851924 ILW851924 IVS851924 JFO851924 JPK851924 JZG851924 KJC851924 KSY851924 LCU851924 LMQ851924 LWM851924 MGI851924 MQE851924 NAA851924 NJW851924 NTS851924 ODO851924 ONK851924 OXG851924 PHC851924 PQY851924 QAU851924 QKQ851924 QUM851924 REI851924 ROE851924 RYA851924 SHW851924 SRS851924 TBO851924 TLK851924 TVG851924 UFC851924 UOY851924 UYU851924 VIQ851924 VSM851924 WCI851924 WME851924 WWA851924 AF917460 JO917460 TK917460 ADG917460 ANC917460 AWY917460 BGU917460 BQQ917460 CAM917460 CKI917460 CUE917460 DEA917460 DNW917460 DXS917460 EHO917460 ERK917460 FBG917460 FLC917460 FUY917460 GEU917460 GOQ917460 GYM917460 HII917460 HSE917460 ICA917460 ILW917460 IVS917460 JFO917460 JPK917460 JZG917460 KJC917460 KSY917460 LCU917460 LMQ917460 LWM917460 MGI917460 MQE917460 NAA917460 NJW917460 NTS917460 ODO917460 ONK917460 OXG917460 PHC917460 PQY917460 QAU917460 QKQ917460 QUM917460 REI917460 ROE917460 RYA917460 SHW917460 SRS917460 TBO917460 TLK917460 TVG917460 UFC917460 UOY917460 UYU917460 VIQ917460 VSM917460 WCI917460 WME917460 WWA917460 AF982996 JO982996 TK982996 ADG982996 ANC982996 AWY982996 BGU982996 BQQ982996 CAM982996 CKI982996 CUE982996 DEA982996 DNW982996 DXS982996 EHO982996 ERK982996 FBG982996 FLC982996 FUY982996 GEU982996 GOQ982996 GYM982996 HII982996 HSE982996 ICA982996 ILW982996 IVS982996 JFO982996 JPK982996 JZG982996 KJC982996 KSY982996 LCU982996 LMQ982996 LWM982996 MGI982996 MQE982996 NAA982996 NJW982996 NTS982996 ODO982996 ONK982996 OXG982996 PHC982996 PQY982996 QAU982996 QKQ982996 QUM982996 REI982996 ROE982996 RYA982996 SHW982996 SRS982996 TBO982996 TLK982996 TVG982996 UFC982996 UOY982996 UYU982996 VIQ982996 VSM982996 WCI982996 WME982996 WWA982996 G65492 JD65492 SZ65492 ACV65492 AMR65492 AWN65492 BGJ65492 BQF65492 CAB65492 CJX65492 CTT65492 DDP65492 DNL65492 DXH65492 EHD65492 EQZ65492 FAV65492 FKR65492 FUN65492 GEJ65492 GOF65492 GYB65492 HHX65492 HRT65492 IBP65492 ILL65492 IVH65492 JFD65492 JOZ65492 JYV65492 KIR65492 KSN65492 LCJ65492 LMF65492 LWB65492 MFX65492 MPT65492 MZP65492 NJL65492 NTH65492 ODD65492 OMZ65492 OWV65492 PGR65492 PQN65492 QAJ65492 QKF65492 QUB65492 RDX65492 RNT65492 RXP65492 SHL65492 SRH65492 TBD65492 TKZ65492 TUV65492 UER65492 UON65492 UYJ65492 VIF65492 VSB65492 WBX65492 WLT65492 WVP65492 G131028 JD131028 SZ131028 ACV131028 AMR131028 AWN131028 BGJ131028 BQF131028 CAB131028 CJX131028 CTT131028 DDP131028 DNL131028 DXH131028 EHD131028 EQZ131028 FAV131028 FKR131028 FUN131028 GEJ131028 GOF131028 GYB131028 HHX131028 HRT131028 IBP131028 ILL131028 IVH131028 JFD131028 JOZ131028 JYV131028 KIR131028 KSN131028 LCJ131028 LMF131028 LWB131028 MFX131028 MPT131028 MZP131028 NJL131028 NTH131028 ODD131028 OMZ131028 OWV131028 PGR131028 PQN131028 QAJ131028 QKF131028 QUB131028 RDX131028 RNT131028 RXP131028 SHL131028 SRH131028 TBD131028 TKZ131028 TUV131028 UER131028 UON131028 UYJ131028 VIF131028 VSB131028 WBX131028 WLT131028 WVP131028 G196564 JD196564 SZ196564 ACV196564 AMR196564 AWN196564 BGJ196564 BQF196564 CAB196564 CJX196564 CTT196564 DDP196564 DNL196564 DXH196564 EHD196564 EQZ196564 FAV196564 FKR196564 FUN196564 GEJ196564 GOF196564 GYB196564 HHX196564 HRT196564 IBP196564 ILL196564 IVH196564 JFD196564 JOZ196564 JYV196564 KIR196564 KSN196564 LCJ196564 LMF196564 LWB196564 MFX196564 MPT196564 MZP196564 NJL196564 NTH196564 ODD196564 OMZ196564 OWV196564 PGR196564 PQN196564 QAJ196564 QKF196564 QUB196564 RDX196564 RNT196564 RXP196564 SHL196564 SRH196564 TBD196564 TKZ196564 TUV196564 UER196564 UON196564 UYJ196564 VIF196564 VSB196564 WBX196564 WLT196564 WVP196564 G262100 JD262100 SZ262100 ACV262100 AMR262100 AWN262100 BGJ262100 BQF262100 CAB262100 CJX262100 CTT262100 DDP262100 DNL262100 DXH262100 EHD262100 EQZ262100 FAV262100 FKR262100 FUN262100 GEJ262100 GOF262100 GYB262100 HHX262100 HRT262100 IBP262100 ILL262100 IVH262100 JFD262100 JOZ262100 JYV262100 KIR262100 KSN262100 LCJ262100 LMF262100 LWB262100 MFX262100 MPT262100 MZP262100 NJL262100 NTH262100 ODD262100 OMZ262100 OWV262100 PGR262100 PQN262100 QAJ262100 QKF262100 QUB262100 RDX262100 RNT262100 RXP262100 SHL262100 SRH262100 TBD262100 TKZ262100 TUV262100 UER262100 UON262100 UYJ262100 VIF262100 VSB262100 WBX262100 WLT262100 WVP262100 G327636 JD327636 SZ327636 ACV327636 AMR327636 AWN327636 BGJ327636 BQF327636 CAB327636 CJX327636 CTT327636 DDP327636 DNL327636 DXH327636 EHD327636 EQZ327636 FAV327636 FKR327636 FUN327636 GEJ327636 GOF327636 GYB327636 HHX327636 HRT327636 IBP327636 ILL327636 IVH327636 JFD327636 JOZ327636 JYV327636 KIR327636 KSN327636 LCJ327636 LMF327636 LWB327636 MFX327636 MPT327636 MZP327636 NJL327636 NTH327636 ODD327636 OMZ327636 OWV327636 PGR327636 PQN327636 QAJ327636 QKF327636 QUB327636 RDX327636 RNT327636 RXP327636 SHL327636 SRH327636 TBD327636 TKZ327636 TUV327636 UER327636 UON327636 UYJ327636 VIF327636 VSB327636 WBX327636 WLT327636 WVP327636 G393172 JD393172 SZ393172 ACV393172 AMR393172 AWN393172 BGJ393172 BQF393172 CAB393172 CJX393172 CTT393172 DDP393172 DNL393172 DXH393172 EHD393172 EQZ393172 FAV393172 FKR393172 FUN393172 GEJ393172 GOF393172 GYB393172 HHX393172 HRT393172 IBP393172 ILL393172 IVH393172 JFD393172 JOZ393172 JYV393172 KIR393172 KSN393172 LCJ393172 LMF393172 LWB393172 MFX393172 MPT393172 MZP393172 NJL393172 NTH393172 ODD393172 OMZ393172 OWV393172 PGR393172 PQN393172 QAJ393172 QKF393172 QUB393172 RDX393172 RNT393172 RXP393172 SHL393172 SRH393172 TBD393172 TKZ393172 TUV393172 UER393172 UON393172 UYJ393172 VIF393172 VSB393172 WBX393172 WLT393172 WVP393172 G458708 JD458708 SZ458708 ACV458708 AMR458708 AWN458708 BGJ458708 BQF458708 CAB458708 CJX458708 CTT458708 DDP458708 DNL458708 DXH458708 EHD458708 EQZ458708 FAV458708 FKR458708 FUN458708 GEJ458708 GOF458708 GYB458708 HHX458708 HRT458708 IBP458708 ILL458708 IVH458708 JFD458708 JOZ458708 JYV458708 KIR458708 KSN458708 LCJ458708 LMF458708 LWB458708 MFX458708 MPT458708 MZP458708 NJL458708 NTH458708 ODD458708 OMZ458708 OWV458708 PGR458708 PQN458708 QAJ458708 QKF458708 QUB458708 RDX458708 RNT458708 RXP458708 SHL458708 SRH458708 TBD458708 TKZ458708 TUV458708 UER458708 UON458708 UYJ458708 VIF458708 VSB458708 WBX458708 WLT458708 WVP458708 G524244 JD524244 SZ524244 ACV524244 AMR524244 AWN524244 BGJ524244 BQF524244 CAB524244 CJX524244 CTT524244 DDP524244 DNL524244 DXH524244 EHD524244 EQZ524244 FAV524244 FKR524244 FUN524244 GEJ524244 GOF524244 GYB524244 HHX524244 HRT524244 IBP524244 ILL524244 IVH524244 JFD524244 JOZ524244 JYV524244 KIR524244 KSN524244 LCJ524244 LMF524244 LWB524244 MFX524244 MPT524244 MZP524244 NJL524244 NTH524244 ODD524244 OMZ524244 OWV524244 PGR524244 PQN524244 QAJ524244 QKF524244 QUB524244 RDX524244 RNT524244 RXP524244 SHL524244 SRH524244 TBD524244 TKZ524244 TUV524244 UER524244 UON524244 UYJ524244 VIF524244 VSB524244 WBX524244 WLT524244 WVP524244 G589780 JD589780 SZ589780 ACV589780 AMR589780 AWN589780 BGJ589780 BQF589780 CAB589780 CJX589780 CTT589780 DDP589780 DNL589780 DXH589780 EHD589780 EQZ589780 FAV589780 FKR589780 FUN589780 GEJ589780 GOF589780 GYB589780 HHX589780 HRT589780 IBP589780 ILL589780 IVH589780 JFD589780 JOZ589780 JYV589780 KIR589780 KSN589780 LCJ589780 LMF589780 LWB589780 MFX589780 MPT589780 MZP589780 NJL589780 NTH589780 ODD589780 OMZ589780 OWV589780 PGR589780 PQN589780 QAJ589780 QKF589780 QUB589780 RDX589780 RNT589780 RXP589780 SHL589780 SRH589780 TBD589780 TKZ589780 TUV589780 UER589780 UON589780 UYJ589780 VIF589780 VSB589780 WBX589780 WLT589780 WVP589780 G655316 JD655316 SZ655316 ACV655316 AMR655316 AWN655316 BGJ655316 BQF655316 CAB655316 CJX655316 CTT655316 DDP655316 DNL655316 DXH655316 EHD655316 EQZ655316 FAV655316 FKR655316 FUN655316 GEJ655316 GOF655316 GYB655316 HHX655316 HRT655316 IBP655316 ILL655316 IVH655316 JFD655316 JOZ655316 JYV655316 KIR655316 KSN655316 LCJ655316 LMF655316 LWB655316 MFX655316 MPT655316 MZP655316 NJL655316 NTH655316 ODD655316 OMZ655316 OWV655316 PGR655316 PQN655316 QAJ655316 QKF655316 QUB655316 RDX655316 RNT655316 RXP655316 SHL655316 SRH655316 TBD655316 TKZ655316 TUV655316 UER655316 UON655316 UYJ655316 VIF655316 VSB655316 WBX655316 WLT655316 WVP655316 G720852 JD720852 SZ720852 ACV720852 AMR720852 AWN720852 BGJ720852 BQF720852 CAB720852 CJX720852 CTT720852 DDP720852 DNL720852 DXH720852 EHD720852 EQZ720852 FAV720852 FKR720852 FUN720852 GEJ720852 GOF720852 GYB720852 HHX720852 HRT720852 IBP720852 ILL720852 IVH720852 JFD720852 JOZ720852 JYV720852 KIR720852 KSN720852 LCJ720852 LMF720852 LWB720852 MFX720852 MPT720852 MZP720852 NJL720852 NTH720852 ODD720852 OMZ720852 OWV720852 PGR720852 PQN720852 QAJ720852 QKF720852 QUB720852 RDX720852 RNT720852 RXP720852 SHL720852 SRH720852 TBD720852 TKZ720852 TUV720852 UER720852 UON720852 UYJ720852 VIF720852 VSB720852 WBX720852 WLT720852 WVP720852 G786388 JD786388 SZ786388 ACV786388 AMR786388 AWN786388 BGJ786388 BQF786388 CAB786388 CJX786388 CTT786388 DDP786388 DNL786388 DXH786388 EHD786388 EQZ786388 FAV786388 FKR786388 FUN786388 GEJ786388 GOF786388 GYB786388 HHX786388 HRT786388 IBP786388 ILL786388 IVH786388 JFD786388 JOZ786388 JYV786388 KIR786388 KSN786388 LCJ786388 LMF786388 LWB786388 MFX786388 MPT786388 MZP786388 NJL786388 NTH786388 ODD786388 OMZ786388 OWV786388 PGR786388 PQN786388 QAJ786388 QKF786388 QUB786388 RDX786388 RNT786388 RXP786388 SHL786388 SRH786388 TBD786388 TKZ786388 TUV786388 UER786388 UON786388 UYJ786388 VIF786388 VSB786388 WBX786388 WLT786388 WVP786388 G851924 JD851924 SZ851924 ACV851924 AMR851924 AWN851924 BGJ851924 BQF851924 CAB851924 CJX851924 CTT851924 DDP851924 DNL851924 DXH851924 EHD851924 EQZ851924 FAV851924 FKR851924 FUN851924 GEJ851924 GOF851924 GYB851924 HHX851924 HRT851924 IBP851924 ILL851924 IVH851924 JFD851924 JOZ851924 JYV851924 KIR851924 KSN851924 LCJ851924 LMF851924 LWB851924 MFX851924 MPT851924 MZP851924 NJL851924 NTH851924 ODD851924 OMZ851924 OWV851924 PGR851924 PQN851924 QAJ851924 QKF851924 QUB851924 RDX851924 RNT851924 RXP851924 SHL851924 SRH851924 TBD851924 TKZ851924 TUV851924 UER851924 UON851924 UYJ851924 VIF851924 VSB851924 WBX851924 WLT851924 WVP851924 G917460 JD917460 SZ917460 ACV917460 AMR917460 AWN917460 BGJ917460 BQF917460 CAB917460 CJX917460 CTT917460 DDP917460 DNL917460 DXH917460 EHD917460 EQZ917460 FAV917460 FKR917460 FUN917460 GEJ917460 GOF917460 GYB917460 HHX917460 HRT917460 IBP917460 ILL917460 IVH917460 JFD917460 JOZ917460 JYV917460 KIR917460 KSN917460 LCJ917460 LMF917460 LWB917460 MFX917460 MPT917460 MZP917460 NJL917460 NTH917460 ODD917460 OMZ917460 OWV917460 PGR917460 PQN917460 QAJ917460 QKF917460 QUB917460 RDX917460 RNT917460 RXP917460 SHL917460 SRH917460 TBD917460 TKZ917460 TUV917460 UER917460 UON917460 UYJ917460 VIF917460 VSB917460 WBX917460 WLT917460 WVP917460 G982996 JD982996 SZ982996 ACV982996 AMR982996 AWN982996 BGJ982996 BQF982996 CAB982996 CJX982996 CTT982996 DDP982996 DNL982996 DXH982996 EHD982996 EQZ982996 FAV982996 FKR982996 FUN982996 GEJ982996 GOF982996 GYB982996 HHX982996 HRT982996 IBP982996 ILL982996 IVH982996 JFD982996 JOZ982996 JYV982996 KIR982996 KSN982996 LCJ982996 LMF982996 LWB982996 MFX982996 MPT982996 MZP982996 NJL982996 NTH982996 ODD982996 OMZ982996 OWV982996 PGR982996 PQN982996 QAJ982996 QKF982996 QUB982996 RDX982996 RNT982996 RXP982996 SHL982996 SRH982996 TBD982996 TKZ982996 TUV982996 UER982996 UON982996 UYJ982996 VIF982996 VSB982996 WBX982996 WLT982996 WVP982996 I65492 JF65492 TB65492 ACX65492 AMT65492 AWP65492 BGL65492 BQH65492 CAD65492 CJZ65492 CTV65492 DDR65492 DNN65492 DXJ65492 EHF65492 ERB65492 FAX65492 FKT65492 FUP65492 GEL65492 GOH65492 GYD65492 HHZ65492 HRV65492 IBR65492 ILN65492 IVJ65492 JFF65492 JPB65492 JYX65492 KIT65492 KSP65492 LCL65492 LMH65492 LWD65492 MFZ65492 MPV65492 MZR65492 NJN65492 NTJ65492 ODF65492 ONB65492 OWX65492 PGT65492 PQP65492 QAL65492 QKH65492 QUD65492 RDZ65492 RNV65492 RXR65492 SHN65492 SRJ65492 TBF65492 TLB65492 TUX65492 UET65492 UOP65492 UYL65492 VIH65492 VSD65492 WBZ65492 WLV65492 WVR65492 I131028 JF131028 TB131028 ACX131028 AMT131028 AWP131028 BGL131028 BQH131028 CAD131028 CJZ131028 CTV131028 DDR131028 DNN131028 DXJ131028 EHF131028 ERB131028 FAX131028 FKT131028 FUP131028 GEL131028 GOH131028 GYD131028 HHZ131028 HRV131028 IBR131028 ILN131028 IVJ131028 JFF131028 JPB131028 JYX131028 KIT131028 KSP131028 LCL131028 LMH131028 LWD131028 MFZ131028 MPV131028 MZR131028 NJN131028 NTJ131028 ODF131028 ONB131028 OWX131028 PGT131028 PQP131028 QAL131028 QKH131028 QUD131028 RDZ131028 RNV131028 RXR131028 SHN131028 SRJ131028 TBF131028 TLB131028 TUX131028 UET131028 UOP131028 UYL131028 VIH131028 VSD131028 WBZ131028 WLV131028 WVR131028 I196564 JF196564 TB196564 ACX196564 AMT196564 AWP196564 BGL196564 BQH196564 CAD196564 CJZ196564 CTV196564 DDR196564 DNN196564 DXJ196564 EHF196564 ERB196564 FAX196564 FKT196564 FUP196564 GEL196564 GOH196564 GYD196564 HHZ196564 HRV196564 IBR196564 ILN196564 IVJ196564 JFF196564 JPB196564 JYX196564 KIT196564 KSP196564 LCL196564 LMH196564 LWD196564 MFZ196564 MPV196564 MZR196564 NJN196564 NTJ196564 ODF196564 ONB196564 OWX196564 PGT196564 PQP196564 QAL196564 QKH196564 QUD196564 RDZ196564 RNV196564 RXR196564 SHN196564 SRJ196564 TBF196564 TLB196564 TUX196564 UET196564 UOP196564 UYL196564 VIH196564 VSD196564 WBZ196564 WLV196564 WVR196564 I262100 JF262100 TB262100 ACX262100 AMT262100 AWP262100 BGL262100 BQH262100 CAD262100 CJZ262100 CTV262100 DDR262100 DNN262100 DXJ262100 EHF262100 ERB262100 FAX262100 FKT262100 FUP262100 GEL262100 GOH262100 GYD262100 HHZ262100 HRV262100 IBR262100 ILN262100 IVJ262100 JFF262100 JPB262100 JYX262100 KIT262100 KSP262100 LCL262100 LMH262100 LWD262100 MFZ262100 MPV262100 MZR262100 NJN262100 NTJ262100 ODF262100 ONB262100 OWX262100 PGT262100 PQP262100 QAL262100 QKH262100 QUD262100 RDZ262100 RNV262100 RXR262100 SHN262100 SRJ262100 TBF262100 TLB262100 TUX262100 UET262100 UOP262100 UYL262100 VIH262100 VSD262100 WBZ262100 WLV262100 WVR262100 I327636 JF327636 TB327636 ACX327636 AMT327636 AWP327636 BGL327636 BQH327636 CAD327636 CJZ327636 CTV327636 DDR327636 DNN327636 DXJ327636 EHF327636 ERB327636 FAX327636 FKT327636 FUP327636 GEL327636 GOH327636 GYD327636 HHZ327636 HRV327636 IBR327636 ILN327636 IVJ327636 JFF327636 JPB327636 JYX327636 KIT327636 KSP327636 LCL327636 LMH327636 LWD327636 MFZ327636 MPV327636 MZR327636 NJN327636 NTJ327636 ODF327636 ONB327636 OWX327636 PGT327636 PQP327636 QAL327636 QKH327636 QUD327636 RDZ327636 RNV327636 RXR327636 SHN327636 SRJ327636 TBF327636 TLB327636 TUX327636 UET327636 UOP327636 UYL327636 VIH327636 VSD327636 WBZ327636 WLV327636 WVR327636 I393172 JF393172 TB393172 ACX393172 AMT393172 AWP393172 BGL393172 BQH393172 CAD393172 CJZ393172 CTV393172 DDR393172 DNN393172 DXJ393172 EHF393172 ERB393172 FAX393172 FKT393172 FUP393172 GEL393172 GOH393172 GYD393172 HHZ393172 HRV393172 IBR393172 ILN393172 IVJ393172 JFF393172 JPB393172 JYX393172 KIT393172 KSP393172 LCL393172 LMH393172 LWD393172 MFZ393172 MPV393172 MZR393172 NJN393172 NTJ393172 ODF393172 ONB393172 OWX393172 PGT393172 PQP393172 QAL393172 QKH393172 QUD393172 RDZ393172 RNV393172 RXR393172 SHN393172 SRJ393172 TBF393172 TLB393172 TUX393172 UET393172 UOP393172 UYL393172 VIH393172 VSD393172 WBZ393172 WLV393172 WVR393172 I458708 JF458708 TB458708 ACX458708 AMT458708 AWP458708 BGL458708 BQH458708 CAD458708 CJZ458708 CTV458708 DDR458708 DNN458708 DXJ458708 EHF458708 ERB458708 FAX458708 FKT458708 FUP458708 GEL458708 GOH458708 GYD458708 HHZ458708 HRV458708 IBR458708 ILN458708 IVJ458708 JFF458708 JPB458708 JYX458708 KIT458708 KSP458708 LCL458708 LMH458708 LWD458708 MFZ458708 MPV458708 MZR458708 NJN458708 NTJ458708 ODF458708 ONB458708 OWX458708 PGT458708 PQP458708 QAL458708 QKH458708 QUD458708 RDZ458708 RNV458708 RXR458708 SHN458708 SRJ458708 TBF458708 TLB458708 TUX458708 UET458708 UOP458708 UYL458708 VIH458708 VSD458708 WBZ458708 WLV458708 WVR458708 I524244 JF524244 TB524244 ACX524244 AMT524244 AWP524244 BGL524244 BQH524244 CAD524244 CJZ524244 CTV524244 DDR524244 DNN524244 DXJ524244 EHF524244 ERB524244 FAX524244 FKT524244 FUP524244 GEL524244 GOH524244 GYD524244 HHZ524244 HRV524244 IBR524244 ILN524244 IVJ524244 JFF524244 JPB524244 JYX524244 KIT524244 KSP524244 LCL524244 LMH524244 LWD524244 MFZ524244 MPV524244 MZR524244 NJN524244 NTJ524244 ODF524244 ONB524244 OWX524244 PGT524244 PQP524244 QAL524244 QKH524244 QUD524244 RDZ524244 RNV524244 RXR524244 SHN524244 SRJ524244 TBF524244 TLB524244 TUX524244 UET524244 UOP524244 UYL524244 VIH524244 VSD524244 WBZ524244 WLV524244 WVR524244 I589780 JF589780 TB589780 ACX589780 AMT589780 AWP589780 BGL589780 BQH589780 CAD589780 CJZ589780 CTV589780 DDR589780 DNN589780 DXJ589780 EHF589780 ERB589780 FAX589780 FKT589780 FUP589780 GEL589780 GOH589780 GYD589780 HHZ589780 HRV589780 IBR589780 ILN589780 IVJ589780 JFF589780 JPB589780 JYX589780 KIT589780 KSP589780 LCL589780 LMH589780 LWD589780 MFZ589780 MPV589780 MZR589780 NJN589780 NTJ589780 ODF589780 ONB589780 OWX589780 PGT589780 PQP589780 QAL589780 QKH589780 QUD589780 RDZ589780 RNV589780 RXR589780 SHN589780 SRJ589780 TBF589780 TLB589780 TUX589780 UET589780 UOP589780 UYL589780 VIH589780 VSD589780 WBZ589780 WLV589780 WVR589780 I655316 JF655316 TB655316 ACX655316 AMT655316 AWP655316 BGL655316 BQH655316 CAD655316 CJZ655316 CTV655316 DDR655316 DNN655316 DXJ655316 EHF655316 ERB655316 FAX655316 FKT655316 FUP655316 GEL655316 GOH655316 GYD655316 HHZ655316 HRV655316 IBR655316 ILN655316 IVJ655316 JFF655316 JPB655316 JYX655316 KIT655316 KSP655316 LCL655316 LMH655316 LWD655316 MFZ655316 MPV655316 MZR655316 NJN655316 NTJ655316 ODF655316 ONB655316 OWX655316 PGT655316 PQP655316 QAL655316 QKH655316 QUD655316 RDZ655316 RNV655316 RXR655316 SHN655316 SRJ655316 TBF655316 TLB655316 TUX655316 UET655316 UOP655316 UYL655316 VIH655316 VSD655316 WBZ655316 WLV655316 WVR655316 I720852 JF720852 TB720852 ACX720852 AMT720852 AWP720852 BGL720852 BQH720852 CAD720852 CJZ720852 CTV720852 DDR720852 DNN720852 DXJ720852 EHF720852 ERB720852 FAX720852 FKT720852 FUP720852 GEL720852 GOH720852 GYD720852 HHZ720852 HRV720852 IBR720852 ILN720852 IVJ720852 JFF720852 JPB720852 JYX720852 KIT720852 KSP720852 LCL720852 LMH720852 LWD720852 MFZ720852 MPV720852 MZR720852 NJN720852 NTJ720852 ODF720852 ONB720852 OWX720852 PGT720852 PQP720852 QAL720852 QKH720852 QUD720852 RDZ720852 RNV720852 RXR720852 SHN720852 SRJ720852 TBF720852 TLB720852 TUX720852 UET720852 UOP720852 UYL720852 VIH720852 VSD720852 WBZ720852 WLV720852 WVR720852 I786388 JF786388 TB786388 ACX786388 AMT786388 AWP786388 BGL786388 BQH786388 CAD786388 CJZ786388 CTV786388 DDR786388 DNN786388 DXJ786388 EHF786388 ERB786388 FAX786388 FKT786388 FUP786388 GEL786388 GOH786388 GYD786388 HHZ786388 HRV786388 IBR786388 ILN786388 IVJ786388 JFF786388 JPB786388 JYX786388 KIT786388 KSP786388 LCL786388 LMH786388 LWD786388 MFZ786388 MPV786388 MZR786388 NJN786388 NTJ786388 ODF786388 ONB786388 OWX786388 PGT786388 PQP786388 QAL786388 QKH786388 QUD786388 RDZ786388 RNV786388 RXR786388 SHN786388 SRJ786388 TBF786388 TLB786388 TUX786388 UET786388 UOP786388 UYL786388 VIH786388 VSD786388 WBZ786388 WLV786388 WVR786388 I851924 JF851924 TB851924 ACX851924 AMT851924 AWP851924 BGL851924 BQH851924 CAD851924 CJZ851924 CTV851924 DDR851924 DNN851924 DXJ851924 EHF851924 ERB851924 FAX851924 FKT851924 FUP851924 GEL851924 GOH851924 GYD851924 HHZ851924 HRV851924 IBR851924 ILN851924 IVJ851924 JFF851924 JPB851924 JYX851924 KIT851924 KSP851924 LCL851924 LMH851924 LWD851924 MFZ851924 MPV851924 MZR851924 NJN851924 NTJ851924 ODF851924 ONB851924 OWX851924 PGT851924 PQP851924 QAL851924 QKH851924 QUD851924 RDZ851924 RNV851924 RXR851924 SHN851924 SRJ851924 TBF851924 TLB851924 TUX851924 UET851924 UOP851924 UYL851924 VIH851924 VSD851924 WBZ851924 WLV851924 WVR851924 I917460 JF917460 TB917460 ACX917460 AMT917460 AWP917460 BGL917460 BQH917460 CAD917460 CJZ917460 CTV917460 DDR917460 DNN917460 DXJ917460 EHF917460 ERB917460 FAX917460 FKT917460 FUP917460 GEL917460 GOH917460 GYD917460 HHZ917460 HRV917460 IBR917460 ILN917460 IVJ917460 JFF917460 JPB917460 JYX917460 KIT917460 KSP917460 LCL917460 LMH917460 LWD917460 MFZ917460 MPV917460 MZR917460 NJN917460 NTJ917460 ODF917460 ONB917460 OWX917460 PGT917460 PQP917460 QAL917460 QKH917460 QUD917460 RDZ917460 RNV917460 RXR917460 SHN917460 SRJ917460 TBF917460 TLB917460 TUX917460 UET917460 UOP917460 UYL917460 VIH917460 VSD917460 WBZ917460 WLV917460 WVR917460 I982996 JF982996 TB982996 ACX982996 AMT982996 AWP982996 BGL982996 BQH982996 CAD982996 CJZ982996 CTV982996 DDR982996 DNN982996 DXJ982996 EHF982996 ERB982996 FAX982996 FKT982996 FUP982996 GEL982996 GOH982996 GYD982996 HHZ982996 HRV982996 IBR982996 ILN982996 IVJ982996 JFF982996 JPB982996 JYX982996 KIT982996 KSP982996 LCL982996 LMH982996 LWD982996 MFZ982996 MPV982996 MZR982996 NJN982996 NTJ982996 ODF982996 ONB982996 OWX982996 PGT982996 PQP982996 QAL982996 QKH982996 QUD982996 RDZ982996 RNV982996 RXR982996 SHN982996 SRJ982996 TBF982996 TLB982996 TUX982996 UET982996 UOP982996 UYL982996 VIH982996 VSD982996 WBZ982996 WLV982996 WVR982996 AD65492 JM65492 TI65492 ADE65492 ANA65492 AWW65492 BGS65492 BQO65492 CAK65492 CKG65492 CUC65492 DDY65492 DNU65492 DXQ65492 EHM65492 ERI65492 FBE65492 FLA65492 FUW65492 GES65492 GOO65492 GYK65492 HIG65492 HSC65492 IBY65492 ILU65492 IVQ65492 JFM65492 JPI65492 JZE65492 KJA65492 KSW65492 LCS65492 LMO65492 LWK65492 MGG65492 MQC65492 MZY65492 NJU65492 NTQ65492 ODM65492 ONI65492 OXE65492 PHA65492 PQW65492 QAS65492 QKO65492 QUK65492 REG65492 ROC65492 RXY65492 SHU65492 SRQ65492 TBM65492 TLI65492 TVE65492 UFA65492 UOW65492 UYS65492 VIO65492 VSK65492 WCG65492 WMC65492 WVY65492 AD131028 JM131028 TI131028 ADE131028 ANA131028 AWW131028 BGS131028 BQO131028 CAK131028 CKG131028 CUC131028 DDY131028 DNU131028 DXQ131028 EHM131028 ERI131028 FBE131028 FLA131028 FUW131028 GES131028 GOO131028 GYK131028 HIG131028 HSC131028 IBY131028 ILU131028 IVQ131028 JFM131028 JPI131028 JZE131028 KJA131028 KSW131028 LCS131028 LMO131028 LWK131028 MGG131028 MQC131028 MZY131028 NJU131028 NTQ131028 ODM131028 ONI131028 OXE131028 PHA131028 PQW131028 QAS131028 QKO131028 QUK131028 REG131028 ROC131028 RXY131028 SHU131028 SRQ131028 TBM131028 TLI131028 TVE131028 UFA131028 UOW131028 UYS131028 VIO131028 VSK131028 WCG131028 WMC131028 WVY131028 AD196564 JM196564 TI196564 ADE196564 ANA196564 AWW196564 BGS196564 BQO196564 CAK196564 CKG196564 CUC196564 DDY196564 DNU196564 DXQ196564 EHM196564 ERI196564 FBE196564 FLA196564 FUW196564 GES196564 GOO196564 GYK196564 HIG196564 HSC196564 IBY196564 ILU196564 IVQ196564 JFM196564 JPI196564 JZE196564 KJA196564 KSW196564 LCS196564 LMO196564 LWK196564 MGG196564 MQC196564 MZY196564 NJU196564 NTQ196564 ODM196564 ONI196564 OXE196564 PHA196564 PQW196564 QAS196564 QKO196564 QUK196564 REG196564 ROC196564 RXY196564 SHU196564 SRQ196564 TBM196564 TLI196564 TVE196564 UFA196564 UOW196564 UYS196564 VIO196564 VSK196564 WCG196564 WMC196564 WVY196564 AD262100 JM262100 TI262100 ADE262100 ANA262100 AWW262100 BGS262100 BQO262100 CAK262100 CKG262100 CUC262100 DDY262100 DNU262100 DXQ262100 EHM262100 ERI262100 FBE262100 FLA262100 FUW262100 GES262100 GOO262100 GYK262100 HIG262100 HSC262100 IBY262100 ILU262100 IVQ262100 JFM262100 JPI262100 JZE262100 KJA262100 KSW262100 LCS262100 LMO262100 LWK262100 MGG262100 MQC262100 MZY262100 NJU262100 NTQ262100 ODM262100 ONI262100 OXE262100 PHA262100 PQW262100 QAS262100 QKO262100 QUK262100 REG262100 ROC262100 RXY262100 SHU262100 SRQ262100 TBM262100 TLI262100 TVE262100 UFA262100 UOW262100 UYS262100 VIO262100 VSK262100 WCG262100 WMC262100 WVY262100 AD327636 JM327636 TI327636 ADE327636 ANA327636 AWW327636 BGS327636 BQO327636 CAK327636 CKG327636 CUC327636 DDY327636 DNU327636 DXQ327636 EHM327636 ERI327636 FBE327636 FLA327636 FUW327636 GES327636 GOO327636 GYK327636 HIG327636 HSC327636 IBY327636 ILU327636 IVQ327636 JFM327636 JPI327636 JZE327636 KJA327636 KSW327636 LCS327636 LMO327636 LWK327636 MGG327636 MQC327636 MZY327636 NJU327636 NTQ327636 ODM327636 ONI327636 OXE327636 PHA327636 PQW327636 QAS327636 QKO327636 QUK327636 REG327636 ROC327636 RXY327636 SHU327636 SRQ327636 TBM327636 TLI327636 TVE327636 UFA327636 UOW327636 UYS327636 VIO327636 VSK327636 WCG327636 WMC327636 WVY327636 AD393172 JM393172 TI393172 ADE393172 ANA393172 AWW393172 BGS393172 BQO393172 CAK393172 CKG393172 CUC393172 DDY393172 DNU393172 DXQ393172 EHM393172 ERI393172 FBE393172 FLA393172 FUW393172 GES393172 GOO393172 GYK393172 HIG393172 HSC393172 IBY393172 ILU393172 IVQ393172 JFM393172 JPI393172 JZE393172 KJA393172 KSW393172 LCS393172 LMO393172 LWK393172 MGG393172 MQC393172 MZY393172 NJU393172 NTQ393172 ODM393172 ONI393172 OXE393172 PHA393172 PQW393172 QAS393172 QKO393172 QUK393172 REG393172 ROC393172 RXY393172 SHU393172 SRQ393172 TBM393172 TLI393172 TVE393172 UFA393172 UOW393172 UYS393172 VIO393172 VSK393172 WCG393172 WMC393172 WVY393172 AD458708 JM458708 TI458708 ADE458708 ANA458708 AWW458708 BGS458708 BQO458708 CAK458708 CKG458708 CUC458708 DDY458708 DNU458708 DXQ458708 EHM458708 ERI458708 FBE458708 FLA458708 FUW458708 GES458708 GOO458708 GYK458708 HIG458708 HSC458708 IBY458708 ILU458708 IVQ458708 JFM458708 JPI458708 JZE458708 KJA458708 KSW458708 LCS458708 LMO458708 LWK458708 MGG458708 MQC458708 MZY458708 NJU458708 NTQ458708 ODM458708 ONI458708 OXE458708 PHA458708 PQW458708 QAS458708 QKO458708 QUK458708 REG458708 ROC458708 RXY458708 SHU458708 SRQ458708 TBM458708 TLI458708 TVE458708 UFA458708 UOW458708 UYS458708 VIO458708 VSK458708 WCG458708 WMC458708 WVY458708 AD524244 JM524244 TI524244 ADE524244 ANA524244 AWW524244 BGS524244 BQO524244 CAK524244 CKG524244 CUC524244 DDY524244 DNU524244 DXQ524244 EHM524244 ERI524244 FBE524244 FLA524244 FUW524244 GES524244 GOO524244 GYK524244 HIG524244 HSC524244 IBY524244 ILU524244 IVQ524244 JFM524244 JPI524244 JZE524244 KJA524244 KSW524244 LCS524244 LMO524244 LWK524244 MGG524244 MQC524244 MZY524244 NJU524244 NTQ524244 ODM524244 ONI524244 OXE524244 PHA524244 PQW524244 QAS524244 QKO524244 QUK524244 REG524244 ROC524244 RXY524244 SHU524244 SRQ524244 TBM524244 TLI524244 TVE524244 UFA524244 UOW524244 UYS524244 VIO524244 VSK524244 WCG524244 WMC524244 WVY524244 AD589780 JM589780 TI589780 ADE589780 ANA589780 AWW589780 BGS589780 BQO589780 CAK589780 CKG589780 CUC589780 DDY589780 DNU589780 DXQ589780 EHM589780 ERI589780 FBE589780 FLA589780 FUW589780 GES589780 GOO589780 GYK589780 HIG589780 HSC589780 IBY589780 ILU589780 IVQ589780 JFM589780 JPI589780 JZE589780 KJA589780 KSW589780 LCS589780 LMO589780 LWK589780 MGG589780 MQC589780 MZY589780 NJU589780 NTQ589780 ODM589780 ONI589780 OXE589780 PHA589780 PQW589780 QAS589780 QKO589780 QUK589780 REG589780 ROC589780 RXY589780 SHU589780 SRQ589780 TBM589780 TLI589780 TVE589780 UFA589780 UOW589780 UYS589780 VIO589780 VSK589780 WCG589780 WMC589780 WVY589780 AD655316 JM655316 TI655316 ADE655316 ANA655316 AWW655316 BGS655316 BQO655316 CAK655316 CKG655316 CUC655316 DDY655316 DNU655316 DXQ655316 EHM655316 ERI655316 FBE655316 FLA655316 FUW655316 GES655316 GOO655316 GYK655316 HIG655316 HSC655316 IBY655316 ILU655316 IVQ655316 JFM655316 JPI655316 JZE655316 KJA655316 KSW655316 LCS655316 LMO655316 LWK655316 MGG655316 MQC655316 MZY655316 NJU655316 NTQ655316 ODM655316 ONI655316 OXE655316 PHA655316 PQW655316 QAS655316 QKO655316 QUK655316 REG655316 ROC655316 RXY655316 SHU655316 SRQ655316 TBM655316 TLI655316 TVE655316 UFA655316 UOW655316 UYS655316 VIO655316 VSK655316 WCG655316 WMC655316 WVY655316 AD720852 JM720852 TI720852 ADE720852 ANA720852 AWW720852 BGS720852 BQO720852 CAK720852 CKG720852 CUC720852 DDY720852 DNU720852 DXQ720852 EHM720852 ERI720852 FBE720852 FLA720852 FUW720852 GES720852 GOO720852 GYK720852 HIG720852 HSC720852 IBY720852 ILU720852 IVQ720852 JFM720852 JPI720852 JZE720852 KJA720852 KSW720852 LCS720852 LMO720852 LWK720852 MGG720852 MQC720852 MZY720852 NJU720852 NTQ720852 ODM720852 ONI720852 OXE720852 PHA720852 PQW720852 QAS720852 QKO720852 QUK720852 REG720852 ROC720852 RXY720852 SHU720852 SRQ720852 TBM720852 TLI720852 TVE720852 UFA720852 UOW720852 UYS720852 VIO720852 VSK720852 WCG720852 WMC720852 WVY720852 AD786388 JM786388 TI786388 ADE786388 ANA786388 AWW786388 BGS786388 BQO786388 CAK786388 CKG786388 CUC786388 DDY786388 DNU786388 DXQ786388 EHM786388 ERI786388 FBE786388 FLA786388 FUW786388 GES786388 GOO786388 GYK786388 HIG786388 HSC786388 IBY786388 ILU786388 IVQ786388 JFM786388 JPI786388 JZE786388 KJA786388 KSW786388 LCS786388 LMO786388 LWK786388 MGG786388 MQC786388 MZY786388 NJU786388 NTQ786388 ODM786388 ONI786388 OXE786388 PHA786388 PQW786388 QAS786388 QKO786388 QUK786388 REG786388 ROC786388 RXY786388 SHU786388 SRQ786388 TBM786388 TLI786388 TVE786388 UFA786388 UOW786388 UYS786388 VIO786388 VSK786388 WCG786388 WMC786388 WVY786388 AD851924 JM851924 TI851924 ADE851924 ANA851924 AWW851924 BGS851924 BQO851924 CAK851924 CKG851924 CUC851924 DDY851924 DNU851924 DXQ851924 EHM851924 ERI851924 FBE851924 FLA851924 FUW851924 GES851924 GOO851924 GYK851924 HIG851924 HSC851924 IBY851924 ILU851924 IVQ851924 JFM851924 JPI851924 JZE851924 KJA851924 KSW851924 LCS851924 LMO851924 LWK851924 MGG851924 MQC851924 MZY851924 NJU851924 NTQ851924 ODM851924 ONI851924 OXE851924 PHA851924 PQW851924 QAS851924 QKO851924 QUK851924 REG851924 ROC851924 RXY851924 SHU851924 SRQ851924 TBM851924 TLI851924 TVE851924 UFA851924 UOW851924 UYS851924 VIO851924 VSK851924 WCG851924 WMC851924 WVY851924 AD917460 JM917460 TI917460 ADE917460 ANA917460 AWW917460 BGS917460 BQO917460 CAK917460 CKG917460 CUC917460 DDY917460 DNU917460 DXQ917460 EHM917460 ERI917460 FBE917460 FLA917460 FUW917460 GES917460 GOO917460 GYK917460 HIG917460 HSC917460 IBY917460 ILU917460 IVQ917460 JFM917460 JPI917460 JZE917460 KJA917460 KSW917460 LCS917460 LMO917460 LWK917460 MGG917460 MQC917460 MZY917460 NJU917460 NTQ917460 ODM917460 ONI917460 OXE917460 PHA917460 PQW917460 QAS917460 QKO917460 QUK917460 REG917460 ROC917460 RXY917460 SHU917460 SRQ917460 TBM917460 TLI917460 TVE917460 UFA917460 UOW917460 UYS917460 VIO917460 VSK917460 WCG917460 WMC917460 WVY917460 AD982996 JM982996 TI982996 ADE982996 ANA982996 AWW982996 BGS982996 BQO982996 CAK982996 CKG982996 CUC982996 DDY982996 DNU982996 DXQ982996 EHM982996 ERI982996 FBE982996 FLA982996 FUW982996 GES982996 GOO982996 GYK982996 HIG982996 HSC982996 IBY982996 ILU982996 IVQ982996 JFM982996 JPI982996 JZE982996 KJA982996 KSW982996 LCS982996 LMO982996 LWK982996 MGG982996 MQC982996 MZY982996 NJU982996 NTQ982996 ODM982996 ONI982996 OXE982996 PHA982996 PQW982996 QAS982996 QKO982996 QUK982996 REG982996 ROC982996 RXY982996 SHU982996 SRQ982996 TBM982996 TLI982996 TVE982996 UFA982996 UOW982996 UYS982996 VIO982996 VSK982996 WCG982996 WMC982996 WVY982996 AF65507 JO65507 TK65507 ADG65507 ANC65507 AWY65507 BGU65507 BQQ65507 CAM65507 CKI65507 CUE65507 DEA65507 DNW65507 DXS65507 EHO65507 ERK65507 FBG65507 FLC65507 FUY65507 GEU65507 GOQ65507 GYM65507 HII65507 HSE65507 ICA65507 ILW65507 IVS65507 JFO65507 JPK65507 JZG65507 KJC65507 KSY65507 LCU65507 LMQ65507 LWM65507 MGI65507 MQE65507 NAA65507 NJW65507 NTS65507 ODO65507 ONK65507 OXG65507 PHC65507 PQY65507 QAU65507 QKQ65507 QUM65507 REI65507 ROE65507 RYA65507 SHW65507 SRS65507 TBO65507 TLK65507 TVG65507 UFC65507 UOY65507 UYU65507 VIQ65507 VSM65507 WCI65507 WME65507 WWA65507 AF131043 JO131043 TK131043 ADG131043 ANC131043 AWY131043 BGU131043 BQQ131043 CAM131043 CKI131043 CUE131043 DEA131043 DNW131043 DXS131043 EHO131043 ERK131043 FBG131043 FLC131043 FUY131043 GEU131043 GOQ131043 GYM131043 HII131043 HSE131043 ICA131043 ILW131043 IVS131043 JFO131043 JPK131043 JZG131043 KJC131043 KSY131043 LCU131043 LMQ131043 LWM131043 MGI131043 MQE131043 NAA131043 NJW131043 NTS131043 ODO131043 ONK131043 OXG131043 PHC131043 PQY131043 QAU131043 QKQ131043 QUM131043 REI131043 ROE131043 RYA131043 SHW131043 SRS131043 TBO131043 TLK131043 TVG131043 UFC131043 UOY131043 UYU131043 VIQ131043 VSM131043 WCI131043 WME131043 WWA131043 AF196579 JO196579 TK196579 ADG196579 ANC196579 AWY196579 BGU196579 BQQ196579 CAM196579 CKI196579 CUE196579 DEA196579 DNW196579 DXS196579 EHO196579 ERK196579 FBG196579 FLC196579 FUY196579 GEU196579 GOQ196579 GYM196579 HII196579 HSE196579 ICA196579 ILW196579 IVS196579 JFO196579 JPK196579 JZG196579 KJC196579 KSY196579 LCU196579 LMQ196579 LWM196579 MGI196579 MQE196579 NAA196579 NJW196579 NTS196579 ODO196579 ONK196579 OXG196579 PHC196579 PQY196579 QAU196579 QKQ196579 QUM196579 REI196579 ROE196579 RYA196579 SHW196579 SRS196579 TBO196579 TLK196579 TVG196579 UFC196579 UOY196579 UYU196579 VIQ196579 VSM196579 WCI196579 WME196579 WWA196579 AF262115 JO262115 TK262115 ADG262115 ANC262115 AWY262115 BGU262115 BQQ262115 CAM262115 CKI262115 CUE262115 DEA262115 DNW262115 DXS262115 EHO262115 ERK262115 FBG262115 FLC262115 FUY262115 GEU262115 GOQ262115 GYM262115 HII262115 HSE262115 ICA262115 ILW262115 IVS262115 JFO262115 JPK262115 JZG262115 KJC262115 KSY262115 LCU262115 LMQ262115 LWM262115 MGI262115 MQE262115 NAA262115 NJW262115 NTS262115 ODO262115 ONK262115 OXG262115 PHC262115 PQY262115 QAU262115 QKQ262115 QUM262115 REI262115 ROE262115 RYA262115 SHW262115 SRS262115 TBO262115 TLK262115 TVG262115 UFC262115 UOY262115 UYU262115 VIQ262115 VSM262115 WCI262115 WME262115 WWA262115 AF327651 JO327651 TK327651 ADG327651 ANC327651 AWY327651 BGU327651 BQQ327651 CAM327651 CKI327651 CUE327651 DEA327651 DNW327651 DXS327651 EHO327651 ERK327651 FBG327651 FLC327651 FUY327651 GEU327651 GOQ327651 GYM327651 HII327651 HSE327651 ICA327651 ILW327651 IVS327651 JFO327651 JPK327651 JZG327651 KJC327651 KSY327651 LCU327651 LMQ327651 LWM327651 MGI327651 MQE327651 NAA327651 NJW327651 NTS327651 ODO327651 ONK327651 OXG327651 PHC327651 PQY327651 QAU327651 QKQ327651 QUM327651 REI327651 ROE327651 RYA327651 SHW327651 SRS327651 TBO327651 TLK327651 TVG327651 UFC327651 UOY327651 UYU327651 VIQ327651 VSM327651 WCI327651 WME327651 WWA327651 AF393187 JO393187 TK393187 ADG393187 ANC393187 AWY393187 BGU393187 BQQ393187 CAM393187 CKI393187 CUE393187 DEA393187 DNW393187 DXS393187 EHO393187 ERK393187 FBG393187 FLC393187 FUY393187 GEU393187 GOQ393187 GYM393187 HII393187 HSE393187 ICA393187 ILW393187 IVS393187 JFO393187 JPK393187 JZG393187 KJC393187 KSY393187 LCU393187 LMQ393187 LWM393187 MGI393187 MQE393187 NAA393187 NJW393187 NTS393187 ODO393187 ONK393187 OXG393187 PHC393187 PQY393187 QAU393187 QKQ393187 QUM393187 REI393187 ROE393187 RYA393187 SHW393187 SRS393187 TBO393187 TLK393187 TVG393187 UFC393187 UOY393187 UYU393187 VIQ393187 VSM393187 WCI393187 WME393187 WWA393187 AF458723 JO458723 TK458723 ADG458723 ANC458723 AWY458723 BGU458723 BQQ458723 CAM458723 CKI458723 CUE458723 DEA458723 DNW458723 DXS458723 EHO458723 ERK458723 FBG458723 FLC458723 FUY458723 GEU458723 GOQ458723 GYM458723 HII458723 HSE458723 ICA458723 ILW458723 IVS458723 JFO458723 JPK458723 JZG458723 KJC458723 KSY458723 LCU458723 LMQ458723 LWM458723 MGI458723 MQE458723 NAA458723 NJW458723 NTS458723 ODO458723 ONK458723 OXG458723 PHC458723 PQY458723 QAU458723 QKQ458723 QUM458723 REI458723 ROE458723 RYA458723 SHW458723 SRS458723 TBO458723 TLK458723 TVG458723 UFC458723 UOY458723 UYU458723 VIQ458723 VSM458723 WCI458723 WME458723 WWA458723 AF524259 JO524259 TK524259 ADG524259 ANC524259 AWY524259 BGU524259 BQQ524259 CAM524259 CKI524259 CUE524259 DEA524259 DNW524259 DXS524259 EHO524259 ERK524259 FBG524259 FLC524259 FUY524259 GEU524259 GOQ524259 GYM524259 HII524259 HSE524259 ICA524259 ILW524259 IVS524259 JFO524259 JPK524259 JZG524259 KJC524259 KSY524259 LCU524259 LMQ524259 LWM524259 MGI524259 MQE524259 NAA524259 NJW524259 NTS524259 ODO524259 ONK524259 OXG524259 PHC524259 PQY524259 QAU524259 QKQ524259 QUM524259 REI524259 ROE524259 RYA524259 SHW524259 SRS524259 TBO524259 TLK524259 TVG524259 UFC524259 UOY524259 UYU524259 VIQ524259 VSM524259 WCI524259 WME524259 WWA524259 AF589795 JO589795 TK589795 ADG589795 ANC589795 AWY589795 BGU589795 BQQ589795 CAM589795 CKI589795 CUE589795 DEA589795 DNW589795 DXS589795 EHO589795 ERK589795 FBG589795 FLC589795 FUY589795 GEU589795 GOQ589795 GYM589795 HII589795 HSE589795 ICA589795 ILW589795 IVS589795 JFO589795 JPK589795 JZG589795 KJC589795 KSY589795 LCU589795 LMQ589795 LWM589795 MGI589795 MQE589795 NAA589795 NJW589795 NTS589795 ODO589795 ONK589795 OXG589795 PHC589795 PQY589795 QAU589795 QKQ589795 QUM589795 REI589795 ROE589795 RYA589795 SHW589795 SRS589795 TBO589795 TLK589795 TVG589795 UFC589795 UOY589795 UYU589795 VIQ589795 VSM589795 WCI589795 WME589795 WWA589795 AF655331 JO655331 TK655331 ADG655331 ANC655331 AWY655331 BGU655331 BQQ655331 CAM655331 CKI655331 CUE655331 DEA655331 DNW655331 DXS655331 EHO655331 ERK655331 FBG655331 FLC655331 FUY655331 GEU655331 GOQ655331 GYM655331 HII655331 HSE655331 ICA655331 ILW655331 IVS655331 JFO655331 JPK655331 JZG655331 KJC655331 KSY655331 LCU655331 LMQ655331 LWM655331 MGI655331 MQE655331 NAA655331 NJW655331 NTS655331 ODO655331 ONK655331 OXG655331 PHC655331 PQY655331 QAU655331 QKQ655331 QUM655331 REI655331 ROE655331 RYA655331 SHW655331 SRS655331 TBO655331 TLK655331 TVG655331 UFC655331 UOY655331 UYU655331 VIQ655331 VSM655331 WCI655331 WME655331 WWA655331 AF720867 JO720867 TK720867 ADG720867 ANC720867 AWY720867 BGU720867 BQQ720867 CAM720867 CKI720867 CUE720867 DEA720867 DNW720867 DXS720867 EHO720867 ERK720867 FBG720867 FLC720867 FUY720867 GEU720867 GOQ720867 GYM720867 HII720867 HSE720867 ICA720867 ILW720867 IVS720867 JFO720867 JPK720867 JZG720867 KJC720867 KSY720867 LCU720867 LMQ720867 LWM720867 MGI720867 MQE720867 NAA720867 NJW720867 NTS720867 ODO720867 ONK720867 OXG720867 PHC720867 PQY720867 QAU720867 QKQ720867 QUM720867 REI720867 ROE720867 RYA720867 SHW720867 SRS720867 TBO720867 TLK720867 TVG720867 UFC720867 UOY720867 UYU720867 VIQ720867 VSM720867 WCI720867 WME720867 WWA720867 AF786403 JO786403 TK786403 ADG786403 ANC786403 AWY786403 BGU786403 BQQ786403 CAM786403 CKI786403 CUE786403 DEA786403 DNW786403 DXS786403 EHO786403 ERK786403 FBG786403 FLC786403 FUY786403 GEU786403 GOQ786403 GYM786403 HII786403 HSE786403 ICA786403 ILW786403 IVS786403 JFO786403 JPK786403 JZG786403 KJC786403 KSY786403 LCU786403 LMQ786403 LWM786403 MGI786403 MQE786403 NAA786403 NJW786403 NTS786403 ODO786403 ONK786403 OXG786403 PHC786403 PQY786403 QAU786403 QKQ786403 QUM786403 REI786403 ROE786403 RYA786403 SHW786403 SRS786403 TBO786403 TLK786403 TVG786403 UFC786403 UOY786403 UYU786403 VIQ786403 VSM786403 WCI786403 WME786403 WWA786403 AF851939 JO851939 TK851939 ADG851939 ANC851939 AWY851939 BGU851939 BQQ851939 CAM851939 CKI851939 CUE851939 DEA851939 DNW851939 DXS851939 EHO851939 ERK851939 FBG851939 FLC851939 FUY851939 GEU851939 GOQ851939 GYM851939 HII851939 HSE851939 ICA851939 ILW851939 IVS851939 JFO851939 JPK851939 JZG851939 KJC851939 KSY851939 LCU851939 LMQ851939 LWM851939 MGI851939 MQE851939 NAA851939 NJW851939 NTS851939 ODO851939 ONK851939 OXG851939 PHC851939 PQY851939 QAU851939 QKQ851939 QUM851939 REI851939 ROE851939 RYA851939 SHW851939 SRS851939 TBO851939 TLK851939 TVG851939 UFC851939 UOY851939 UYU851939 VIQ851939 VSM851939 WCI851939 WME851939 WWA851939 AF917475 JO917475 TK917475 ADG917475 ANC917475 AWY917475 BGU917475 BQQ917475 CAM917475 CKI917475 CUE917475 DEA917475 DNW917475 DXS917475 EHO917475 ERK917475 FBG917475 FLC917475 FUY917475 GEU917475 GOQ917475 GYM917475 HII917475 HSE917475 ICA917475 ILW917475 IVS917475 JFO917475 JPK917475 JZG917475 KJC917475 KSY917475 LCU917475 LMQ917475 LWM917475 MGI917475 MQE917475 NAA917475 NJW917475 NTS917475 ODO917475 ONK917475 OXG917475 PHC917475 PQY917475 QAU917475 QKQ917475 QUM917475 REI917475 ROE917475 RYA917475 SHW917475 SRS917475 TBO917475 TLK917475 TVG917475 UFC917475 UOY917475 UYU917475 VIQ917475 VSM917475 WCI917475 WME917475 WWA917475 AF983011 JO983011 TK983011 ADG983011 ANC983011 AWY983011 BGU983011 BQQ983011 CAM983011 CKI983011 CUE983011 DEA983011 DNW983011 DXS983011 EHO983011 ERK983011 FBG983011 FLC983011 FUY983011 GEU983011 GOQ983011 GYM983011 HII983011 HSE983011 ICA983011 ILW983011 IVS983011 JFO983011 JPK983011 JZG983011 KJC983011 KSY983011 LCU983011 LMQ983011 LWM983011 MGI983011 MQE983011 NAA983011 NJW983011 NTS983011 ODO983011 ONK983011 OXG983011 PHC983011 PQY983011 QAU983011 QKQ983011 QUM983011 REI983011 ROE983011 RYA983011 SHW983011 SRS983011 TBO983011 TLK983011 TVG983011 UFC983011 UOY983011 UYU983011 VIQ983011 VSM983011 WCI983011 WME983011 WWA983011 I65501 JF65501 TB65501 ACX65501 AMT65501 AWP65501 BGL65501 BQH65501 CAD65501 CJZ65501 CTV65501 DDR65501 DNN65501 DXJ65501 EHF65501 ERB65501 FAX65501 FKT65501 FUP65501 GEL65501 GOH65501 GYD65501 HHZ65501 HRV65501 IBR65501 ILN65501 IVJ65501 JFF65501 JPB65501 JYX65501 KIT65501 KSP65501 LCL65501 LMH65501 LWD65501 MFZ65501 MPV65501 MZR65501 NJN65501 NTJ65501 ODF65501 ONB65501 OWX65501 PGT65501 PQP65501 QAL65501 QKH65501 QUD65501 RDZ65501 RNV65501 RXR65501 SHN65501 SRJ65501 TBF65501 TLB65501 TUX65501 UET65501 UOP65501 UYL65501 VIH65501 VSD65501 WBZ65501 WLV65501 WVR65501 I131037 JF131037 TB131037 ACX131037 AMT131037 AWP131037 BGL131037 BQH131037 CAD131037 CJZ131037 CTV131037 DDR131037 DNN131037 DXJ131037 EHF131037 ERB131037 FAX131037 FKT131037 FUP131037 GEL131037 GOH131037 GYD131037 HHZ131037 HRV131037 IBR131037 ILN131037 IVJ131037 JFF131037 JPB131037 JYX131037 KIT131037 KSP131037 LCL131037 LMH131037 LWD131037 MFZ131037 MPV131037 MZR131037 NJN131037 NTJ131037 ODF131037 ONB131037 OWX131037 PGT131037 PQP131037 QAL131037 QKH131037 QUD131037 RDZ131037 RNV131037 RXR131037 SHN131037 SRJ131037 TBF131037 TLB131037 TUX131037 UET131037 UOP131037 UYL131037 VIH131037 VSD131037 WBZ131037 WLV131037 WVR131037 I196573 JF196573 TB196573 ACX196573 AMT196573 AWP196573 BGL196573 BQH196573 CAD196573 CJZ196573 CTV196573 DDR196573 DNN196573 DXJ196573 EHF196573 ERB196573 FAX196573 FKT196573 FUP196573 GEL196573 GOH196573 GYD196573 HHZ196573 HRV196573 IBR196573 ILN196573 IVJ196573 JFF196573 JPB196573 JYX196573 KIT196573 KSP196573 LCL196573 LMH196573 LWD196573 MFZ196573 MPV196573 MZR196573 NJN196573 NTJ196573 ODF196573 ONB196573 OWX196573 PGT196573 PQP196573 QAL196573 QKH196573 QUD196573 RDZ196573 RNV196573 RXR196573 SHN196573 SRJ196573 TBF196573 TLB196573 TUX196573 UET196573 UOP196573 UYL196573 VIH196573 VSD196573 WBZ196573 WLV196573 WVR196573 I262109 JF262109 TB262109 ACX262109 AMT262109 AWP262109 BGL262109 BQH262109 CAD262109 CJZ262109 CTV262109 DDR262109 DNN262109 DXJ262109 EHF262109 ERB262109 FAX262109 FKT262109 FUP262109 GEL262109 GOH262109 GYD262109 HHZ262109 HRV262109 IBR262109 ILN262109 IVJ262109 JFF262109 JPB262109 JYX262109 KIT262109 KSP262109 LCL262109 LMH262109 LWD262109 MFZ262109 MPV262109 MZR262109 NJN262109 NTJ262109 ODF262109 ONB262109 OWX262109 PGT262109 PQP262109 QAL262109 QKH262109 QUD262109 RDZ262109 RNV262109 RXR262109 SHN262109 SRJ262109 TBF262109 TLB262109 TUX262109 UET262109 UOP262109 UYL262109 VIH262109 VSD262109 WBZ262109 WLV262109 WVR262109 I327645 JF327645 TB327645 ACX327645 AMT327645 AWP327645 BGL327645 BQH327645 CAD327645 CJZ327645 CTV327645 DDR327645 DNN327645 DXJ327645 EHF327645 ERB327645 FAX327645 FKT327645 FUP327645 GEL327645 GOH327645 GYD327645 HHZ327645 HRV327645 IBR327645 ILN327645 IVJ327645 JFF327645 JPB327645 JYX327645 KIT327645 KSP327645 LCL327645 LMH327645 LWD327645 MFZ327645 MPV327645 MZR327645 NJN327645 NTJ327645 ODF327645 ONB327645 OWX327645 PGT327645 PQP327645 QAL327645 QKH327645 QUD327645 RDZ327645 RNV327645 RXR327645 SHN327645 SRJ327645 TBF327645 TLB327645 TUX327645 UET327645 UOP327645 UYL327645 VIH327645 VSD327645 WBZ327645 WLV327645 WVR327645 I393181 JF393181 TB393181 ACX393181 AMT393181 AWP393181 BGL393181 BQH393181 CAD393181 CJZ393181 CTV393181 DDR393181 DNN393181 DXJ393181 EHF393181 ERB393181 FAX393181 FKT393181 FUP393181 GEL393181 GOH393181 GYD393181 HHZ393181 HRV393181 IBR393181 ILN393181 IVJ393181 JFF393181 JPB393181 JYX393181 KIT393181 KSP393181 LCL393181 LMH393181 LWD393181 MFZ393181 MPV393181 MZR393181 NJN393181 NTJ393181 ODF393181 ONB393181 OWX393181 PGT393181 PQP393181 QAL393181 QKH393181 QUD393181 RDZ393181 RNV393181 RXR393181 SHN393181 SRJ393181 TBF393181 TLB393181 TUX393181 UET393181 UOP393181 UYL393181 VIH393181 VSD393181 WBZ393181 WLV393181 WVR393181 I458717 JF458717 TB458717 ACX458717 AMT458717 AWP458717 BGL458717 BQH458717 CAD458717 CJZ458717 CTV458717 DDR458717 DNN458717 DXJ458717 EHF458717 ERB458717 FAX458717 FKT458717 FUP458717 GEL458717 GOH458717 GYD458717 HHZ458717 HRV458717 IBR458717 ILN458717 IVJ458717 JFF458717 JPB458717 JYX458717 KIT458717 KSP458717 LCL458717 LMH458717 LWD458717 MFZ458717 MPV458717 MZR458717 NJN458717 NTJ458717 ODF458717 ONB458717 OWX458717 PGT458717 PQP458717 QAL458717 QKH458717 QUD458717 RDZ458717 RNV458717 RXR458717 SHN458717 SRJ458717 TBF458717 TLB458717 TUX458717 UET458717 UOP458717 UYL458717 VIH458717 VSD458717 WBZ458717 WLV458717 WVR458717 I524253 JF524253 TB524253 ACX524253 AMT524253 AWP524253 BGL524253 BQH524253 CAD524253 CJZ524253 CTV524253 DDR524253 DNN524253 DXJ524253 EHF524253 ERB524253 FAX524253 FKT524253 FUP524253 GEL524253 GOH524253 GYD524253 HHZ524253 HRV524253 IBR524253 ILN524253 IVJ524253 JFF524253 JPB524253 JYX524253 KIT524253 KSP524253 LCL524253 LMH524253 LWD524253 MFZ524253 MPV524253 MZR524253 NJN524253 NTJ524253 ODF524253 ONB524253 OWX524253 PGT524253 PQP524253 QAL524253 QKH524253 QUD524253 RDZ524253 RNV524253 RXR524253 SHN524253 SRJ524253 TBF524253 TLB524253 TUX524253 UET524253 UOP524253 UYL524253 VIH524253 VSD524253 WBZ524253 WLV524253 WVR524253 I589789 JF589789 TB589789 ACX589789 AMT589789 AWP589789 BGL589789 BQH589789 CAD589789 CJZ589789 CTV589789 DDR589789 DNN589789 DXJ589789 EHF589789 ERB589789 FAX589789 FKT589789 FUP589789 GEL589789 GOH589789 GYD589789 HHZ589789 HRV589789 IBR589789 ILN589789 IVJ589789 JFF589789 JPB589789 JYX589789 KIT589789 KSP589789 LCL589789 LMH589789 LWD589789 MFZ589789 MPV589789 MZR589789 NJN589789 NTJ589789 ODF589789 ONB589789 OWX589789 PGT589789 PQP589789 QAL589789 QKH589789 QUD589789 RDZ589789 RNV589789 RXR589789 SHN589789 SRJ589789 TBF589789 TLB589789 TUX589789 UET589789 UOP589789 UYL589789 VIH589789 VSD589789 WBZ589789 WLV589789 WVR589789 I655325 JF655325 TB655325 ACX655325 AMT655325 AWP655325 BGL655325 BQH655325 CAD655325 CJZ655325 CTV655325 DDR655325 DNN655325 DXJ655325 EHF655325 ERB655325 FAX655325 FKT655325 FUP655325 GEL655325 GOH655325 GYD655325 HHZ655325 HRV655325 IBR655325 ILN655325 IVJ655325 JFF655325 JPB655325 JYX655325 KIT655325 KSP655325 LCL655325 LMH655325 LWD655325 MFZ655325 MPV655325 MZR655325 NJN655325 NTJ655325 ODF655325 ONB655325 OWX655325 PGT655325 PQP655325 QAL655325 QKH655325 QUD655325 RDZ655325 RNV655325 RXR655325 SHN655325 SRJ655325 TBF655325 TLB655325 TUX655325 UET655325 UOP655325 UYL655325 VIH655325 VSD655325 WBZ655325 WLV655325 WVR655325 I720861 JF720861 TB720861 ACX720861 AMT720861 AWP720861 BGL720861 BQH720861 CAD720861 CJZ720861 CTV720861 DDR720861 DNN720861 DXJ720861 EHF720861 ERB720861 FAX720861 FKT720861 FUP720861 GEL720861 GOH720861 GYD720861 HHZ720861 HRV720861 IBR720861 ILN720861 IVJ720861 JFF720861 JPB720861 JYX720861 KIT720861 KSP720861 LCL720861 LMH720861 LWD720861 MFZ720861 MPV720861 MZR720861 NJN720861 NTJ720861 ODF720861 ONB720861 OWX720861 PGT720861 PQP720861 QAL720861 QKH720861 QUD720861 RDZ720861 RNV720861 RXR720861 SHN720861 SRJ720861 TBF720861 TLB720861 TUX720861 UET720861 UOP720861 UYL720861 VIH720861 VSD720861 WBZ720861 WLV720861 WVR720861 I786397 JF786397 TB786397 ACX786397 AMT786397 AWP786397 BGL786397 BQH786397 CAD786397 CJZ786397 CTV786397 DDR786397 DNN786397 DXJ786397 EHF786397 ERB786397 FAX786397 FKT786397 FUP786397 GEL786397 GOH786397 GYD786397 HHZ786397 HRV786397 IBR786397 ILN786397 IVJ786397 JFF786397 JPB786397 JYX786397 KIT786397 KSP786397 LCL786397 LMH786397 LWD786397 MFZ786397 MPV786397 MZR786397 NJN786397 NTJ786397 ODF786397 ONB786397 OWX786397 PGT786397 PQP786397 QAL786397 QKH786397 QUD786397 RDZ786397 RNV786397 RXR786397 SHN786397 SRJ786397 TBF786397 TLB786397 TUX786397 UET786397 UOP786397 UYL786397 VIH786397 VSD786397 WBZ786397 WLV786397 WVR786397 I851933 JF851933 TB851933 ACX851933 AMT851933 AWP851933 BGL851933 BQH851933 CAD851933 CJZ851933 CTV851933 DDR851933 DNN851933 DXJ851933 EHF851933 ERB851933 FAX851933 FKT851933 FUP851933 GEL851933 GOH851933 GYD851933 HHZ851933 HRV851933 IBR851933 ILN851933 IVJ851933 JFF851933 JPB851933 JYX851933 KIT851933 KSP851933 LCL851933 LMH851933 LWD851933 MFZ851933 MPV851933 MZR851933 NJN851933 NTJ851933 ODF851933 ONB851933 OWX851933 PGT851933 PQP851933 QAL851933 QKH851933 QUD851933 RDZ851933 RNV851933 RXR851933 SHN851933 SRJ851933 TBF851933 TLB851933 TUX851933 UET851933 UOP851933 UYL851933 VIH851933 VSD851933 WBZ851933 WLV851933 WVR851933 I917469 JF917469 TB917469 ACX917469 AMT917469 AWP917469 BGL917469 BQH917469 CAD917469 CJZ917469 CTV917469 DDR917469 DNN917469 DXJ917469 EHF917469 ERB917469 FAX917469 FKT917469 FUP917469 GEL917469 GOH917469 GYD917469 HHZ917469 HRV917469 IBR917469 ILN917469 IVJ917469 JFF917469 JPB917469 JYX917469 KIT917469 KSP917469 LCL917469 LMH917469 LWD917469 MFZ917469 MPV917469 MZR917469 NJN917469 NTJ917469 ODF917469 ONB917469 OWX917469 PGT917469 PQP917469 QAL917469 QKH917469 QUD917469 RDZ917469 RNV917469 RXR917469 SHN917469 SRJ917469 TBF917469 TLB917469 TUX917469 UET917469 UOP917469 UYL917469 VIH917469 VSD917469 WBZ917469 WLV917469 WVR917469 I983005 JF983005 TB983005 ACX983005 AMT983005 AWP983005 BGL983005 BQH983005 CAD983005 CJZ983005 CTV983005 DDR983005 DNN983005 DXJ983005 EHF983005 ERB983005 FAX983005 FKT983005 FUP983005 GEL983005 GOH983005 GYD983005 HHZ983005 HRV983005 IBR983005 ILN983005 IVJ983005 JFF983005 JPB983005 JYX983005 KIT983005 KSP983005 LCL983005 LMH983005 LWD983005 MFZ983005 MPV983005 MZR983005 NJN983005 NTJ983005 ODF983005 ONB983005 OWX983005 PGT983005 PQP983005 QAL983005 QKH983005 QUD983005 RDZ983005 RNV983005 RXR983005 SHN983005 SRJ983005 TBF983005 TLB983005 TUX983005 UET983005 UOP983005 UYL983005 VIH983005 VSD983005 WBZ983005 WLV983005 WVR983005 G65501 JD65501 SZ65501 ACV65501 AMR65501 AWN65501 BGJ65501 BQF65501 CAB65501 CJX65501 CTT65501 DDP65501 DNL65501 DXH65501 EHD65501 EQZ65501 FAV65501 FKR65501 FUN65501 GEJ65501 GOF65501 GYB65501 HHX65501 HRT65501 IBP65501 ILL65501 IVH65501 JFD65501 JOZ65501 JYV65501 KIR65501 KSN65501 LCJ65501 LMF65501 LWB65501 MFX65501 MPT65501 MZP65501 NJL65501 NTH65501 ODD65501 OMZ65501 OWV65501 PGR65501 PQN65501 QAJ65501 QKF65501 QUB65501 RDX65501 RNT65501 RXP65501 SHL65501 SRH65501 TBD65501 TKZ65501 TUV65501 UER65501 UON65501 UYJ65501 VIF65501 VSB65501 WBX65501 WLT65501 WVP65501 G131037 JD131037 SZ131037 ACV131037 AMR131037 AWN131037 BGJ131037 BQF131037 CAB131037 CJX131037 CTT131037 DDP131037 DNL131037 DXH131037 EHD131037 EQZ131037 FAV131037 FKR131037 FUN131037 GEJ131037 GOF131037 GYB131037 HHX131037 HRT131037 IBP131037 ILL131037 IVH131037 JFD131037 JOZ131037 JYV131037 KIR131037 KSN131037 LCJ131037 LMF131037 LWB131037 MFX131037 MPT131037 MZP131037 NJL131037 NTH131037 ODD131037 OMZ131037 OWV131037 PGR131037 PQN131037 QAJ131037 QKF131037 QUB131037 RDX131037 RNT131037 RXP131037 SHL131037 SRH131037 TBD131037 TKZ131037 TUV131037 UER131037 UON131037 UYJ131037 VIF131037 VSB131037 WBX131037 WLT131037 WVP131037 G196573 JD196573 SZ196573 ACV196573 AMR196573 AWN196573 BGJ196573 BQF196573 CAB196573 CJX196573 CTT196573 DDP196573 DNL196573 DXH196573 EHD196573 EQZ196573 FAV196573 FKR196573 FUN196573 GEJ196573 GOF196573 GYB196573 HHX196573 HRT196573 IBP196573 ILL196573 IVH196573 JFD196573 JOZ196573 JYV196573 KIR196573 KSN196573 LCJ196573 LMF196573 LWB196573 MFX196573 MPT196573 MZP196573 NJL196573 NTH196573 ODD196573 OMZ196573 OWV196573 PGR196573 PQN196573 QAJ196573 QKF196573 QUB196573 RDX196573 RNT196573 RXP196573 SHL196573 SRH196573 TBD196573 TKZ196573 TUV196573 UER196573 UON196573 UYJ196573 VIF196573 VSB196573 WBX196573 WLT196573 WVP196573 G262109 JD262109 SZ262109 ACV262109 AMR262109 AWN262109 BGJ262109 BQF262109 CAB262109 CJX262109 CTT262109 DDP262109 DNL262109 DXH262109 EHD262109 EQZ262109 FAV262109 FKR262109 FUN262109 GEJ262109 GOF262109 GYB262109 HHX262109 HRT262109 IBP262109 ILL262109 IVH262109 JFD262109 JOZ262109 JYV262109 KIR262109 KSN262109 LCJ262109 LMF262109 LWB262109 MFX262109 MPT262109 MZP262109 NJL262109 NTH262109 ODD262109 OMZ262109 OWV262109 PGR262109 PQN262109 QAJ262109 QKF262109 QUB262109 RDX262109 RNT262109 RXP262109 SHL262109 SRH262109 TBD262109 TKZ262109 TUV262109 UER262109 UON262109 UYJ262109 VIF262109 VSB262109 WBX262109 WLT262109 WVP262109 G327645 JD327645 SZ327645 ACV327645 AMR327645 AWN327645 BGJ327645 BQF327645 CAB327645 CJX327645 CTT327645 DDP327645 DNL327645 DXH327645 EHD327645 EQZ327645 FAV327645 FKR327645 FUN327645 GEJ327645 GOF327645 GYB327645 HHX327645 HRT327645 IBP327645 ILL327645 IVH327645 JFD327645 JOZ327645 JYV327645 KIR327645 KSN327645 LCJ327645 LMF327645 LWB327645 MFX327645 MPT327645 MZP327645 NJL327645 NTH327645 ODD327645 OMZ327645 OWV327645 PGR327645 PQN327645 QAJ327645 QKF327645 QUB327645 RDX327645 RNT327645 RXP327645 SHL327645 SRH327645 TBD327645 TKZ327645 TUV327645 UER327645 UON327645 UYJ327645 VIF327645 VSB327645 WBX327645 WLT327645 WVP327645 G393181 JD393181 SZ393181 ACV393181 AMR393181 AWN393181 BGJ393181 BQF393181 CAB393181 CJX393181 CTT393181 DDP393181 DNL393181 DXH393181 EHD393181 EQZ393181 FAV393181 FKR393181 FUN393181 GEJ393181 GOF393181 GYB393181 HHX393181 HRT393181 IBP393181 ILL393181 IVH393181 JFD393181 JOZ393181 JYV393181 KIR393181 KSN393181 LCJ393181 LMF393181 LWB393181 MFX393181 MPT393181 MZP393181 NJL393181 NTH393181 ODD393181 OMZ393181 OWV393181 PGR393181 PQN393181 QAJ393181 QKF393181 QUB393181 RDX393181 RNT393181 RXP393181 SHL393181 SRH393181 TBD393181 TKZ393181 TUV393181 UER393181 UON393181 UYJ393181 VIF393181 VSB393181 WBX393181 WLT393181 WVP393181 G458717 JD458717 SZ458717 ACV458717 AMR458717 AWN458717 BGJ458717 BQF458717 CAB458717 CJX458717 CTT458717 DDP458717 DNL458717 DXH458717 EHD458717 EQZ458717 FAV458717 FKR458717 FUN458717 GEJ458717 GOF458717 GYB458717 HHX458717 HRT458717 IBP458717 ILL458717 IVH458717 JFD458717 JOZ458717 JYV458717 KIR458717 KSN458717 LCJ458717 LMF458717 LWB458717 MFX458717 MPT458717 MZP458717 NJL458717 NTH458717 ODD458717 OMZ458717 OWV458717 PGR458717 PQN458717 QAJ458717 QKF458717 QUB458717 RDX458717 RNT458717 RXP458717 SHL458717 SRH458717 TBD458717 TKZ458717 TUV458717 UER458717 UON458717 UYJ458717 VIF458717 VSB458717 WBX458717 WLT458717 WVP458717 G524253 JD524253 SZ524253 ACV524253 AMR524253 AWN524253 BGJ524253 BQF524253 CAB524253 CJX524253 CTT524253 DDP524253 DNL524253 DXH524253 EHD524253 EQZ524253 FAV524253 FKR524253 FUN524253 GEJ524253 GOF524253 GYB524253 HHX524253 HRT524253 IBP524253 ILL524253 IVH524253 JFD524253 JOZ524253 JYV524253 KIR524253 KSN524253 LCJ524253 LMF524253 LWB524253 MFX524253 MPT524253 MZP524253 NJL524253 NTH524253 ODD524253 OMZ524253 OWV524253 PGR524253 PQN524253 QAJ524253 QKF524253 QUB524253 RDX524253 RNT524253 RXP524253 SHL524253 SRH524253 TBD524253 TKZ524253 TUV524253 UER524253 UON524253 UYJ524253 VIF524253 VSB524253 WBX524253 WLT524253 WVP524253 G589789 JD589789 SZ589789 ACV589789 AMR589789 AWN589789 BGJ589789 BQF589789 CAB589789 CJX589789 CTT589789 DDP589789 DNL589789 DXH589789 EHD589789 EQZ589789 FAV589789 FKR589789 FUN589789 GEJ589789 GOF589789 GYB589789 HHX589789 HRT589789 IBP589789 ILL589789 IVH589789 JFD589789 JOZ589789 JYV589789 KIR589789 KSN589789 LCJ589789 LMF589789 LWB589789 MFX589789 MPT589789 MZP589789 NJL589789 NTH589789 ODD589789 OMZ589789 OWV589789 PGR589789 PQN589789 QAJ589789 QKF589789 QUB589789 RDX589789 RNT589789 RXP589789 SHL589789 SRH589789 TBD589789 TKZ589789 TUV589789 UER589789 UON589789 UYJ589789 VIF589789 VSB589789 WBX589789 WLT589789 WVP589789 G655325 JD655325 SZ655325 ACV655325 AMR655325 AWN655325 BGJ655325 BQF655325 CAB655325 CJX655325 CTT655325 DDP655325 DNL655325 DXH655325 EHD655325 EQZ655325 FAV655325 FKR655325 FUN655325 GEJ655325 GOF655325 GYB655325 HHX655325 HRT655325 IBP655325 ILL655325 IVH655325 JFD655325 JOZ655325 JYV655325 KIR655325 KSN655325 LCJ655325 LMF655325 LWB655325 MFX655325 MPT655325 MZP655325 NJL655325 NTH655325 ODD655325 OMZ655325 OWV655325 PGR655325 PQN655325 QAJ655325 QKF655325 QUB655325 RDX655325 RNT655325 RXP655325 SHL655325 SRH655325 TBD655325 TKZ655325 TUV655325 UER655325 UON655325 UYJ655325 VIF655325 VSB655325 WBX655325 WLT655325 WVP655325 G720861 JD720861 SZ720861 ACV720861 AMR720861 AWN720861 BGJ720861 BQF720861 CAB720861 CJX720861 CTT720861 DDP720861 DNL720861 DXH720861 EHD720861 EQZ720861 FAV720861 FKR720861 FUN720861 GEJ720861 GOF720861 GYB720861 HHX720861 HRT720861 IBP720861 ILL720861 IVH720861 JFD720861 JOZ720861 JYV720861 KIR720861 KSN720861 LCJ720861 LMF720861 LWB720861 MFX720861 MPT720861 MZP720861 NJL720861 NTH720861 ODD720861 OMZ720861 OWV720861 PGR720861 PQN720861 QAJ720861 QKF720861 QUB720861 RDX720861 RNT720861 RXP720861 SHL720861 SRH720861 TBD720861 TKZ720861 TUV720861 UER720861 UON720861 UYJ720861 VIF720861 VSB720861 WBX720861 WLT720861 WVP720861 G786397 JD786397 SZ786397 ACV786397 AMR786397 AWN786397 BGJ786397 BQF786397 CAB786397 CJX786397 CTT786397 DDP786397 DNL786397 DXH786397 EHD786397 EQZ786397 FAV786397 FKR786397 FUN786397 GEJ786397 GOF786397 GYB786397 HHX786397 HRT786397 IBP786397 ILL786397 IVH786397 JFD786397 JOZ786397 JYV786397 KIR786397 KSN786397 LCJ786397 LMF786397 LWB786397 MFX786397 MPT786397 MZP786397 NJL786397 NTH786397 ODD786397 OMZ786397 OWV786397 PGR786397 PQN786397 QAJ786397 QKF786397 QUB786397 RDX786397 RNT786397 RXP786397 SHL786397 SRH786397 TBD786397 TKZ786397 TUV786397 UER786397 UON786397 UYJ786397 VIF786397 VSB786397 WBX786397 WLT786397 WVP786397 G851933 JD851933 SZ851933 ACV851933 AMR851933 AWN851933 BGJ851933 BQF851933 CAB851933 CJX851933 CTT851933 DDP851933 DNL851933 DXH851933 EHD851933 EQZ851933 FAV851933 FKR851933 FUN851933 GEJ851933 GOF851933 GYB851933 HHX851933 HRT851933 IBP851933 ILL851933 IVH851933 JFD851933 JOZ851933 JYV851933 KIR851933 KSN851933 LCJ851933 LMF851933 LWB851933 MFX851933 MPT851933 MZP851933 NJL851933 NTH851933 ODD851933 OMZ851933 OWV851933 PGR851933 PQN851933 QAJ851933 QKF851933 QUB851933 RDX851933 RNT851933 RXP851933 SHL851933 SRH851933 TBD851933 TKZ851933 TUV851933 UER851933 UON851933 UYJ851933 VIF851933 VSB851933 WBX851933 WLT851933 WVP851933 G917469 JD917469 SZ917469 ACV917469 AMR917469 AWN917469 BGJ917469 BQF917469 CAB917469 CJX917469 CTT917469 DDP917469 DNL917469 DXH917469 EHD917469 EQZ917469 FAV917469 FKR917469 FUN917469 GEJ917469 GOF917469 GYB917469 HHX917469 HRT917469 IBP917469 ILL917469 IVH917469 JFD917469 JOZ917469 JYV917469 KIR917469 KSN917469 LCJ917469 LMF917469 LWB917469 MFX917469 MPT917469 MZP917469 NJL917469 NTH917469 ODD917469 OMZ917469 OWV917469 PGR917469 PQN917469 QAJ917469 QKF917469 QUB917469 RDX917469 RNT917469 RXP917469 SHL917469 SRH917469 TBD917469 TKZ917469 TUV917469 UER917469 UON917469 UYJ917469 VIF917469 VSB917469 WBX917469 WLT917469 WVP917469 G983005 JD983005 SZ983005 ACV983005 AMR983005 AWN983005 BGJ983005 BQF983005 CAB983005 CJX983005 CTT983005 DDP983005 DNL983005 DXH983005 EHD983005 EQZ983005 FAV983005 FKR983005 FUN983005 GEJ983005 GOF983005 GYB983005 HHX983005 HRT983005 IBP983005 ILL983005 IVH983005 JFD983005 JOZ983005 JYV983005 KIR983005 KSN983005 LCJ983005 LMF983005 LWB983005 MFX983005 MPT983005 MZP983005 NJL983005 NTH983005 ODD983005 OMZ983005 OWV983005 PGR983005 PQN983005 QAJ983005 QKF983005 QUB983005 RDX983005 RNT983005 RXP983005 SHL983005 SRH983005 TBD983005 TKZ983005 TUV983005 UER983005 UON983005 UYJ983005 VIF983005 VSB983005 WBX983005 WLT983005 WVP983005 I65507 JF65507 TB65507 ACX65507 AMT65507 AWP65507 BGL65507 BQH65507 CAD65507 CJZ65507 CTV65507 DDR65507 DNN65507 DXJ65507 EHF65507 ERB65507 FAX65507 FKT65507 FUP65507 GEL65507 GOH65507 GYD65507 HHZ65507 HRV65507 IBR65507 ILN65507 IVJ65507 JFF65507 JPB65507 JYX65507 KIT65507 KSP65507 LCL65507 LMH65507 LWD65507 MFZ65507 MPV65507 MZR65507 NJN65507 NTJ65507 ODF65507 ONB65507 OWX65507 PGT65507 PQP65507 QAL65507 QKH65507 QUD65507 RDZ65507 RNV65507 RXR65507 SHN65507 SRJ65507 TBF65507 TLB65507 TUX65507 UET65507 UOP65507 UYL65507 VIH65507 VSD65507 WBZ65507 WLV65507 WVR65507 I131043 JF131043 TB131043 ACX131043 AMT131043 AWP131043 BGL131043 BQH131043 CAD131043 CJZ131043 CTV131043 DDR131043 DNN131043 DXJ131043 EHF131043 ERB131043 FAX131043 FKT131043 FUP131043 GEL131043 GOH131043 GYD131043 HHZ131043 HRV131043 IBR131043 ILN131043 IVJ131043 JFF131043 JPB131043 JYX131043 KIT131043 KSP131043 LCL131043 LMH131043 LWD131043 MFZ131043 MPV131043 MZR131043 NJN131043 NTJ131043 ODF131043 ONB131043 OWX131043 PGT131043 PQP131043 QAL131043 QKH131043 QUD131043 RDZ131043 RNV131043 RXR131043 SHN131043 SRJ131043 TBF131043 TLB131043 TUX131043 UET131043 UOP131043 UYL131043 VIH131043 VSD131043 WBZ131043 WLV131043 WVR131043 I196579 JF196579 TB196579 ACX196579 AMT196579 AWP196579 BGL196579 BQH196579 CAD196579 CJZ196579 CTV196579 DDR196579 DNN196579 DXJ196579 EHF196579 ERB196579 FAX196579 FKT196579 FUP196579 GEL196579 GOH196579 GYD196579 HHZ196579 HRV196579 IBR196579 ILN196579 IVJ196579 JFF196579 JPB196579 JYX196579 KIT196579 KSP196579 LCL196579 LMH196579 LWD196579 MFZ196579 MPV196579 MZR196579 NJN196579 NTJ196579 ODF196579 ONB196579 OWX196579 PGT196579 PQP196579 QAL196579 QKH196579 QUD196579 RDZ196579 RNV196579 RXR196579 SHN196579 SRJ196579 TBF196579 TLB196579 TUX196579 UET196579 UOP196579 UYL196579 VIH196579 VSD196579 WBZ196579 WLV196579 WVR196579 I262115 JF262115 TB262115 ACX262115 AMT262115 AWP262115 BGL262115 BQH262115 CAD262115 CJZ262115 CTV262115 DDR262115 DNN262115 DXJ262115 EHF262115 ERB262115 FAX262115 FKT262115 FUP262115 GEL262115 GOH262115 GYD262115 HHZ262115 HRV262115 IBR262115 ILN262115 IVJ262115 JFF262115 JPB262115 JYX262115 KIT262115 KSP262115 LCL262115 LMH262115 LWD262115 MFZ262115 MPV262115 MZR262115 NJN262115 NTJ262115 ODF262115 ONB262115 OWX262115 PGT262115 PQP262115 QAL262115 QKH262115 QUD262115 RDZ262115 RNV262115 RXR262115 SHN262115 SRJ262115 TBF262115 TLB262115 TUX262115 UET262115 UOP262115 UYL262115 VIH262115 VSD262115 WBZ262115 WLV262115 WVR262115 I327651 JF327651 TB327651 ACX327651 AMT327651 AWP327651 BGL327651 BQH327651 CAD327651 CJZ327651 CTV327651 DDR327651 DNN327651 DXJ327651 EHF327651 ERB327651 FAX327651 FKT327651 FUP327651 GEL327651 GOH327651 GYD327651 HHZ327651 HRV327651 IBR327651 ILN327651 IVJ327651 JFF327651 JPB327651 JYX327651 KIT327651 KSP327651 LCL327651 LMH327651 LWD327651 MFZ327651 MPV327651 MZR327651 NJN327651 NTJ327651 ODF327651 ONB327651 OWX327651 PGT327651 PQP327651 QAL327651 QKH327651 QUD327651 RDZ327651 RNV327651 RXR327651 SHN327651 SRJ327651 TBF327651 TLB327651 TUX327651 UET327651 UOP327651 UYL327651 VIH327651 VSD327651 WBZ327651 WLV327651 WVR327651 I393187 JF393187 TB393187 ACX393187 AMT393187 AWP393187 BGL393187 BQH393187 CAD393187 CJZ393187 CTV393187 DDR393187 DNN393187 DXJ393187 EHF393187 ERB393187 FAX393187 FKT393187 FUP393187 GEL393187 GOH393187 GYD393187 HHZ393187 HRV393187 IBR393187 ILN393187 IVJ393187 JFF393187 JPB393187 JYX393187 KIT393187 KSP393187 LCL393187 LMH393187 LWD393187 MFZ393187 MPV393187 MZR393187 NJN393187 NTJ393187 ODF393187 ONB393187 OWX393187 PGT393187 PQP393187 QAL393187 QKH393187 QUD393187 RDZ393187 RNV393187 RXR393187 SHN393187 SRJ393187 TBF393187 TLB393187 TUX393187 UET393187 UOP393187 UYL393187 VIH393187 VSD393187 WBZ393187 WLV393187 WVR393187 I458723 JF458723 TB458723 ACX458723 AMT458723 AWP458723 BGL458723 BQH458723 CAD458723 CJZ458723 CTV458723 DDR458723 DNN458723 DXJ458723 EHF458723 ERB458723 FAX458723 FKT458723 FUP458723 GEL458723 GOH458723 GYD458723 HHZ458723 HRV458723 IBR458723 ILN458723 IVJ458723 JFF458723 JPB458723 JYX458723 KIT458723 KSP458723 LCL458723 LMH458723 LWD458723 MFZ458723 MPV458723 MZR458723 NJN458723 NTJ458723 ODF458723 ONB458723 OWX458723 PGT458723 PQP458723 QAL458723 QKH458723 QUD458723 RDZ458723 RNV458723 RXR458723 SHN458723 SRJ458723 TBF458723 TLB458723 TUX458723 UET458723 UOP458723 UYL458723 VIH458723 VSD458723 WBZ458723 WLV458723 WVR458723 I524259 JF524259 TB524259 ACX524259 AMT524259 AWP524259 BGL524259 BQH524259 CAD524259 CJZ524259 CTV524259 DDR524259 DNN524259 DXJ524259 EHF524259 ERB524259 FAX524259 FKT524259 FUP524259 GEL524259 GOH524259 GYD524259 HHZ524259 HRV524259 IBR524259 ILN524259 IVJ524259 JFF524259 JPB524259 JYX524259 KIT524259 KSP524259 LCL524259 LMH524259 LWD524259 MFZ524259 MPV524259 MZR524259 NJN524259 NTJ524259 ODF524259 ONB524259 OWX524259 PGT524259 PQP524259 QAL524259 QKH524259 QUD524259 RDZ524259 RNV524259 RXR524259 SHN524259 SRJ524259 TBF524259 TLB524259 TUX524259 UET524259 UOP524259 UYL524259 VIH524259 VSD524259 WBZ524259 WLV524259 WVR524259 I589795 JF589795 TB589795 ACX589795 AMT589795 AWP589795 BGL589795 BQH589795 CAD589795 CJZ589795 CTV589795 DDR589795 DNN589795 DXJ589795 EHF589795 ERB589795 FAX589795 FKT589795 FUP589795 GEL589795 GOH589795 GYD589795 HHZ589795 HRV589795 IBR589795 ILN589795 IVJ589795 JFF589795 JPB589795 JYX589795 KIT589795 KSP589795 LCL589795 LMH589795 LWD589795 MFZ589795 MPV589795 MZR589795 NJN589795 NTJ589795 ODF589795 ONB589795 OWX589795 PGT589795 PQP589795 QAL589795 QKH589795 QUD589795 RDZ589795 RNV589795 RXR589795 SHN589795 SRJ589795 TBF589795 TLB589795 TUX589795 UET589795 UOP589795 UYL589795 VIH589795 VSD589795 WBZ589795 WLV589795 WVR589795 I655331 JF655331 TB655331 ACX655331 AMT655331 AWP655331 BGL655331 BQH655331 CAD655331 CJZ655331 CTV655331 DDR655331 DNN655331 DXJ655331 EHF655331 ERB655331 FAX655331 FKT655331 FUP655331 GEL655331 GOH655331 GYD655331 HHZ655331 HRV655331 IBR655331 ILN655331 IVJ655331 JFF655331 JPB655331 JYX655331 KIT655331 KSP655331 LCL655331 LMH655331 LWD655331 MFZ655331 MPV655331 MZR655331 NJN655331 NTJ655331 ODF655331 ONB655331 OWX655331 PGT655331 PQP655331 QAL655331 QKH655331 QUD655331 RDZ655331 RNV655331 RXR655331 SHN655331 SRJ655331 TBF655331 TLB655331 TUX655331 UET655331 UOP655331 UYL655331 VIH655331 VSD655331 WBZ655331 WLV655331 WVR655331 I720867 JF720867 TB720867 ACX720867 AMT720867 AWP720867 BGL720867 BQH720867 CAD720867 CJZ720867 CTV720867 DDR720867 DNN720867 DXJ720867 EHF720867 ERB720867 FAX720867 FKT720867 FUP720867 GEL720867 GOH720867 GYD720867 HHZ720867 HRV720867 IBR720867 ILN720867 IVJ720867 JFF720867 JPB720867 JYX720867 KIT720867 KSP720867 LCL720867 LMH720867 LWD720867 MFZ720867 MPV720867 MZR720867 NJN720867 NTJ720867 ODF720867 ONB720867 OWX720867 PGT720867 PQP720867 QAL720867 QKH720867 QUD720867 RDZ720867 RNV720867 RXR720867 SHN720867 SRJ720867 TBF720867 TLB720867 TUX720867 UET720867 UOP720867 UYL720867 VIH720867 VSD720867 WBZ720867 WLV720867 WVR720867 I786403 JF786403 TB786403 ACX786403 AMT786403 AWP786403 BGL786403 BQH786403 CAD786403 CJZ786403 CTV786403 DDR786403 DNN786403 DXJ786403 EHF786403 ERB786403 FAX786403 FKT786403 FUP786403 GEL786403 GOH786403 GYD786403 HHZ786403 HRV786403 IBR786403 ILN786403 IVJ786403 JFF786403 JPB786403 JYX786403 KIT786403 KSP786403 LCL786403 LMH786403 LWD786403 MFZ786403 MPV786403 MZR786403 NJN786403 NTJ786403 ODF786403 ONB786403 OWX786403 PGT786403 PQP786403 QAL786403 QKH786403 QUD786403 RDZ786403 RNV786403 RXR786403 SHN786403 SRJ786403 TBF786403 TLB786403 TUX786403 UET786403 UOP786403 UYL786403 VIH786403 VSD786403 WBZ786403 WLV786403 WVR786403 I851939 JF851939 TB851939 ACX851939 AMT851939 AWP851939 BGL851939 BQH851939 CAD851939 CJZ851939 CTV851939 DDR851939 DNN851939 DXJ851939 EHF851939 ERB851939 FAX851939 FKT851939 FUP851939 GEL851939 GOH851939 GYD851939 HHZ851939 HRV851939 IBR851939 ILN851939 IVJ851939 JFF851939 JPB851939 JYX851939 KIT851939 KSP851939 LCL851939 LMH851939 LWD851939 MFZ851939 MPV851939 MZR851939 NJN851939 NTJ851939 ODF851939 ONB851939 OWX851939 PGT851939 PQP851939 QAL851939 QKH851939 QUD851939 RDZ851939 RNV851939 RXR851939 SHN851939 SRJ851939 TBF851939 TLB851939 TUX851939 UET851939 UOP851939 UYL851939 VIH851939 VSD851939 WBZ851939 WLV851939 WVR851939 I917475 JF917475 TB917475 ACX917475 AMT917475 AWP917475 BGL917475 BQH917475 CAD917475 CJZ917475 CTV917475 DDR917475 DNN917475 DXJ917475 EHF917475 ERB917475 FAX917475 FKT917475 FUP917475 GEL917475 GOH917475 GYD917475 HHZ917475 HRV917475 IBR917475 ILN917475 IVJ917475 JFF917475 JPB917475 JYX917475 KIT917475 KSP917475 LCL917475 LMH917475 LWD917475 MFZ917475 MPV917475 MZR917475 NJN917475 NTJ917475 ODF917475 ONB917475 OWX917475 PGT917475 PQP917475 QAL917475 QKH917475 QUD917475 RDZ917475 RNV917475 RXR917475 SHN917475 SRJ917475 TBF917475 TLB917475 TUX917475 UET917475 UOP917475 UYL917475 VIH917475 VSD917475 WBZ917475 WLV917475 WVR917475 I983011 JF983011 TB983011 ACX983011 AMT983011 AWP983011 BGL983011 BQH983011 CAD983011 CJZ983011 CTV983011 DDR983011 DNN983011 DXJ983011 EHF983011 ERB983011 FAX983011 FKT983011 FUP983011 GEL983011 GOH983011 GYD983011 HHZ983011 HRV983011 IBR983011 ILN983011 IVJ983011 JFF983011 JPB983011 JYX983011 KIT983011 KSP983011 LCL983011 LMH983011 LWD983011 MFZ983011 MPV983011 MZR983011 NJN983011 NTJ983011 ODF983011 ONB983011 OWX983011 PGT983011 PQP983011 QAL983011 QKH983011 QUD983011 RDZ983011 RNV983011 RXR983011 SHN983011 SRJ983011 TBF983011 TLB983011 TUX983011 UET983011 UOP983011 UYL983011 VIH983011 VSD983011 WBZ983011 WLV983011 WVR983011 G65507 JD65507 SZ65507 ACV65507 AMR65507 AWN65507 BGJ65507 BQF65507 CAB65507 CJX65507 CTT65507 DDP65507 DNL65507 DXH65507 EHD65507 EQZ65507 FAV65507 FKR65507 FUN65507 GEJ65507 GOF65507 GYB65507 HHX65507 HRT65507 IBP65507 ILL65507 IVH65507 JFD65507 JOZ65507 JYV65507 KIR65507 KSN65507 LCJ65507 LMF65507 LWB65507 MFX65507 MPT65507 MZP65507 NJL65507 NTH65507 ODD65507 OMZ65507 OWV65507 PGR65507 PQN65507 QAJ65507 QKF65507 QUB65507 RDX65507 RNT65507 RXP65507 SHL65507 SRH65507 TBD65507 TKZ65507 TUV65507 UER65507 UON65507 UYJ65507 VIF65507 VSB65507 WBX65507 WLT65507 WVP65507 G131043 JD131043 SZ131043 ACV131043 AMR131043 AWN131043 BGJ131043 BQF131043 CAB131043 CJX131043 CTT131043 DDP131043 DNL131043 DXH131043 EHD131043 EQZ131043 FAV131043 FKR131043 FUN131043 GEJ131043 GOF131043 GYB131043 HHX131043 HRT131043 IBP131043 ILL131043 IVH131043 JFD131043 JOZ131043 JYV131043 KIR131043 KSN131043 LCJ131043 LMF131043 LWB131043 MFX131043 MPT131043 MZP131043 NJL131043 NTH131043 ODD131043 OMZ131043 OWV131043 PGR131043 PQN131043 QAJ131043 QKF131043 QUB131043 RDX131043 RNT131043 RXP131043 SHL131043 SRH131043 TBD131043 TKZ131043 TUV131043 UER131043 UON131043 UYJ131043 VIF131043 VSB131043 WBX131043 WLT131043 WVP131043 G196579 JD196579 SZ196579 ACV196579 AMR196579 AWN196579 BGJ196579 BQF196579 CAB196579 CJX196579 CTT196579 DDP196579 DNL196579 DXH196579 EHD196579 EQZ196579 FAV196579 FKR196579 FUN196579 GEJ196579 GOF196579 GYB196579 HHX196579 HRT196579 IBP196579 ILL196579 IVH196579 JFD196579 JOZ196579 JYV196579 KIR196579 KSN196579 LCJ196579 LMF196579 LWB196579 MFX196579 MPT196579 MZP196579 NJL196579 NTH196579 ODD196579 OMZ196579 OWV196579 PGR196579 PQN196579 QAJ196579 QKF196579 QUB196579 RDX196579 RNT196579 RXP196579 SHL196579 SRH196579 TBD196579 TKZ196579 TUV196579 UER196579 UON196579 UYJ196579 VIF196579 VSB196579 WBX196579 WLT196579 WVP196579 G262115 JD262115 SZ262115 ACV262115 AMR262115 AWN262115 BGJ262115 BQF262115 CAB262115 CJX262115 CTT262115 DDP262115 DNL262115 DXH262115 EHD262115 EQZ262115 FAV262115 FKR262115 FUN262115 GEJ262115 GOF262115 GYB262115 HHX262115 HRT262115 IBP262115 ILL262115 IVH262115 JFD262115 JOZ262115 JYV262115 KIR262115 KSN262115 LCJ262115 LMF262115 LWB262115 MFX262115 MPT262115 MZP262115 NJL262115 NTH262115 ODD262115 OMZ262115 OWV262115 PGR262115 PQN262115 QAJ262115 QKF262115 QUB262115 RDX262115 RNT262115 RXP262115 SHL262115 SRH262115 TBD262115 TKZ262115 TUV262115 UER262115 UON262115 UYJ262115 VIF262115 VSB262115 WBX262115 WLT262115 WVP262115 G327651 JD327651 SZ327651 ACV327651 AMR327651 AWN327651 BGJ327651 BQF327651 CAB327651 CJX327651 CTT327651 DDP327651 DNL327651 DXH327651 EHD327651 EQZ327651 FAV327651 FKR327651 FUN327651 GEJ327651 GOF327651 GYB327651 HHX327651 HRT327651 IBP327651 ILL327651 IVH327651 JFD327651 JOZ327651 JYV327651 KIR327651 KSN327651 LCJ327651 LMF327651 LWB327651 MFX327651 MPT327651 MZP327651 NJL327651 NTH327651 ODD327651 OMZ327651 OWV327651 PGR327651 PQN327651 QAJ327651 QKF327651 QUB327651 RDX327651 RNT327651 RXP327651 SHL327651 SRH327651 TBD327651 TKZ327651 TUV327651 UER327651 UON327651 UYJ327651 VIF327651 VSB327651 WBX327651 WLT327651 WVP327651 G393187 JD393187 SZ393187 ACV393187 AMR393187 AWN393187 BGJ393187 BQF393187 CAB393187 CJX393187 CTT393187 DDP393187 DNL393187 DXH393187 EHD393187 EQZ393187 FAV393187 FKR393187 FUN393187 GEJ393187 GOF393187 GYB393187 HHX393187 HRT393187 IBP393187 ILL393187 IVH393187 JFD393187 JOZ393187 JYV393187 KIR393187 KSN393187 LCJ393187 LMF393187 LWB393187 MFX393187 MPT393187 MZP393187 NJL393187 NTH393187 ODD393187 OMZ393187 OWV393187 PGR393187 PQN393187 QAJ393187 QKF393187 QUB393187 RDX393187 RNT393187 RXP393187 SHL393187 SRH393187 TBD393187 TKZ393187 TUV393187 UER393187 UON393187 UYJ393187 VIF393187 VSB393187 WBX393187 WLT393187 WVP393187 G458723 JD458723 SZ458723 ACV458723 AMR458723 AWN458723 BGJ458723 BQF458723 CAB458723 CJX458723 CTT458723 DDP458723 DNL458723 DXH458723 EHD458723 EQZ458723 FAV458723 FKR458723 FUN458723 GEJ458723 GOF458723 GYB458723 HHX458723 HRT458723 IBP458723 ILL458723 IVH458723 JFD458723 JOZ458723 JYV458723 KIR458723 KSN458723 LCJ458723 LMF458723 LWB458723 MFX458723 MPT458723 MZP458723 NJL458723 NTH458723 ODD458723 OMZ458723 OWV458723 PGR458723 PQN458723 QAJ458723 QKF458723 QUB458723 RDX458723 RNT458723 RXP458723 SHL458723 SRH458723 TBD458723 TKZ458723 TUV458723 UER458723 UON458723 UYJ458723 VIF458723 VSB458723 WBX458723 WLT458723 WVP458723 G524259 JD524259 SZ524259 ACV524259 AMR524259 AWN524259 BGJ524259 BQF524259 CAB524259 CJX524259 CTT524259 DDP524259 DNL524259 DXH524259 EHD524259 EQZ524259 FAV524259 FKR524259 FUN524259 GEJ524259 GOF524259 GYB524259 HHX524259 HRT524259 IBP524259 ILL524259 IVH524259 JFD524259 JOZ524259 JYV524259 KIR524259 KSN524259 LCJ524259 LMF524259 LWB524259 MFX524259 MPT524259 MZP524259 NJL524259 NTH524259 ODD524259 OMZ524259 OWV524259 PGR524259 PQN524259 QAJ524259 QKF524259 QUB524259 RDX524259 RNT524259 RXP524259 SHL524259 SRH524259 TBD524259 TKZ524259 TUV524259 UER524259 UON524259 UYJ524259 VIF524259 VSB524259 WBX524259 WLT524259 WVP524259 G589795 JD589795 SZ589795 ACV589795 AMR589795 AWN589795 BGJ589795 BQF589795 CAB589795 CJX589795 CTT589795 DDP589795 DNL589795 DXH589795 EHD589795 EQZ589795 FAV589795 FKR589795 FUN589795 GEJ589795 GOF589795 GYB589795 HHX589795 HRT589795 IBP589795 ILL589795 IVH589795 JFD589795 JOZ589795 JYV589795 KIR589795 KSN589795 LCJ589795 LMF589795 LWB589795 MFX589795 MPT589795 MZP589795 NJL589795 NTH589795 ODD589795 OMZ589795 OWV589795 PGR589795 PQN589795 QAJ589795 QKF589795 QUB589795 RDX589795 RNT589795 RXP589795 SHL589795 SRH589795 TBD589795 TKZ589795 TUV589795 UER589795 UON589795 UYJ589795 VIF589795 VSB589795 WBX589795 WLT589795 WVP589795 G655331 JD655331 SZ655331 ACV655331 AMR655331 AWN655331 BGJ655331 BQF655331 CAB655331 CJX655331 CTT655331 DDP655331 DNL655331 DXH655331 EHD655331 EQZ655331 FAV655331 FKR655331 FUN655331 GEJ655331 GOF655331 GYB655331 HHX655331 HRT655331 IBP655331 ILL655331 IVH655331 JFD655331 JOZ655331 JYV655331 KIR655331 KSN655331 LCJ655331 LMF655331 LWB655331 MFX655331 MPT655331 MZP655331 NJL655331 NTH655331 ODD655331 OMZ655331 OWV655331 PGR655331 PQN655331 QAJ655331 QKF655331 QUB655331 RDX655331 RNT655331 RXP655331 SHL655331 SRH655331 TBD655331 TKZ655331 TUV655331 UER655331 UON655331 UYJ655331 VIF655331 VSB655331 WBX655331 WLT655331 WVP655331 G720867 JD720867 SZ720867 ACV720867 AMR720867 AWN720867 BGJ720867 BQF720867 CAB720867 CJX720867 CTT720867 DDP720867 DNL720867 DXH720867 EHD720867 EQZ720867 FAV720867 FKR720867 FUN720867 GEJ720867 GOF720867 GYB720867 HHX720867 HRT720867 IBP720867 ILL720867 IVH720867 JFD720867 JOZ720867 JYV720867 KIR720867 KSN720867 LCJ720867 LMF720867 LWB720867 MFX720867 MPT720867 MZP720867 NJL720867 NTH720867 ODD720867 OMZ720867 OWV720867 PGR720867 PQN720867 QAJ720867 QKF720867 QUB720867 RDX720867 RNT720867 RXP720867 SHL720867 SRH720867 TBD720867 TKZ720867 TUV720867 UER720867 UON720867 UYJ720867 VIF720867 VSB720867 WBX720867 WLT720867 WVP720867 G786403 JD786403 SZ786403 ACV786403 AMR786403 AWN786403 BGJ786403 BQF786403 CAB786403 CJX786403 CTT786403 DDP786403 DNL786403 DXH786403 EHD786403 EQZ786403 FAV786403 FKR786403 FUN786403 GEJ786403 GOF786403 GYB786403 HHX786403 HRT786403 IBP786403 ILL786403 IVH786403 JFD786403 JOZ786403 JYV786403 KIR786403 KSN786403 LCJ786403 LMF786403 LWB786403 MFX786403 MPT786403 MZP786403 NJL786403 NTH786403 ODD786403 OMZ786403 OWV786403 PGR786403 PQN786403 QAJ786403 QKF786403 QUB786403 RDX786403 RNT786403 RXP786403 SHL786403 SRH786403 TBD786403 TKZ786403 TUV786403 UER786403 UON786403 UYJ786403 VIF786403 VSB786403 WBX786403 WLT786403 WVP786403 G851939 JD851939 SZ851939 ACV851939 AMR851939 AWN851939 BGJ851939 BQF851939 CAB851939 CJX851939 CTT851939 DDP851939 DNL851939 DXH851939 EHD851939 EQZ851939 FAV851939 FKR851939 FUN851939 GEJ851939 GOF851939 GYB851939 HHX851939 HRT851939 IBP851939 ILL851939 IVH851939 JFD851939 JOZ851939 JYV851939 KIR851939 KSN851939 LCJ851939 LMF851939 LWB851939 MFX851939 MPT851939 MZP851939 NJL851939 NTH851939 ODD851939 OMZ851939 OWV851939 PGR851939 PQN851939 QAJ851939 QKF851939 QUB851939 RDX851939 RNT851939 RXP851939 SHL851939 SRH851939 TBD851939 TKZ851939 TUV851939 UER851939 UON851939 UYJ851939 VIF851939 VSB851939 WBX851939 WLT851939 WVP851939 G917475 JD917475 SZ917475 ACV917475 AMR917475 AWN917475 BGJ917475 BQF917475 CAB917475 CJX917475 CTT917475 DDP917475 DNL917475 DXH917475 EHD917475 EQZ917475 FAV917475 FKR917475 FUN917475 GEJ917475 GOF917475 GYB917475 HHX917475 HRT917475 IBP917475 ILL917475 IVH917475 JFD917475 JOZ917475 JYV917475 KIR917475 KSN917475 LCJ917475 LMF917475 LWB917475 MFX917475 MPT917475 MZP917475 NJL917475 NTH917475 ODD917475 OMZ917475 OWV917475 PGR917475 PQN917475 QAJ917475 QKF917475 QUB917475 RDX917475 RNT917475 RXP917475 SHL917475 SRH917475 TBD917475 TKZ917475 TUV917475 UER917475 UON917475 UYJ917475 VIF917475 VSB917475 WBX917475 WLT917475 WVP917475 G983011 JD983011 SZ983011 ACV983011 AMR983011 AWN983011 BGJ983011 BQF983011 CAB983011 CJX983011 CTT983011 DDP983011 DNL983011 DXH983011 EHD983011 EQZ983011 FAV983011 FKR983011 FUN983011 GEJ983011 GOF983011 GYB983011 HHX983011 HRT983011 IBP983011 ILL983011 IVH983011 JFD983011 JOZ983011 JYV983011 KIR983011 KSN983011 LCJ983011 LMF983011 LWB983011 MFX983011 MPT983011 MZP983011 NJL983011 NTH983011 ODD983011 OMZ983011 OWV983011 PGR983011 PQN983011 QAJ983011 QKF983011 QUB983011 RDX983011 RNT983011 RXP983011 SHL983011 SRH983011 TBD983011 TKZ983011 TUV983011 UER983011 UON983011 UYJ983011 VIF983011 VSB983011 WBX983011 WLT983011 WVP983011 AD65507 JM65507 TI65507 ADE65507 ANA65507 AWW65507 BGS65507 BQO65507 CAK65507 CKG65507 CUC65507 DDY65507 DNU65507 DXQ65507 EHM65507 ERI65507 FBE65507 FLA65507 FUW65507 GES65507 GOO65507 GYK65507 HIG65507 HSC65507 IBY65507 ILU65507 IVQ65507 JFM65507 JPI65507 JZE65507 KJA65507 KSW65507 LCS65507 LMO65507 LWK65507 MGG65507 MQC65507 MZY65507 NJU65507 NTQ65507 ODM65507 ONI65507 OXE65507 PHA65507 PQW65507 QAS65507 QKO65507 QUK65507 REG65507 ROC65507 RXY65507 SHU65507 SRQ65507 TBM65507 TLI65507 TVE65507 UFA65507 UOW65507 UYS65507 VIO65507 VSK65507 WCG65507 WMC65507 WVY65507 AD131043 JM131043 TI131043 ADE131043 ANA131043 AWW131043 BGS131043 BQO131043 CAK131043 CKG131043 CUC131043 DDY131043 DNU131043 DXQ131043 EHM131043 ERI131043 FBE131043 FLA131043 FUW131043 GES131043 GOO131043 GYK131043 HIG131043 HSC131043 IBY131043 ILU131043 IVQ131043 JFM131043 JPI131043 JZE131043 KJA131043 KSW131043 LCS131043 LMO131043 LWK131043 MGG131043 MQC131043 MZY131043 NJU131043 NTQ131043 ODM131043 ONI131043 OXE131043 PHA131043 PQW131043 QAS131043 QKO131043 QUK131043 REG131043 ROC131043 RXY131043 SHU131043 SRQ131043 TBM131043 TLI131043 TVE131043 UFA131043 UOW131043 UYS131043 VIO131043 VSK131043 WCG131043 WMC131043 WVY131043 AD196579 JM196579 TI196579 ADE196579 ANA196579 AWW196579 BGS196579 BQO196579 CAK196579 CKG196579 CUC196579 DDY196579 DNU196579 DXQ196579 EHM196579 ERI196579 FBE196579 FLA196579 FUW196579 GES196579 GOO196579 GYK196579 HIG196579 HSC196579 IBY196579 ILU196579 IVQ196579 JFM196579 JPI196579 JZE196579 KJA196579 KSW196579 LCS196579 LMO196579 LWK196579 MGG196579 MQC196579 MZY196579 NJU196579 NTQ196579 ODM196579 ONI196579 OXE196579 PHA196579 PQW196579 QAS196579 QKO196579 QUK196579 REG196579 ROC196579 RXY196579 SHU196579 SRQ196579 TBM196579 TLI196579 TVE196579 UFA196579 UOW196579 UYS196579 VIO196579 VSK196579 WCG196579 WMC196579 WVY196579 AD262115 JM262115 TI262115 ADE262115 ANA262115 AWW262115 BGS262115 BQO262115 CAK262115 CKG262115 CUC262115 DDY262115 DNU262115 DXQ262115 EHM262115 ERI262115 FBE262115 FLA262115 FUW262115 GES262115 GOO262115 GYK262115 HIG262115 HSC262115 IBY262115 ILU262115 IVQ262115 JFM262115 JPI262115 JZE262115 KJA262115 KSW262115 LCS262115 LMO262115 LWK262115 MGG262115 MQC262115 MZY262115 NJU262115 NTQ262115 ODM262115 ONI262115 OXE262115 PHA262115 PQW262115 QAS262115 QKO262115 QUK262115 REG262115 ROC262115 RXY262115 SHU262115 SRQ262115 TBM262115 TLI262115 TVE262115 UFA262115 UOW262115 UYS262115 VIO262115 VSK262115 WCG262115 WMC262115 WVY262115 AD327651 JM327651 TI327651 ADE327651 ANA327651 AWW327651 BGS327651 BQO327651 CAK327651 CKG327651 CUC327651 DDY327651 DNU327651 DXQ327651 EHM327651 ERI327651 FBE327651 FLA327651 FUW327651 GES327651 GOO327651 GYK327651 HIG327651 HSC327651 IBY327651 ILU327651 IVQ327651 JFM327651 JPI327651 JZE327651 KJA327651 KSW327651 LCS327651 LMO327651 LWK327651 MGG327651 MQC327651 MZY327651 NJU327651 NTQ327651 ODM327651 ONI327651 OXE327651 PHA327651 PQW327651 QAS327651 QKO327651 QUK327651 REG327651 ROC327651 RXY327651 SHU327651 SRQ327651 TBM327651 TLI327651 TVE327651 UFA327651 UOW327651 UYS327651 VIO327651 VSK327651 WCG327651 WMC327651 WVY327651 AD393187 JM393187 TI393187 ADE393187 ANA393187 AWW393187 BGS393187 BQO393187 CAK393187 CKG393187 CUC393187 DDY393187 DNU393187 DXQ393187 EHM393187 ERI393187 FBE393187 FLA393187 FUW393187 GES393187 GOO393187 GYK393187 HIG393187 HSC393187 IBY393187 ILU393187 IVQ393187 JFM393187 JPI393187 JZE393187 KJA393187 KSW393187 LCS393187 LMO393187 LWK393187 MGG393187 MQC393187 MZY393187 NJU393187 NTQ393187 ODM393187 ONI393187 OXE393187 PHA393187 PQW393187 QAS393187 QKO393187 QUK393187 REG393187 ROC393187 RXY393187 SHU393187 SRQ393187 TBM393187 TLI393187 TVE393187 UFA393187 UOW393187 UYS393187 VIO393187 VSK393187 WCG393187 WMC393187 WVY393187 AD458723 JM458723 TI458723 ADE458723 ANA458723 AWW458723 BGS458723 BQO458723 CAK458723 CKG458723 CUC458723 DDY458723 DNU458723 DXQ458723 EHM458723 ERI458723 FBE458723 FLA458723 FUW458723 GES458723 GOO458723 GYK458723 HIG458723 HSC458723 IBY458723 ILU458723 IVQ458723 JFM458723 JPI458723 JZE458723 KJA458723 KSW458723 LCS458723 LMO458723 LWK458723 MGG458723 MQC458723 MZY458723 NJU458723 NTQ458723 ODM458723 ONI458723 OXE458723 PHA458723 PQW458723 QAS458723 QKO458723 QUK458723 REG458723 ROC458723 RXY458723 SHU458723 SRQ458723 TBM458723 TLI458723 TVE458723 UFA458723 UOW458723 UYS458723 VIO458723 VSK458723 WCG458723 WMC458723 WVY458723 AD524259 JM524259 TI524259 ADE524259 ANA524259 AWW524259 BGS524259 BQO524259 CAK524259 CKG524259 CUC524259 DDY524259 DNU524259 DXQ524259 EHM524259 ERI524259 FBE524259 FLA524259 FUW524259 GES524259 GOO524259 GYK524259 HIG524259 HSC524259 IBY524259 ILU524259 IVQ524259 JFM524259 JPI524259 JZE524259 KJA524259 KSW524259 LCS524259 LMO524259 LWK524259 MGG524259 MQC524259 MZY524259 NJU524259 NTQ524259 ODM524259 ONI524259 OXE524259 PHA524259 PQW524259 QAS524259 QKO524259 QUK524259 REG524259 ROC524259 RXY524259 SHU524259 SRQ524259 TBM524259 TLI524259 TVE524259 UFA524259 UOW524259 UYS524259 VIO524259 VSK524259 WCG524259 WMC524259 WVY524259 AD589795 JM589795 TI589795 ADE589795 ANA589795 AWW589795 BGS589795 BQO589795 CAK589795 CKG589795 CUC589795 DDY589795 DNU589795 DXQ589795 EHM589795 ERI589795 FBE589795 FLA589795 FUW589795 GES589795 GOO589795 GYK589795 HIG589795 HSC589795 IBY589795 ILU589795 IVQ589795 JFM589795 JPI589795 JZE589795 KJA589795 KSW589795 LCS589795 LMO589795 LWK589795 MGG589795 MQC589795 MZY589795 NJU589795 NTQ589795 ODM589795 ONI589795 OXE589795 PHA589795 PQW589795 QAS589795 QKO589795 QUK589795 REG589795 ROC589795 RXY589795 SHU589795 SRQ589795 TBM589795 TLI589795 TVE589795 UFA589795 UOW589795 UYS589795 VIO589795 VSK589795 WCG589795 WMC589795 WVY589795 AD655331 JM655331 TI655331 ADE655331 ANA655331 AWW655331 BGS655331 BQO655331 CAK655331 CKG655331 CUC655331 DDY655331 DNU655331 DXQ655331 EHM655331 ERI655331 FBE655331 FLA655331 FUW655331 GES655331 GOO655331 GYK655331 HIG655331 HSC655331 IBY655331 ILU655331 IVQ655331 JFM655331 JPI655331 JZE655331 KJA655331 KSW655331 LCS655331 LMO655331 LWK655331 MGG655331 MQC655331 MZY655331 NJU655331 NTQ655331 ODM655331 ONI655331 OXE655331 PHA655331 PQW655331 QAS655331 QKO655331 QUK655331 REG655331 ROC655331 RXY655331 SHU655331 SRQ655331 TBM655331 TLI655331 TVE655331 UFA655331 UOW655331 UYS655331 VIO655331 VSK655331 WCG655331 WMC655331 WVY655331 AD720867 JM720867 TI720867 ADE720867 ANA720867 AWW720867 BGS720867 BQO720867 CAK720867 CKG720867 CUC720867 DDY720867 DNU720867 DXQ720867 EHM720867 ERI720867 FBE720867 FLA720867 FUW720867 GES720867 GOO720867 GYK720867 HIG720867 HSC720867 IBY720867 ILU720867 IVQ720867 JFM720867 JPI720867 JZE720867 KJA720867 KSW720867 LCS720867 LMO720867 LWK720867 MGG720867 MQC720867 MZY720867 NJU720867 NTQ720867 ODM720867 ONI720867 OXE720867 PHA720867 PQW720867 QAS720867 QKO720867 QUK720867 REG720867 ROC720867 RXY720867 SHU720867 SRQ720867 TBM720867 TLI720867 TVE720867 UFA720867 UOW720867 UYS720867 VIO720867 VSK720867 WCG720867 WMC720867 WVY720867 AD786403 JM786403 TI786403 ADE786403 ANA786403 AWW786403 BGS786403 BQO786403 CAK786403 CKG786403 CUC786403 DDY786403 DNU786403 DXQ786403 EHM786403 ERI786403 FBE786403 FLA786403 FUW786403 GES786403 GOO786403 GYK786403 HIG786403 HSC786403 IBY786403 ILU786403 IVQ786403 JFM786403 JPI786403 JZE786403 KJA786403 KSW786403 LCS786403 LMO786403 LWK786403 MGG786403 MQC786403 MZY786403 NJU786403 NTQ786403 ODM786403 ONI786403 OXE786403 PHA786403 PQW786403 QAS786403 QKO786403 QUK786403 REG786403 ROC786403 RXY786403 SHU786403 SRQ786403 TBM786403 TLI786403 TVE786403 UFA786403 UOW786403 UYS786403 VIO786403 VSK786403 WCG786403 WMC786403 WVY786403 AD851939 JM851939 TI851939 ADE851939 ANA851939 AWW851939 BGS851939 BQO851939 CAK851939 CKG851939 CUC851939 DDY851939 DNU851939 DXQ851939 EHM851939 ERI851939 FBE851939 FLA851939 FUW851939 GES851939 GOO851939 GYK851939 HIG851939 HSC851939 IBY851939 ILU851939 IVQ851939 JFM851939 JPI851939 JZE851939 KJA851939 KSW851939 LCS851939 LMO851939 LWK851939 MGG851939 MQC851939 MZY851939 NJU851939 NTQ851939 ODM851939 ONI851939 OXE851939 PHA851939 PQW851939 QAS851939 QKO851939 QUK851939 REG851939 ROC851939 RXY851939 SHU851939 SRQ851939 TBM851939 TLI851939 TVE851939 UFA851939 UOW851939 UYS851939 VIO851939 VSK851939 WCG851939 WMC851939 WVY851939 AD917475 JM917475 TI917475 ADE917475 ANA917475 AWW917475 BGS917475 BQO917475 CAK917475 CKG917475 CUC917475 DDY917475 DNU917475 DXQ917475 EHM917475 ERI917475 FBE917475 FLA917475 FUW917475 GES917475 GOO917475 GYK917475 HIG917475 HSC917475 IBY917475 ILU917475 IVQ917475 JFM917475 JPI917475 JZE917475 KJA917475 KSW917475 LCS917475 LMO917475 LWK917475 MGG917475 MQC917475 MZY917475 NJU917475 NTQ917475 ODM917475 ONI917475 OXE917475 PHA917475 PQW917475 QAS917475 QKO917475 QUK917475 REG917475 ROC917475 RXY917475 SHU917475 SRQ917475 TBM917475 TLI917475 TVE917475 UFA917475 UOW917475 UYS917475 VIO917475 VSK917475 WCG917475 WMC917475 WVY917475 AD983011 JM983011 TI983011 ADE983011 ANA983011 AWW983011 BGS983011 BQO983011 CAK983011 CKG983011 CUC983011 DDY983011 DNU983011 DXQ983011 EHM983011 ERI983011 FBE983011 FLA983011 FUW983011 GES983011 GOO983011 GYK983011 HIG983011 HSC983011 IBY983011 ILU983011 IVQ983011 JFM983011 JPI983011 JZE983011 KJA983011 KSW983011 LCS983011 LMO983011 LWK983011 MGG983011 MQC983011 MZY983011 NJU983011 NTQ983011 ODM983011 ONI983011 OXE983011 PHA983011 PQW983011 QAS983011 QKO983011 QUK983011 REG983011 ROC983011 RXY983011 SHU983011 SRQ983011 TBM983011 TLI983011 TVE983011 UFA983011 UOW983011 UYS983011 VIO983011 VSK983011 WCG983011 WMC983011 WVY983011 AD65512:AD65513 JM65512:JM65513 TI65512:TI65513 ADE65512:ADE65513 ANA65512:ANA65513 AWW65512:AWW65513 BGS65512:BGS65513 BQO65512:BQO65513 CAK65512:CAK65513 CKG65512:CKG65513 CUC65512:CUC65513 DDY65512:DDY65513 DNU65512:DNU65513 DXQ65512:DXQ65513 EHM65512:EHM65513 ERI65512:ERI65513 FBE65512:FBE65513 FLA65512:FLA65513 FUW65512:FUW65513 GES65512:GES65513 GOO65512:GOO65513 GYK65512:GYK65513 HIG65512:HIG65513 HSC65512:HSC65513 IBY65512:IBY65513 ILU65512:ILU65513 IVQ65512:IVQ65513 JFM65512:JFM65513 JPI65512:JPI65513 JZE65512:JZE65513 KJA65512:KJA65513 KSW65512:KSW65513 LCS65512:LCS65513 LMO65512:LMO65513 LWK65512:LWK65513 MGG65512:MGG65513 MQC65512:MQC65513 MZY65512:MZY65513 NJU65512:NJU65513 NTQ65512:NTQ65513 ODM65512:ODM65513 ONI65512:ONI65513 OXE65512:OXE65513 PHA65512:PHA65513 PQW65512:PQW65513 QAS65512:QAS65513 QKO65512:QKO65513 QUK65512:QUK65513 REG65512:REG65513 ROC65512:ROC65513 RXY65512:RXY65513 SHU65512:SHU65513 SRQ65512:SRQ65513 TBM65512:TBM65513 TLI65512:TLI65513 TVE65512:TVE65513 UFA65512:UFA65513 UOW65512:UOW65513 UYS65512:UYS65513 VIO65512:VIO65513 VSK65512:VSK65513 WCG65512:WCG65513 WMC65512:WMC65513 WVY65512:WVY65513 AD131048:AD131049 JM131048:JM131049 TI131048:TI131049 ADE131048:ADE131049 ANA131048:ANA131049 AWW131048:AWW131049 BGS131048:BGS131049 BQO131048:BQO131049 CAK131048:CAK131049 CKG131048:CKG131049 CUC131048:CUC131049 DDY131048:DDY131049 DNU131048:DNU131049 DXQ131048:DXQ131049 EHM131048:EHM131049 ERI131048:ERI131049 FBE131048:FBE131049 FLA131048:FLA131049 FUW131048:FUW131049 GES131048:GES131049 GOO131048:GOO131049 GYK131048:GYK131049 HIG131048:HIG131049 HSC131048:HSC131049 IBY131048:IBY131049 ILU131048:ILU131049 IVQ131048:IVQ131049 JFM131048:JFM131049 JPI131048:JPI131049 JZE131048:JZE131049 KJA131048:KJA131049 KSW131048:KSW131049 LCS131048:LCS131049 LMO131048:LMO131049 LWK131048:LWK131049 MGG131048:MGG131049 MQC131048:MQC131049 MZY131048:MZY131049 NJU131048:NJU131049 NTQ131048:NTQ131049 ODM131048:ODM131049 ONI131048:ONI131049 OXE131048:OXE131049 PHA131048:PHA131049 PQW131048:PQW131049 QAS131048:QAS131049 QKO131048:QKO131049 QUK131048:QUK131049 REG131048:REG131049 ROC131048:ROC131049 RXY131048:RXY131049 SHU131048:SHU131049 SRQ131048:SRQ131049 TBM131048:TBM131049 TLI131048:TLI131049 TVE131048:TVE131049 UFA131048:UFA131049 UOW131048:UOW131049 UYS131048:UYS131049 VIO131048:VIO131049 VSK131048:VSK131049 WCG131048:WCG131049 WMC131048:WMC131049 WVY131048:WVY131049 AD196584:AD196585 JM196584:JM196585 TI196584:TI196585 ADE196584:ADE196585 ANA196584:ANA196585 AWW196584:AWW196585 BGS196584:BGS196585 BQO196584:BQO196585 CAK196584:CAK196585 CKG196584:CKG196585 CUC196584:CUC196585 DDY196584:DDY196585 DNU196584:DNU196585 DXQ196584:DXQ196585 EHM196584:EHM196585 ERI196584:ERI196585 FBE196584:FBE196585 FLA196584:FLA196585 FUW196584:FUW196585 GES196584:GES196585 GOO196584:GOO196585 GYK196584:GYK196585 HIG196584:HIG196585 HSC196584:HSC196585 IBY196584:IBY196585 ILU196584:ILU196585 IVQ196584:IVQ196585 JFM196584:JFM196585 JPI196584:JPI196585 JZE196584:JZE196585 KJA196584:KJA196585 KSW196584:KSW196585 LCS196584:LCS196585 LMO196584:LMO196585 LWK196584:LWK196585 MGG196584:MGG196585 MQC196584:MQC196585 MZY196584:MZY196585 NJU196584:NJU196585 NTQ196584:NTQ196585 ODM196584:ODM196585 ONI196584:ONI196585 OXE196584:OXE196585 PHA196584:PHA196585 PQW196584:PQW196585 QAS196584:QAS196585 QKO196584:QKO196585 QUK196584:QUK196585 REG196584:REG196585 ROC196584:ROC196585 RXY196584:RXY196585 SHU196584:SHU196585 SRQ196584:SRQ196585 TBM196584:TBM196585 TLI196584:TLI196585 TVE196584:TVE196585 UFA196584:UFA196585 UOW196584:UOW196585 UYS196584:UYS196585 VIO196584:VIO196585 VSK196584:VSK196585 WCG196584:WCG196585 WMC196584:WMC196585 WVY196584:WVY196585 AD262120:AD262121 JM262120:JM262121 TI262120:TI262121 ADE262120:ADE262121 ANA262120:ANA262121 AWW262120:AWW262121 BGS262120:BGS262121 BQO262120:BQO262121 CAK262120:CAK262121 CKG262120:CKG262121 CUC262120:CUC262121 DDY262120:DDY262121 DNU262120:DNU262121 DXQ262120:DXQ262121 EHM262120:EHM262121 ERI262120:ERI262121 FBE262120:FBE262121 FLA262120:FLA262121 FUW262120:FUW262121 GES262120:GES262121 GOO262120:GOO262121 GYK262120:GYK262121 HIG262120:HIG262121 HSC262120:HSC262121 IBY262120:IBY262121 ILU262120:ILU262121 IVQ262120:IVQ262121 JFM262120:JFM262121 JPI262120:JPI262121 JZE262120:JZE262121 KJA262120:KJA262121 KSW262120:KSW262121 LCS262120:LCS262121 LMO262120:LMO262121 LWK262120:LWK262121 MGG262120:MGG262121 MQC262120:MQC262121 MZY262120:MZY262121 NJU262120:NJU262121 NTQ262120:NTQ262121 ODM262120:ODM262121 ONI262120:ONI262121 OXE262120:OXE262121 PHA262120:PHA262121 PQW262120:PQW262121 QAS262120:QAS262121 QKO262120:QKO262121 QUK262120:QUK262121 REG262120:REG262121 ROC262120:ROC262121 RXY262120:RXY262121 SHU262120:SHU262121 SRQ262120:SRQ262121 TBM262120:TBM262121 TLI262120:TLI262121 TVE262120:TVE262121 UFA262120:UFA262121 UOW262120:UOW262121 UYS262120:UYS262121 VIO262120:VIO262121 VSK262120:VSK262121 WCG262120:WCG262121 WMC262120:WMC262121 WVY262120:WVY262121 AD327656:AD327657 JM327656:JM327657 TI327656:TI327657 ADE327656:ADE327657 ANA327656:ANA327657 AWW327656:AWW327657 BGS327656:BGS327657 BQO327656:BQO327657 CAK327656:CAK327657 CKG327656:CKG327657 CUC327656:CUC327657 DDY327656:DDY327657 DNU327656:DNU327657 DXQ327656:DXQ327657 EHM327656:EHM327657 ERI327656:ERI327657 FBE327656:FBE327657 FLA327656:FLA327657 FUW327656:FUW327657 GES327656:GES327657 GOO327656:GOO327657 GYK327656:GYK327657 HIG327656:HIG327657 HSC327656:HSC327657 IBY327656:IBY327657 ILU327656:ILU327657 IVQ327656:IVQ327657 JFM327656:JFM327657 JPI327656:JPI327657 JZE327656:JZE327657 KJA327656:KJA327657 KSW327656:KSW327657 LCS327656:LCS327657 LMO327656:LMO327657 LWK327656:LWK327657 MGG327656:MGG327657 MQC327656:MQC327657 MZY327656:MZY327657 NJU327656:NJU327657 NTQ327656:NTQ327657 ODM327656:ODM327657 ONI327656:ONI327657 OXE327656:OXE327657 PHA327656:PHA327657 PQW327656:PQW327657 QAS327656:QAS327657 QKO327656:QKO327657 QUK327656:QUK327657 REG327656:REG327657 ROC327656:ROC327657 RXY327656:RXY327657 SHU327656:SHU327657 SRQ327656:SRQ327657 TBM327656:TBM327657 TLI327656:TLI327657 TVE327656:TVE327657 UFA327656:UFA327657 UOW327656:UOW327657 UYS327656:UYS327657 VIO327656:VIO327657 VSK327656:VSK327657 WCG327656:WCG327657 WMC327656:WMC327657 WVY327656:WVY327657 AD393192:AD393193 JM393192:JM393193 TI393192:TI393193 ADE393192:ADE393193 ANA393192:ANA393193 AWW393192:AWW393193 BGS393192:BGS393193 BQO393192:BQO393193 CAK393192:CAK393193 CKG393192:CKG393193 CUC393192:CUC393193 DDY393192:DDY393193 DNU393192:DNU393193 DXQ393192:DXQ393193 EHM393192:EHM393193 ERI393192:ERI393193 FBE393192:FBE393193 FLA393192:FLA393193 FUW393192:FUW393193 GES393192:GES393193 GOO393192:GOO393193 GYK393192:GYK393193 HIG393192:HIG393193 HSC393192:HSC393193 IBY393192:IBY393193 ILU393192:ILU393193 IVQ393192:IVQ393193 JFM393192:JFM393193 JPI393192:JPI393193 JZE393192:JZE393193 KJA393192:KJA393193 KSW393192:KSW393193 LCS393192:LCS393193 LMO393192:LMO393193 LWK393192:LWK393193 MGG393192:MGG393193 MQC393192:MQC393193 MZY393192:MZY393193 NJU393192:NJU393193 NTQ393192:NTQ393193 ODM393192:ODM393193 ONI393192:ONI393193 OXE393192:OXE393193 PHA393192:PHA393193 PQW393192:PQW393193 QAS393192:QAS393193 QKO393192:QKO393193 QUK393192:QUK393193 REG393192:REG393193 ROC393192:ROC393193 RXY393192:RXY393193 SHU393192:SHU393193 SRQ393192:SRQ393193 TBM393192:TBM393193 TLI393192:TLI393193 TVE393192:TVE393193 UFA393192:UFA393193 UOW393192:UOW393193 UYS393192:UYS393193 VIO393192:VIO393193 VSK393192:VSK393193 WCG393192:WCG393193 WMC393192:WMC393193 WVY393192:WVY393193 AD458728:AD458729 JM458728:JM458729 TI458728:TI458729 ADE458728:ADE458729 ANA458728:ANA458729 AWW458728:AWW458729 BGS458728:BGS458729 BQO458728:BQO458729 CAK458728:CAK458729 CKG458728:CKG458729 CUC458728:CUC458729 DDY458728:DDY458729 DNU458728:DNU458729 DXQ458728:DXQ458729 EHM458728:EHM458729 ERI458728:ERI458729 FBE458728:FBE458729 FLA458728:FLA458729 FUW458728:FUW458729 GES458728:GES458729 GOO458728:GOO458729 GYK458728:GYK458729 HIG458728:HIG458729 HSC458728:HSC458729 IBY458728:IBY458729 ILU458728:ILU458729 IVQ458728:IVQ458729 JFM458728:JFM458729 JPI458728:JPI458729 JZE458728:JZE458729 KJA458728:KJA458729 KSW458728:KSW458729 LCS458728:LCS458729 LMO458728:LMO458729 LWK458728:LWK458729 MGG458728:MGG458729 MQC458728:MQC458729 MZY458728:MZY458729 NJU458728:NJU458729 NTQ458728:NTQ458729 ODM458728:ODM458729 ONI458728:ONI458729 OXE458728:OXE458729 PHA458728:PHA458729 PQW458728:PQW458729 QAS458728:QAS458729 QKO458728:QKO458729 QUK458728:QUK458729 REG458728:REG458729 ROC458728:ROC458729 RXY458728:RXY458729 SHU458728:SHU458729 SRQ458728:SRQ458729 TBM458728:TBM458729 TLI458728:TLI458729 TVE458728:TVE458729 UFA458728:UFA458729 UOW458728:UOW458729 UYS458728:UYS458729 VIO458728:VIO458729 VSK458728:VSK458729 WCG458728:WCG458729 WMC458728:WMC458729 WVY458728:WVY458729 AD524264:AD524265 JM524264:JM524265 TI524264:TI524265 ADE524264:ADE524265 ANA524264:ANA524265 AWW524264:AWW524265 BGS524264:BGS524265 BQO524264:BQO524265 CAK524264:CAK524265 CKG524264:CKG524265 CUC524264:CUC524265 DDY524264:DDY524265 DNU524264:DNU524265 DXQ524264:DXQ524265 EHM524264:EHM524265 ERI524264:ERI524265 FBE524264:FBE524265 FLA524264:FLA524265 FUW524264:FUW524265 GES524264:GES524265 GOO524264:GOO524265 GYK524264:GYK524265 HIG524264:HIG524265 HSC524264:HSC524265 IBY524264:IBY524265 ILU524264:ILU524265 IVQ524264:IVQ524265 JFM524264:JFM524265 JPI524264:JPI524265 JZE524264:JZE524265 KJA524264:KJA524265 KSW524264:KSW524265 LCS524264:LCS524265 LMO524264:LMO524265 LWK524264:LWK524265 MGG524264:MGG524265 MQC524264:MQC524265 MZY524264:MZY524265 NJU524264:NJU524265 NTQ524264:NTQ524265 ODM524264:ODM524265 ONI524264:ONI524265 OXE524264:OXE524265 PHA524264:PHA524265 PQW524264:PQW524265 QAS524264:QAS524265 QKO524264:QKO524265 QUK524264:QUK524265 REG524264:REG524265 ROC524264:ROC524265 RXY524264:RXY524265 SHU524264:SHU524265 SRQ524264:SRQ524265 TBM524264:TBM524265 TLI524264:TLI524265 TVE524264:TVE524265 UFA524264:UFA524265 UOW524264:UOW524265 UYS524264:UYS524265 VIO524264:VIO524265 VSK524264:VSK524265 WCG524264:WCG524265 WMC524264:WMC524265 WVY524264:WVY524265 AD589800:AD589801 JM589800:JM589801 TI589800:TI589801 ADE589800:ADE589801 ANA589800:ANA589801 AWW589800:AWW589801 BGS589800:BGS589801 BQO589800:BQO589801 CAK589800:CAK589801 CKG589800:CKG589801 CUC589800:CUC589801 DDY589800:DDY589801 DNU589800:DNU589801 DXQ589800:DXQ589801 EHM589800:EHM589801 ERI589800:ERI589801 FBE589800:FBE589801 FLA589800:FLA589801 FUW589800:FUW589801 GES589800:GES589801 GOO589800:GOO589801 GYK589800:GYK589801 HIG589800:HIG589801 HSC589800:HSC589801 IBY589800:IBY589801 ILU589800:ILU589801 IVQ589800:IVQ589801 JFM589800:JFM589801 JPI589800:JPI589801 JZE589800:JZE589801 KJA589800:KJA589801 KSW589800:KSW589801 LCS589800:LCS589801 LMO589800:LMO589801 LWK589800:LWK589801 MGG589800:MGG589801 MQC589800:MQC589801 MZY589800:MZY589801 NJU589800:NJU589801 NTQ589800:NTQ589801 ODM589800:ODM589801 ONI589800:ONI589801 OXE589800:OXE589801 PHA589800:PHA589801 PQW589800:PQW589801 QAS589800:QAS589801 QKO589800:QKO589801 QUK589800:QUK589801 REG589800:REG589801 ROC589800:ROC589801 RXY589800:RXY589801 SHU589800:SHU589801 SRQ589800:SRQ589801 TBM589800:TBM589801 TLI589800:TLI589801 TVE589800:TVE589801 UFA589800:UFA589801 UOW589800:UOW589801 UYS589800:UYS589801 VIO589800:VIO589801 VSK589800:VSK589801 WCG589800:WCG589801 WMC589800:WMC589801 WVY589800:WVY589801 AD655336:AD655337 JM655336:JM655337 TI655336:TI655337 ADE655336:ADE655337 ANA655336:ANA655337 AWW655336:AWW655337 BGS655336:BGS655337 BQO655336:BQO655337 CAK655336:CAK655337 CKG655336:CKG655337 CUC655336:CUC655337 DDY655336:DDY655337 DNU655336:DNU655337 DXQ655336:DXQ655337 EHM655336:EHM655337 ERI655336:ERI655337 FBE655336:FBE655337 FLA655336:FLA655337 FUW655336:FUW655337 GES655336:GES655337 GOO655336:GOO655337 GYK655336:GYK655337 HIG655336:HIG655337 HSC655336:HSC655337 IBY655336:IBY655337 ILU655336:ILU655337 IVQ655336:IVQ655337 JFM655336:JFM655337 JPI655336:JPI655337 JZE655336:JZE655337 KJA655336:KJA655337 KSW655336:KSW655337 LCS655336:LCS655337 LMO655336:LMO655337 LWK655336:LWK655337 MGG655336:MGG655337 MQC655336:MQC655337 MZY655336:MZY655337 NJU655336:NJU655337 NTQ655336:NTQ655337 ODM655336:ODM655337 ONI655336:ONI655337 OXE655336:OXE655337 PHA655336:PHA655337 PQW655336:PQW655337 QAS655336:QAS655337 QKO655336:QKO655337 QUK655336:QUK655337 REG655336:REG655337 ROC655336:ROC655337 RXY655336:RXY655337 SHU655336:SHU655337 SRQ655336:SRQ655337 TBM655336:TBM655337 TLI655336:TLI655337 TVE655336:TVE655337 UFA655336:UFA655337 UOW655336:UOW655337 UYS655336:UYS655337 VIO655336:VIO655337 VSK655336:VSK655337 WCG655336:WCG655337 WMC655336:WMC655337 WVY655336:WVY655337 AD720872:AD720873 JM720872:JM720873 TI720872:TI720873 ADE720872:ADE720873 ANA720872:ANA720873 AWW720872:AWW720873 BGS720872:BGS720873 BQO720872:BQO720873 CAK720872:CAK720873 CKG720872:CKG720873 CUC720872:CUC720873 DDY720872:DDY720873 DNU720872:DNU720873 DXQ720872:DXQ720873 EHM720872:EHM720873 ERI720872:ERI720873 FBE720872:FBE720873 FLA720872:FLA720873 FUW720872:FUW720873 GES720872:GES720873 GOO720872:GOO720873 GYK720872:GYK720873 HIG720872:HIG720873 HSC720872:HSC720873 IBY720872:IBY720873 ILU720872:ILU720873 IVQ720872:IVQ720873 JFM720872:JFM720873 JPI720872:JPI720873 JZE720872:JZE720873 KJA720872:KJA720873 KSW720872:KSW720873 LCS720872:LCS720873 LMO720872:LMO720873 LWK720872:LWK720873 MGG720872:MGG720873 MQC720872:MQC720873 MZY720872:MZY720873 NJU720872:NJU720873 NTQ720872:NTQ720873 ODM720872:ODM720873 ONI720872:ONI720873 OXE720872:OXE720873 PHA720872:PHA720873 PQW720872:PQW720873 QAS720872:QAS720873 QKO720872:QKO720873 QUK720872:QUK720873 REG720872:REG720873 ROC720872:ROC720873 RXY720872:RXY720873 SHU720872:SHU720873 SRQ720872:SRQ720873 TBM720872:TBM720873 TLI720872:TLI720873 TVE720872:TVE720873 UFA720872:UFA720873 UOW720872:UOW720873 UYS720872:UYS720873 VIO720872:VIO720873 VSK720872:VSK720873 WCG720872:WCG720873 WMC720872:WMC720873 WVY720872:WVY720873 AD786408:AD786409 JM786408:JM786409 TI786408:TI786409 ADE786408:ADE786409 ANA786408:ANA786409 AWW786408:AWW786409 BGS786408:BGS786409 BQO786408:BQO786409 CAK786408:CAK786409 CKG786408:CKG786409 CUC786408:CUC786409 DDY786408:DDY786409 DNU786408:DNU786409 DXQ786408:DXQ786409 EHM786408:EHM786409 ERI786408:ERI786409 FBE786408:FBE786409 FLA786408:FLA786409 FUW786408:FUW786409 GES786408:GES786409 GOO786408:GOO786409 GYK786408:GYK786409 HIG786408:HIG786409 HSC786408:HSC786409 IBY786408:IBY786409 ILU786408:ILU786409 IVQ786408:IVQ786409 JFM786408:JFM786409 JPI786408:JPI786409 JZE786408:JZE786409 KJA786408:KJA786409 KSW786408:KSW786409 LCS786408:LCS786409 LMO786408:LMO786409 LWK786408:LWK786409 MGG786408:MGG786409 MQC786408:MQC786409 MZY786408:MZY786409 NJU786408:NJU786409 NTQ786408:NTQ786409 ODM786408:ODM786409 ONI786408:ONI786409 OXE786408:OXE786409 PHA786408:PHA786409 PQW786408:PQW786409 QAS786408:QAS786409 QKO786408:QKO786409 QUK786408:QUK786409 REG786408:REG786409 ROC786408:ROC786409 RXY786408:RXY786409 SHU786408:SHU786409 SRQ786408:SRQ786409 TBM786408:TBM786409 TLI786408:TLI786409 TVE786408:TVE786409 UFA786408:UFA786409 UOW786408:UOW786409 UYS786408:UYS786409 VIO786408:VIO786409 VSK786408:VSK786409 WCG786408:WCG786409 WMC786408:WMC786409 WVY786408:WVY786409 AD851944:AD851945 JM851944:JM851945 TI851944:TI851945 ADE851944:ADE851945 ANA851944:ANA851945 AWW851944:AWW851945 BGS851944:BGS851945 BQO851944:BQO851945 CAK851944:CAK851945 CKG851944:CKG851945 CUC851944:CUC851945 DDY851944:DDY851945 DNU851944:DNU851945 DXQ851944:DXQ851945 EHM851944:EHM851945 ERI851944:ERI851945 FBE851944:FBE851945 FLA851944:FLA851945 FUW851944:FUW851945 GES851944:GES851945 GOO851944:GOO851945 GYK851944:GYK851945 HIG851944:HIG851945 HSC851944:HSC851945 IBY851944:IBY851945 ILU851944:ILU851945 IVQ851944:IVQ851945 JFM851944:JFM851945 JPI851944:JPI851945 JZE851944:JZE851945 KJA851944:KJA851945 KSW851944:KSW851945 LCS851944:LCS851945 LMO851944:LMO851945 LWK851944:LWK851945 MGG851944:MGG851945 MQC851944:MQC851945 MZY851944:MZY851945 NJU851944:NJU851945 NTQ851944:NTQ851945 ODM851944:ODM851945 ONI851944:ONI851945 OXE851944:OXE851945 PHA851944:PHA851945 PQW851944:PQW851945 QAS851944:QAS851945 QKO851944:QKO851945 QUK851944:QUK851945 REG851944:REG851945 ROC851944:ROC851945 RXY851944:RXY851945 SHU851944:SHU851945 SRQ851944:SRQ851945 TBM851944:TBM851945 TLI851944:TLI851945 TVE851944:TVE851945 UFA851944:UFA851945 UOW851944:UOW851945 UYS851944:UYS851945 VIO851944:VIO851945 VSK851944:VSK851945 WCG851944:WCG851945 WMC851944:WMC851945 WVY851944:WVY851945 AD917480:AD917481 JM917480:JM917481 TI917480:TI917481 ADE917480:ADE917481 ANA917480:ANA917481 AWW917480:AWW917481 BGS917480:BGS917481 BQO917480:BQO917481 CAK917480:CAK917481 CKG917480:CKG917481 CUC917480:CUC917481 DDY917480:DDY917481 DNU917480:DNU917481 DXQ917480:DXQ917481 EHM917480:EHM917481 ERI917480:ERI917481 FBE917480:FBE917481 FLA917480:FLA917481 FUW917480:FUW917481 GES917480:GES917481 GOO917480:GOO917481 GYK917480:GYK917481 HIG917480:HIG917481 HSC917480:HSC917481 IBY917480:IBY917481 ILU917480:ILU917481 IVQ917480:IVQ917481 JFM917480:JFM917481 JPI917480:JPI917481 JZE917480:JZE917481 KJA917480:KJA917481 KSW917480:KSW917481 LCS917480:LCS917481 LMO917480:LMO917481 LWK917480:LWK917481 MGG917480:MGG917481 MQC917480:MQC917481 MZY917480:MZY917481 NJU917480:NJU917481 NTQ917480:NTQ917481 ODM917480:ODM917481 ONI917480:ONI917481 OXE917480:OXE917481 PHA917480:PHA917481 PQW917480:PQW917481 QAS917480:QAS917481 QKO917480:QKO917481 QUK917480:QUK917481 REG917480:REG917481 ROC917480:ROC917481 RXY917480:RXY917481 SHU917480:SHU917481 SRQ917480:SRQ917481 TBM917480:TBM917481 TLI917480:TLI917481 TVE917480:TVE917481 UFA917480:UFA917481 UOW917480:UOW917481 UYS917480:UYS917481 VIO917480:VIO917481 VSK917480:VSK917481 WCG917480:WCG917481 WMC917480:WMC917481 WVY917480:WVY917481 AD983016:AD983017 JM983016:JM983017 TI983016:TI983017 ADE983016:ADE983017 ANA983016:ANA983017 AWW983016:AWW983017 BGS983016:BGS983017 BQO983016:BQO983017 CAK983016:CAK983017 CKG983016:CKG983017 CUC983016:CUC983017 DDY983016:DDY983017 DNU983016:DNU983017 DXQ983016:DXQ983017 EHM983016:EHM983017 ERI983016:ERI983017 FBE983016:FBE983017 FLA983016:FLA983017 FUW983016:FUW983017 GES983016:GES983017 GOO983016:GOO983017 GYK983016:GYK983017 HIG983016:HIG983017 HSC983016:HSC983017 IBY983016:IBY983017 ILU983016:ILU983017 IVQ983016:IVQ983017 JFM983016:JFM983017 JPI983016:JPI983017 JZE983016:JZE983017 KJA983016:KJA983017 KSW983016:KSW983017 LCS983016:LCS983017 LMO983016:LMO983017 LWK983016:LWK983017 MGG983016:MGG983017 MQC983016:MQC983017 MZY983016:MZY983017 NJU983016:NJU983017 NTQ983016:NTQ983017 ODM983016:ODM983017 ONI983016:ONI983017 OXE983016:OXE983017 PHA983016:PHA983017 PQW983016:PQW983017 QAS983016:QAS983017 QKO983016:QKO983017 QUK983016:QUK983017 REG983016:REG983017 ROC983016:ROC983017 RXY983016:RXY983017 SHU983016:SHU983017 SRQ983016:SRQ983017 TBM983016:TBM983017 TLI983016:TLI983017 TVE983016:TVE983017 UFA983016:UFA983017 UOW983016:UOW983017 UYS983016:UYS983017 VIO983016:VIO983017 VSK983016:VSK983017 WCG983016:WCG983017 WMC983016:WMC983017 WVY983016:WVY983017 AF65512:AF65513 JO65512:JO65513 TK65512:TK65513 ADG65512:ADG65513 ANC65512:ANC65513 AWY65512:AWY65513 BGU65512:BGU65513 BQQ65512:BQQ65513 CAM65512:CAM65513 CKI65512:CKI65513 CUE65512:CUE65513 DEA65512:DEA65513 DNW65512:DNW65513 DXS65512:DXS65513 EHO65512:EHO65513 ERK65512:ERK65513 FBG65512:FBG65513 FLC65512:FLC65513 FUY65512:FUY65513 GEU65512:GEU65513 GOQ65512:GOQ65513 GYM65512:GYM65513 HII65512:HII65513 HSE65512:HSE65513 ICA65512:ICA65513 ILW65512:ILW65513 IVS65512:IVS65513 JFO65512:JFO65513 JPK65512:JPK65513 JZG65512:JZG65513 KJC65512:KJC65513 KSY65512:KSY65513 LCU65512:LCU65513 LMQ65512:LMQ65513 LWM65512:LWM65513 MGI65512:MGI65513 MQE65512:MQE65513 NAA65512:NAA65513 NJW65512:NJW65513 NTS65512:NTS65513 ODO65512:ODO65513 ONK65512:ONK65513 OXG65512:OXG65513 PHC65512:PHC65513 PQY65512:PQY65513 QAU65512:QAU65513 QKQ65512:QKQ65513 QUM65512:QUM65513 REI65512:REI65513 ROE65512:ROE65513 RYA65512:RYA65513 SHW65512:SHW65513 SRS65512:SRS65513 TBO65512:TBO65513 TLK65512:TLK65513 TVG65512:TVG65513 UFC65512:UFC65513 UOY65512:UOY65513 UYU65512:UYU65513 VIQ65512:VIQ65513 VSM65512:VSM65513 WCI65512:WCI65513 WME65512:WME65513 WWA65512:WWA65513 AF131048:AF131049 JO131048:JO131049 TK131048:TK131049 ADG131048:ADG131049 ANC131048:ANC131049 AWY131048:AWY131049 BGU131048:BGU131049 BQQ131048:BQQ131049 CAM131048:CAM131049 CKI131048:CKI131049 CUE131048:CUE131049 DEA131048:DEA131049 DNW131048:DNW131049 DXS131048:DXS131049 EHO131048:EHO131049 ERK131048:ERK131049 FBG131048:FBG131049 FLC131048:FLC131049 FUY131048:FUY131049 GEU131048:GEU131049 GOQ131048:GOQ131049 GYM131048:GYM131049 HII131048:HII131049 HSE131048:HSE131049 ICA131048:ICA131049 ILW131048:ILW131049 IVS131048:IVS131049 JFO131048:JFO131049 JPK131048:JPK131049 JZG131048:JZG131049 KJC131048:KJC131049 KSY131048:KSY131049 LCU131048:LCU131049 LMQ131048:LMQ131049 LWM131048:LWM131049 MGI131048:MGI131049 MQE131048:MQE131049 NAA131048:NAA131049 NJW131048:NJW131049 NTS131048:NTS131049 ODO131048:ODO131049 ONK131048:ONK131049 OXG131048:OXG131049 PHC131048:PHC131049 PQY131048:PQY131049 QAU131048:QAU131049 QKQ131048:QKQ131049 QUM131048:QUM131049 REI131048:REI131049 ROE131048:ROE131049 RYA131048:RYA131049 SHW131048:SHW131049 SRS131048:SRS131049 TBO131048:TBO131049 TLK131048:TLK131049 TVG131048:TVG131049 UFC131048:UFC131049 UOY131048:UOY131049 UYU131048:UYU131049 VIQ131048:VIQ131049 VSM131048:VSM131049 WCI131048:WCI131049 WME131048:WME131049 WWA131048:WWA131049 AF196584:AF196585 JO196584:JO196585 TK196584:TK196585 ADG196584:ADG196585 ANC196584:ANC196585 AWY196584:AWY196585 BGU196584:BGU196585 BQQ196584:BQQ196585 CAM196584:CAM196585 CKI196584:CKI196585 CUE196584:CUE196585 DEA196584:DEA196585 DNW196584:DNW196585 DXS196584:DXS196585 EHO196584:EHO196585 ERK196584:ERK196585 FBG196584:FBG196585 FLC196584:FLC196585 FUY196584:FUY196585 GEU196584:GEU196585 GOQ196584:GOQ196585 GYM196584:GYM196585 HII196584:HII196585 HSE196584:HSE196585 ICA196584:ICA196585 ILW196584:ILW196585 IVS196584:IVS196585 JFO196584:JFO196585 JPK196584:JPK196585 JZG196584:JZG196585 KJC196584:KJC196585 KSY196584:KSY196585 LCU196584:LCU196585 LMQ196584:LMQ196585 LWM196584:LWM196585 MGI196584:MGI196585 MQE196584:MQE196585 NAA196584:NAA196585 NJW196584:NJW196585 NTS196584:NTS196585 ODO196584:ODO196585 ONK196584:ONK196585 OXG196584:OXG196585 PHC196584:PHC196585 PQY196584:PQY196585 QAU196584:QAU196585 QKQ196584:QKQ196585 QUM196584:QUM196585 REI196584:REI196585 ROE196584:ROE196585 RYA196584:RYA196585 SHW196584:SHW196585 SRS196584:SRS196585 TBO196584:TBO196585 TLK196584:TLK196585 TVG196584:TVG196585 UFC196584:UFC196585 UOY196584:UOY196585 UYU196584:UYU196585 VIQ196584:VIQ196585 VSM196584:VSM196585 WCI196584:WCI196585 WME196584:WME196585 WWA196584:WWA196585 AF262120:AF262121 JO262120:JO262121 TK262120:TK262121 ADG262120:ADG262121 ANC262120:ANC262121 AWY262120:AWY262121 BGU262120:BGU262121 BQQ262120:BQQ262121 CAM262120:CAM262121 CKI262120:CKI262121 CUE262120:CUE262121 DEA262120:DEA262121 DNW262120:DNW262121 DXS262120:DXS262121 EHO262120:EHO262121 ERK262120:ERK262121 FBG262120:FBG262121 FLC262120:FLC262121 FUY262120:FUY262121 GEU262120:GEU262121 GOQ262120:GOQ262121 GYM262120:GYM262121 HII262120:HII262121 HSE262120:HSE262121 ICA262120:ICA262121 ILW262120:ILW262121 IVS262120:IVS262121 JFO262120:JFO262121 JPK262120:JPK262121 JZG262120:JZG262121 KJC262120:KJC262121 KSY262120:KSY262121 LCU262120:LCU262121 LMQ262120:LMQ262121 LWM262120:LWM262121 MGI262120:MGI262121 MQE262120:MQE262121 NAA262120:NAA262121 NJW262120:NJW262121 NTS262120:NTS262121 ODO262120:ODO262121 ONK262120:ONK262121 OXG262120:OXG262121 PHC262120:PHC262121 PQY262120:PQY262121 QAU262120:QAU262121 QKQ262120:QKQ262121 QUM262120:QUM262121 REI262120:REI262121 ROE262120:ROE262121 RYA262120:RYA262121 SHW262120:SHW262121 SRS262120:SRS262121 TBO262120:TBO262121 TLK262120:TLK262121 TVG262120:TVG262121 UFC262120:UFC262121 UOY262120:UOY262121 UYU262120:UYU262121 VIQ262120:VIQ262121 VSM262120:VSM262121 WCI262120:WCI262121 WME262120:WME262121 WWA262120:WWA262121 AF327656:AF327657 JO327656:JO327657 TK327656:TK327657 ADG327656:ADG327657 ANC327656:ANC327657 AWY327656:AWY327657 BGU327656:BGU327657 BQQ327656:BQQ327657 CAM327656:CAM327657 CKI327656:CKI327657 CUE327656:CUE327657 DEA327656:DEA327657 DNW327656:DNW327657 DXS327656:DXS327657 EHO327656:EHO327657 ERK327656:ERK327657 FBG327656:FBG327657 FLC327656:FLC327657 FUY327656:FUY327657 GEU327656:GEU327657 GOQ327656:GOQ327657 GYM327656:GYM327657 HII327656:HII327657 HSE327656:HSE327657 ICA327656:ICA327657 ILW327656:ILW327657 IVS327656:IVS327657 JFO327656:JFO327657 JPK327656:JPK327657 JZG327656:JZG327657 KJC327656:KJC327657 KSY327656:KSY327657 LCU327656:LCU327657 LMQ327656:LMQ327657 LWM327656:LWM327657 MGI327656:MGI327657 MQE327656:MQE327657 NAA327656:NAA327657 NJW327656:NJW327657 NTS327656:NTS327657 ODO327656:ODO327657 ONK327656:ONK327657 OXG327656:OXG327657 PHC327656:PHC327657 PQY327656:PQY327657 QAU327656:QAU327657 QKQ327656:QKQ327657 QUM327656:QUM327657 REI327656:REI327657 ROE327656:ROE327657 RYA327656:RYA327657 SHW327656:SHW327657 SRS327656:SRS327657 TBO327656:TBO327657 TLK327656:TLK327657 TVG327656:TVG327657 UFC327656:UFC327657 UOY327656:UOY327657 UYU327656:UYU327657 VIQ327656:VIQ327657 VSM327656:VSM327657 WCI327656:WCI327657 WME327656:WME327657 WWA327656:WWA327657 AF393192:AF393193 JO393192:JO393193 TK393192:TK393193 ADG393192:ADG393193 ANC393192:ANC393193 AWY393192:AWY393193 BGU393192:BGU393193 BQQ393192:BQQ393193 CAM393192:CAM393193 CKI393192:CKI393193 CUE393192:CUE393193 DEA393192:DEA393193 DNW393192:DNW393193 DXS393192:DXS393193 EHO393192:EHO393193 ERK393192:ERK393193 FBG393192:FBG393193 FLC393192:FLC393193 FUY393192:FUY393193 GEU393192:GEU393193 GOQ393192:GOQ393193 GYM393192:GYM393193 HII393192:HII393193 HSE393192:HSE393193 ICA393192:ICA393193 ILW393192:ILW393193 IVS393192:IVS393193 JFO393192:JFO393193 JPK393192:JPK393193 JZG393192:JZG393193 KJC393192:KJC393193 KSY393192:KSY393193 LCU393192:LCU393193 LMQ393192:LMQ393193 LWM393192:LWM393193 MGI393192:MGI393193 MQE393192:MQE393193 NAA393192:NAA393193 NJW393192:NJW393193 NTS393192:NTS393193 ODO393192:ODO393193 ONK393192:ONK393193 OXG393192:OXG393193 PHC393192:PHC393193 PQY393192:PQY393193 QAU393192:QAU393193 QKQ393192:QKQ393193 QUM393192:QUM393193 REI393192:REI393193 ROE393192:ROE393193 RYA393192:RYA393193 SHW393192:SHW393193 SRS393192:SRS393193 TBO393192:TBO393193 TLK393192:TLK393193 TVG393192:TVG393193 UFC393192:UFC393193 UOY393192:UOY393193 UYU393192:UYU393193 VIQ393192:VIQ393193 VSM393192:VSM393193 WCI393192:WCI393193 WME393192:WME393193 WWA393192:WWA393193 AF458728:AF458729 JO458728:JO458729 TK458728:TK458729 ADG458728:ADG458729 ANC458728:ANC458729 AWY458728:AWY458729 BGU458728:BGU458729 BQQ458728:BQQ458729 CAM458728:CAM458729 CKI458728:CKI458729 CUE458728:CUE458729 DEA458728:DEA458729 DNW458728:DNW458729 DXS458728:DXS458729 EHO458728:EHO458729 ERK458728:ERK458729 FBG458728:FBG458729 FLC458728:FLC458729 FUY458728:FUY458729 GEU458728:GEU458729 GOQ458728:GOQ458729 GYM458728:GYM458729 HII458728:HII458729 HSE458728:HSE458729 ICA458728:ICA458729 ILW458728:ILW458729 IVS458728:IVS458729 JFO458728:JFO458729 JPK458728:JPK458729 JZG458728:JZG458729 KJC458728:KJC458729 KSY458728:KSY458729 LCU458728:LCU458729 LMQ458728:LMQ458729 LWM458728:LWM458729 MGI458728:MGI458729 MQE458728:MQE458729 NAA458728:NAA458729 NJW458728:NJW458729 NTS458728:NTS458729 ODO458728:ODO458729 ONK458728:ONK458729 OXG458728:OXG458729 PHC458728:PHC458729 PQY458728:PQY458729 QAU458728:QAU458729 QKQ458728:QKQ458729 QUM458728:QUM458729 REI458728:REI458729 ROE458728:ROE458729 RYA458728:RYA458729 SHW458728:SHW458729 SRS458728:SRS458729 TBO458728:TBO458729 TLK458728:TLK458729 TVG458728:TVG458729 UFC458728:UFC458729 UOY458728:UOY458729 UYU458728:UYU458729 VIQ458728:VIQ458729 VSM458728:VSM458729 WCI458728:WCI458729 WME458728:WME458729 WWA458728:WWA458729 AF524264:AF524265 JO524264:JO524265 TK524264:TK524265 ADG524264:ADG524265 ANC524264:ANC524265 AWY524264:AWY524265 BGU524264:BGU524265 BQQ524264:BQQ524265 CAM524264:CAM524265 CKI524264:CKI524265 CUE524264:CUE524265 DEA524264:DEA524265 DNW524264:DNW524265 DXS524264:DXS524265 EHO524264:EHO524265 ERK524264:ERK524265 FBG524264:FBG524265 FLC524264:FLC524265 FUY524264:FUY524265 GEU524264:GEU524265 GOQ524264:GOQ524265 GYM524264:GYM524265 HII524264:HII524265 HSE524264:HSE524265 ICA524264:ICA524265 ILW524264:ILW524265 IVS524264:IVS524265 JFO524264:JFO524265 JPK524264:JPK524265 JZG524264:JZG524265 KJC524264:KJC524265 KSY524264:KSY524265 LCU524264:LCU524265 LMQ524264:LMQ524265 LWM524264:LWM524265 MGI524264:MGI524265 MQE524264:MQE524265 NAA524264:NAA524265 NJW524264:NJW524265 NTS524264:NTS524265 ODO524264:ODO524265 ONK524264:ONK524265 OXG524264:OXG524265 PHC524264:PHC524265 PQY524264:PQY524265 QAU524264:QAU524265 QKQ524264:QKQ524265 QUM524264:QUM524265 REI524264:REI524265 ROE524264:ROE524265 RYA524264:RYA524265 SHW524264:SHW524265 SRS524264:SRS524265 TBO524264:TBO524265 TLK524264:TLK524265 TVG524264:TVG524265 UFC524264:UFC524265 UOY524264:UOY524265 UYU524264:UYU524265 VIQ524264:VIQ524265 VSM524264:VSM524265 WCI524264:WCI524265 WME524264:WME524265 WWA524264:WWA524265 AF589800:AF589801 JO589800:JO589801 TK589800:TK589801 ADG589800:ADG589801 ANC589800:ANC589801 AWY589800:AWY589801 BGU589800:BGU589801 BQQ589800:BQQ589801 CAM589800:CAM589801 CKI589800:CKI589801 CUE589800:CUE589801 DEA589800:DEA589801 DNW589800:DNW589801 DXS589800:DXS589801 EHO589800:EHO589801 ERK589800:ERK589801 FBG589800:FBG589801 FLC589800:FLC589801 FUY589800:FUY589801 GEU589800:GEU589801 GOQ589800:GOQ589801 GYM589800:GYM589801 HII589800:HII589801 HSE589800:HSE589801 ICA589800:ICA589801 ILW589800:ILW589801 IVS589800:IVS589801 JFO589800:JFO589801 JPK589800:JPK589801 JZG589800:JZG589801 KJC589800:KJC589801 KSY589800:KSY589801 LCU589800:LCU589801 LMQ589800:LMQ589801 LWM589800:LWM589801 MGI589800:MGI589801 MQE589800:MQE589801 NAA589800:NAA589801 NJW589800:NJW589801 NTS589800:NTS589801 ODO589800:ODO589801 ONK589800:ONK589801 OXG589800:OXG589801 PHC589800:PHC589801 PQY589800:PQY589801 QAU589800:QAU589801 QKQ589800:QKQ589801 QUM589800:QUM589801 REI589800:REI589801 ROE589800:ROE589801 RYA589800:RYA589801 SHW589800:SHW589801 SRS589800:SRS589801 TBO589800:TBO589801 TLK589800:TLK589801 TVG589800:TVG589801 UFC589800:UFC589801 UOY589800:UOY589801 UYU589800:UYU589801 VIQ589800:VIQ589801 VSM589800:VSM589801 WCI589800:WCI589801 WME589800:WME589801 WWA589800:WWA589801 AF655336:AF655337 JO655336:JO655337 TK655336:TK655337 ADG655336:ADG655337 ANC655336:ANC655337 AWY655336:AWY655337 BGU655336:BGU655337 BQQ655336:BQQ655337 CAM655336:CAM655337 CKI655336:CKI655337 CUE655336:CUE655337 DEA655336:DEA655337 DNW655336:DNW655337 DXS655336:DXS655337 EHO655336:EHO655337 ERK655336:ERK655337 FBG655336:FBG655337 FLC655336:FLC655337 FUY655336:FUY655337 GEU655336:GEU655337 GOQ655336:GOQ655337 GYM655336:GYM655337 HII655336:HII655337 HSE655336:HSE655337 ICA655336:ICA655337 ILW655336:ILW655337 IVS655336:IVS655337 JFO655336:JFO655337 JPK655336:JPK655337 JZG655336:JZG655337 KJC655336:KJC655337 KSY655336:KSY655337 LCU655336:LCU655337 LMQ655336:LMQ655337 LWM655336:LWM655337 MGI655336:MGI655337 MQE655336:MQE655337 NAA655336:NAA655337 NJW655336:NJW655337 NTS655336:NTS655337 ODO655336:ODO655337 ONK655336:ONK655337 OXG655336:OXG655337 PHC655336:PHC655337 PQY655336:PQY655337 QAU655336:QAU655337 QKQ655336:QKQ655337 QUM655336:QUM655337 REI655336:REI655337 ROE655336:ROE655337 RYA655336:RYA655337 SHW655336:SHW655337 SRS655336:SRS655337 TBO655336:TBO655337 TLK655336:TLK655337 TVG655336:TVG655337 UFC655336:UFC655337 UOY655336:UOY655337 UYU655336:UYU655337 VIQ655336:VIQ655337 VSM655336:VSM655337 WCI655336:WCI655337 WME655336:WME655337 WWA655336:WWA655337 AF720872:AF720873 JO720872:JO720873 TK720872:TK720873 ADG720872:ADG720873 ANC720872:ANC720873 AWY720872:AWY720873 BGU720872:BGU720873 BQQ720872:BQQ720873 CAM720872:CAM720873 CKI720872:CKI720873 CUE720872:CUE720873 DEA720872:DEA720873 DNW720872:DNW720873 DXS720872:DXS720873 EHO720872:EHO720873 ERK720872:ERK720873 FBG720872:FBG720873 FLC720872:FLC720873 FUY720872:FUY720873 GEU720872:GEU720873 GOQ720872:GOQ720873 GYM720872:GYM720873 HII720872:HII720873 HSE720872:HSE720873 ICA720872:ICA720873 ILW720872:ILW720873 IVS720872:IVS720873 JFO720872:JFO720873 JPK720872:JPK720873 JZG720872:JZG720873 KJC720872:KJC720873 KSY720872:KSY720873 LCU720872:LCU720873 LMQ720872:LMQ720873 LWM720872:LWM720873 MGI720872:MGI720873 MQE720872:MQE720873 NAA720872:NAA720873 NJW720872:NJW720873 NTS720872:NTS720873 ODO720872:ODO720873 ONK720872:ONK720873 OXG720872:OXG720873 PHC720872:PHC720873 PQY720872:PQY720873 QAU720872:QAU720873 QKQ720872:QKQ720873 QUM720872:QUM720873 REI720872:REI720873 ROE720872:ROE720873 RYA720872:RYA720873 SHW720872:SHW720873 SRS720872:SRS720873 TBO720872:TBO720873 TLK720872:TLK720873 TVG720872:TVG720873 UFC720872:UFC720873 UOY720872:UOY720873 UYU720872:UYU720873 VIQ720872:VIQ720873 VSM720872:VSM720873 WCI720872:WCI720873 WME720872:WME720873 WWA720872:WWA720873 AF786408:AF786409 JO786408:JO786409 TK786408:TK786409 ADG786408:ADG786409 ANC786408:ANC786409 AWY786408:AWY786409 BGU786408:BGU786409 BQQ786408:BQQ786409 CAM786408:CAM786409 CKI786408:CKI786409 CUE786408:CUE786409 DEA786408:DEA786409 DNW786408:DNW786409 DXS786408:DXS786409 EHO786408:EHO786409 ERK786408:ERK786409 FBG786408:FBG786409 FLC786408:FLC786409 FUY786408:FUY786409 GEU786408:GEU786409 GOQ786408:GOQ786409 GYM786408:GYM786409 HII786408:HII786409 HSE786408:HSE786409 ICA786408:ICA786409 ILW786408:ILW786409 IVS786408:IVS786409 JFO786408:JFO786409 JPK786408:JPK786409 JZG786408:JZG786409 KJC786408:KJC786409 KSY786408:KSY786409 LCU786408:LCU786409 LMQ786408:LMQ786409 LWM786408:LWM786409 MGI786408:MGI786409 MQE786408:MQE786409 NAA786408:NAA786409 NJW786408:NJW786409 NTS786408:NTS786409 ODO786408:ODO786409 ONK786408:ONK786409 OXG786408:OXG786409 PHC786408:PHC786409 PQY786408:PQY786409 QAU786408:QAU786409 QKQ786408:QKQ786409 QUM786408:QUM786409 REI786408:REI786409 ROE786408:ROE786409 RYA786408:RYA786409 SHW786408:SHW786409 SRS786408:SRS786409 TBO786408:TBO786409 TLK786408:TLK786409 TVG786408:TVG786409 UFC786408:UFC786409 UOY786408:UOY786409 UYU786408:UYU786409 VIQ786408:VIQ786409 VSM786408:VSM786409 WCI786408:WCI786409 WME786408:WME786409 WWA786408:WWA786409 AF851944:AF851945 JO851944:JO851945 TK851944:TK851945 ADG851944:ADG851945 ANC851944:ANC851945 AWY851944:AWY851945 BGU851944:BGU851945 BQQ851944:BQQ851945 CAM851944:CAM851945 CKI851944:CKI851945 CUE851944:CUE851945 DEA851944:DEA851945 DNW851944:DNW851945 DXS851944:DXS851945 EHO851944:EHO851945 ERK851944:ERK851945 FBG851944:FBG851945 FLC851944:FLC851945 FUY851944:FUY851945 GEU851944:GEU851945 GOQ851944:GOQ851945 GYM851944:GYM851945 HII851944:HII851945 HSE851944:HSE851945 ICA851944:ICA851945 ILW851944:ILW851945 IVS851944:IVS851945 JFO851944:JFO851945 JPK851944:JPK851945 JZG851944:JZG851945 KJC851944:KJC851945 KSY851944:KSY851945 LCU851944:LCU851945 LMQ851944:LMQ851945 LWM851944:LWM851945 MGI851944:MGI851945 MQE851944:MQE851945 NAA851944:NAA851945 NJW851944:NJW851945 NTS851944:NTS851945 ODO851944:ODO851945 ONK851944:ONK851945 OXG851944:OXG851945 PHC851944:PHC851945 PQY851944:PQY851945 QAU851944:QAU851945 QKQ851944:QKQ851945 QUM851944:QUM851945 REI851944:REI851945 ROE851944:ROE851945 RYA851944:RYA851945 SHW851944:SHW851945 SRS851944:SRS851945 TBO851944:TBO851945 TLK851944:TLK851945 TVG851944:TVG851945 UFC851944:UFC851945 UOY851944:UOY851945 UYU851944:UYU851945 VIQ851944:VIQ851945 VSM851944:VSM851945 WCI851944:WCI851945 WME851944:WME851945 WWA851944:WWA851945 AF917480:AF917481 JO917480:JO917481 TK917480:TK917481 ADG917480:ADG917481 ANC917480:ANC917481 AWY917480:AWY917481 BGU917480:BGU917481 BQQ917480:BQQ917481 CAM917480:CAM917481 CKI917480:CKI917481 CUE917480:CUE917481 DEA917480:DEA917481 DNW917480:DNW917481 DXS917480:DXS917481 EHO917480:EHO917481 ERK917480:ERK917481 FBG917480:FBG917481 FLC917480:FLC917481 FUY917480:FUY917481 GEU917480:GEU917481 GOQ917480:GOQ917481 GYM917480:GYM917481 HII917480:HII917481 HSE917480:HSE917481 ICA917480:ICA917481 ILW917480:ILW917481 IVS917480:IVS917481 JFO917480:JFO917481 JPK917480:JPK917481 JZG917480:JZG917481 KJC917480:KJC917481 KSY917480:KSY917481 LCU917480:LCU917481 LMQ917480:LMQ917481 LWM917480:LWM917481 MGI917480:MGI917481 MQE917480:MQE917481 NAA917480:NAA917481 NJW917480:NJW917481 NTS917480:NTS917481 ODO917480:ODO917481 ONK917480:ONK917481 OXG917480:OXG917481 PHC917480:PHC917481 PQY917480:PQY917481 QAU917480:QAU917481 QKQ917480:QKQ917481 QUM917480:QUM917481 REI917480:REI917481 ROE917480:ROE917481 RYA917480:RYA917481 SHW917480:SHW917481 SRS917480:SRS917481 TBO917480:TBO917481 TLK917480:TLK917481 TVG917480:TVG917481 UFC917480:UFC917481 UOY917480:UOY917481 UYU917480:UYU917481 VIQ917480:VIQ917481 VSM917480:VSM917481 WCI917480:WCI917481 WME917480:WME917481 WWA917480:WWA917481 AF983016:AF983017 JO983016:JO983017 TK983016:TK983017 ADG983016:ADG983017 ANC983016:ANC983017 AWY983016:AWY983017 BGU983016:BGU983017 BQQ983016:BQQ983017 CAM983016:CAM983017 CKI983016:CKI983017 CUE983016:CUE983017 DEA983016:DEA983017 DNW983016:DNW983017 DXS983016:DXS983017 EHO983016:EHO983017 ERK983016:ERK983017 FBG983016:FBG983017 FLC983016:FLC983017 FUY983016:FUY983017 GEU983016:GEU983017 GOQ983016:GOQ983017 GYM983016:GYM983017 HII983016:HII983017 HSE983016:HSE983017 ICA983016:ICA983017 ILW983016:ILW983017 IVS983016:IVS983017 JFO983016:JFO983017 JPK983016:JPK983017 JZG983016:JZG983017 KJC983016:KJC983017 KSY983016:KSY983017 LCU983016:LCU983017 LMQ983016:LMQ983017 LWM983016:LWM983017 MGI983016:MGI983017 MQE983016:MQE983017 NAA983016:NAA983017 NJW983016:NJW983017 NTS983016:NTS983017 ODO983016:ODO983017 ONK983016:ONK983017 OXG983016:OXG983017 PHC983016:PHC983017 PQY983016:PQY983017 QAU983016:QAU983017 QKQ983016:QKQ983017 QUM983016:QUM983017 REI983016:REI983017 ROE983016:ROE983017 RYA983016:RYA983017 SHW983016:SHW983017 SRS983016:SRS983017 TBO983016:TBO983017 TLK983016:TLK983017 TVG983016:TVG983017 UFC983016:UFC983017 UOY983016:UOY983017 UYU983016:UYU983017 VIQ983016:VIQ983017 VSM983016:VSM983017 WCI983016:WCI983017 WME983016:WME983017 WWA983016:WWA983017 I65512:I65513 JF65512:JF65513 TB65512:TB65513 ACX65512:ACX65513 AMT65512:AMT65513 AWP65512:AWP65513 BGL65512:BGL65513 BQH65512:BQH65513 CAD65512:CAD65513 CJZ65512:CJZ65513 CTV65512:CTV65513 DDR65512:DDR65513 DNN65512:DNN65513 DXJ65512:DXJ65513 EHF65512:EHF65513 ERB65512:ERB65513 FAX65512:FAX65513 FKT65512:FKT65513 FUP65512:FUP65513 GEL65512:GEL65513 GOH65512:GOH65513 GYD65512:GYD65513 HHZ65512:HHZ65513 HRV65512:HRV65513 IBR65512:IBR65513 ILN65512:ILN65513 IVJ65512:IVJ65513 JFF65512:JFF65513 JPB65512:JPB65513 JYX65512:JYX65513 KIT65512:KIT65513 KSP65512:KSP65513 LCL65512:LCL65513 LMH65512:LMH65513 LWD65512:LWD65513 MFZ65512:MFZ65513 MPV65512:MPV65513 MZR65512:MZR65513 NJN65512:NJN65513 NTJ65512:NTJ65513 ODF65512:ODF65513 ONB65512:ONB65513 OWX65512:OWX65513 PGT65512:PGT65513 PQP65512:PQP65513 QAL65512:QAL65513 QKH65512:QKH65513 QUD65512:QUD65513 RDZ65512:RDZ65513 RNV65512:RNV65513 RXR65512:RXR65513 SHN65512:SHN65513 SRJ65512:SRJ65513 TBF65512:TBF65513 TLB65512:TLB65513 TUX65512:TUX65513 UET65512:UET65513 UOP65512:UOP65513 UYL65512:UYL65513 VIH65512:VIH65513 VSD65512:VSD65513 WBZ65512:WBZ65513 WLV65512:WLV65513 WVR65512:WVR65513 I131048:I131049 JF131048:JF131049 TB131048:TB131049 ACX131048:ACX131049 AMT131048:AMT131049 AWP131048:AWP131049 BGL131048:BGL131049 BQH131048:BQH131049 CAD131048:CAD131049 CJZ131048:CJZ131049 CTV131048:CTV131049 DDR131048:DDR131049 DNN131048:DNN131049 DXJ131048:DXJ131049 EHF131048:EHF131049 ERB131048:ERB131049 FAX131048:FAX131049 FKT131048:FKT131049 FUP131048:FUP131049 GEL131048:GEL131049 GOH131048:GOH131049 GYD131048:GYD131049 HHZ131048:HHZ131049 HRV131048:HRV131049 IBR131048:IBR131049 ILN131048:ILN131049 IVJ131048:IVJ131049 JFF131048:JFF131049 JPB131048:JPB131049 JYX131048:JYX131049 KIT131048:KIT131049 KSP131048:KSP131049 LCL131048:LCL131049 LMH131048:LMH131049 LWD131048:LWD131049 MFZ131048:MFZ131049 MPV131048:MPV131049 MZR131048:MZR131049 NJN131048:NJN131049 NTJ131048:NTJ131049 ODF131048:ODF131049 ONB131048:ONB131049 OWX131048:OWX131049 PGT131048:PGT131049 PQP131048:PQP131049 QAL131048:QAL131049 QKH131048:QKH131049 QUD131048:QUD131049 RDZ131048:RDZ131049 RNV131048:RNV131049 RXR131048:RXR131049 SHN131048:SHN131049 SRJ131048:SRJ131049 TBF131048:TBF131049 TLB131048:TLB131049 TUX131048:TUX131049 UET131048:UET131049 UOP131048:UOP131049 UYL131048:UYL131049 VIH131048:VIH131049 VSD131048:VSD131049 WBZ131048:WBZ131049 WLV131048:WLV131049 WVR131048:WVR131049 I196584:I196585 JF196584:JF196585 TB196584:TB196585 ACX196584:ACX196585 AMT196584:AMT196585 AWP196584:AWP196585 BGL196584:BGL196585 BQH196584:BQH196585 CAD196584:CAD196585 CJZ196584:CJZ196585 CTV196584:CTV196585 DDR196584:DDR196585 DNN196584:DNN196585 DXJ196584:DXJ196585 EHF196584:EHF196585 ERB196584:ERB196585 FAX196584:FAX196585 FKT196584:FKT196585 FUP196584:FUP196585 GEL196584:GEL196585 GOH196584:GOH196585 GYD196584:GYD196585 HHZ196584:HHZ196585 HRV196584:HRV196585 IBR196584:IBR196585 ILN196584:ILN196585 IVJ196584:IVJ196585 JFF196584:JFF196585 JPB196584:JPB196585 JYX196584:JYX196585 KIT196584:KIT196585 KSP196584:KSP196585 LCL196584:LCL196585 LMH196584:LMH196585 LWD196584:LWD196585 MFZ196584:MFZ196585 MPV196584:MPV196585 MZR196584:MZR196585 NJN196584:NJN196585 NTJ196584:NTJ196585 ODF196584:ODF196585 ONB196584:ONB196585 OWX196584:OWX196585 PGT196584:PGT196585 PQP196584:PQP196585 QAL196584:QAL196585 QKH196584:QKH196585 QUD196584:QUD196585 RDZ196584:RDZ196585 RNV196584:RNV196585 RXR196584:RXR196585 SHN196584:SHN196585 SRJ196584:SRJ196585 TBF196584:TBF196585 TLB196584:TLB196585 TUX196584:TUX196585 UET196584:UET196585 UOP196584:UOP196585 UYL196584:UYL196585 VIH196584:VIH196585 VSD196584:VSD196585 WBZ196584:WBZ196585 WLV196584:WLV196585 WVR196584:WVR196585 I262120:I262121 JF262120:JF262121 TB262120:TB262121 ACX262120:ACX262121 AMT262120:AMT262121 AWP262120:AWP262121 BGL262120:BGL262121 BQH262120:BQH262121 CAD262120:CAD262121 CJZ262120:CJZ262121 CTV262120:CTV262121 DDR262120:DDR262121 DNN262120:DNN262121 DXJ262120:DXJ262121 EHF262120:EHF262121 ERB262120:ERB262121 FAX262120:FAX262121 FKT262120:FKT262121 FUP262120:FUP262121 GEL262120:GEL262121 GOH262120:GOH262121 GYD262120:GYD262121 HHZ262120:HHZ262121 HRV262120:HRV262121 IBR262120:IBR262121 ILN262120:ILN262121 IVJ262120:IVJ262121 JFF262120:JFF262121 JPB262120:JPB262121 JYX262120:JYX262121 KIT262120:KIT262121 KSP262120:KSP262121 LCL262120:LCL262121 LMH262120:LMH262121 LWD262120:LWD262121 MFZ262120:MFZ262121 MPV262120:MPV262121 MZR262120:MZR262121 NJN262120:NJN262121 NTJ262120:NTJ262121 ODF262120:ODF262121 ONB262120:ONB262121 OWX262120:OWX262121 PGT262120:PGT262121 PQP262120:PQP262121 QAL262120:QAL262121 QKH262120:QKH262121 QUD262120:QUD262121 RDZ262120:RDZ262121 RNV262120:RNV262121 RXR262120:RXR262121 SHN262120:SHN262121 SRJ262120:SRJ262121 TBF262120:TBF262121 TLB262120:TLB262121 TUX262120:TUX262121 UET262120:UET262121 UOP262120:UOP262121 UYL262120:UYL262121 VIH262120:VIH262121 VSD262120:VSD262121 WBZ262120:WBZ262121 WLV262120:WLV262121 WVR262120:WVR262121 I327656:I327657 JF327656:JF327657 TB327656:TB327657 ACX327656:ACX327657 AMT327656:AMT327657 AWP327656:AWP327657 BGL327656:BGL327657 BQH327656:BQH327657 CAD327656:CAD327657 CJZ327656:CJZ327657 CTV327656:CTV327657 DDR327656:DDR327657 DNN327656:DNN327657 DXJ327656:DXJ327657 EHF327656:EHF327657 ERB327656:ERB327657 FAX327656:FAX327657 FKT327656:FKT327657 FUP327656:FUP327657 GEL327656:GEL327657 GOH327656:GOH327657 GYD327656:GYD327657 HHZ327656:HHZ327657 HRV327656:HRV327657 IBR327656:IBR327657 ILN327656:ILN327657 IVJ327656:IVJ327657 JFF327656:JFF327657 JPB327656:JPB327657 JYX327656:JYX327657 KIT327656:KIT327657 KSP327656:KSP327657 LCL327656:LCL327657 LMH327656:LMH327657 LWD327656:LWD327657 MFZ327656:MFZ327657 MPV327656:MPV327657 MZR327656:MZR327657 NJN327656:NJN327657 NTJ327656:NTJ327657 ODF327656:ODF327657 ONB327656:ONB327657 OWX327656:OWX327657 PGT327656:PGT327657 PQP327656:PQP327657 QAL327656:QAL327657 QKH327656:QKH327657 QUD327656:QUD327657 RDZ327656:RDZ327657 RNV327656:RNV327657 RXR327656:RXR327657 SHN327656:SHN327657 SRJ327656:SRJ327657 TBF327656:TBF327657 TLB327656:TLB327657 TUX327656:TUX327657 UET327656:UET327657 UOP327656:UOP327657 UYL327656:UYL327657 VIH327656:VIH327657 VSD327656:VSD327657 WBZ327656:WBZ327657 WLV327656:WLV327657 WVR327656:WVR327657 I393192:I393193 JF393192:JF393193 TB393192:TB393193 ACX393192:ACX393193 AMT393192:AMT393193 AWP393192:AWP393193 BGL393192:BGL393193 BQH393192:BQH393193 CAD393192:CAD393193 CJZ393192:CJZ393193 CTV393192:CTV393193 DDR393192:DDR393193 DNN393192:DNN393193 DXJ393192:DXJ393193 EHF393192:EHF393193 ERB393192:ERB393193 FAX393192:FAX393193 FKT393192:FKT393193 FUP393192:FUP393193 GEL393192:GEL393193 GOH393192:GOH393193 GYD393192:GYD393193 HHZ393192:HHZ393193 HRV393192:HRV393193 IBR393192:IBR393193 ILN393192:ILN393193 IVJ393192:IVJ393193 JFF393192:JFF393193 JPB393192:JPB393193 JYX393192:JYX393193 KIT393192:KIT393193 KSP393192:KSP393193 LCL393192:LCL393193 LMH393192:LMH393193 LWD393192:LWD393193 MFZ393192:MFZ393193 MPV393192:MPV393193 MZR393192:MZR393193 NJN393192:NJN393193 NTJ393192:NTJ393193 ODF393192:ODF393193 ONB393192:ONB393193 OWX393192:OWX393193 PGT393192:PGT393193 PQP393192:PQP393193 QAL393192:QAL393193 QKH393192:QKH393193 QUD393192:QUD393193 RDZ393192:RDZ393193 RNV393192:RNV393193 RXR393192:RXR393193 SHN393192:SHN393193 SRJ393192:SRJ393193 TBF393192:TBF393193 TLB393192:TLB393193 TUX393192:TUX393193 UET393192:UET393193 UOP393192:UOP393193 UYL393192:UYL393193 VIH393192:VIH393193 VSD393192:VSD393193 WBZ393192:WBZ393193 WLV393192:WLV393193 WVR393192:WVR393193 I458728:I458729 JF458728:JF458729 TB458728:TB458729 ACX458728:ACX458729 AMT458728:AMT458729 AWP458728:AWP458729 BGL458728:BGL458729 BQH458728:BQH458729 CAD458728:CAD458729 CJZ458728:CJZ458729 CTV458728:CTV458729 DDR458728:DDR458729 DNN458728:DNN458729 DXJ458728:DXJ458729 EHF458728:EHF458729 ERB458728:ERB458729 FAX458728:FAX458729 FKT458728:FKT458729 FUP458728:FUP458729 GEL458728:GEL458729 GOH458728:GOH458729 GYD458728:GYD458729 HHZ458728:HHZ458729 HRV458728:HRV458729 IBR458728:IBR458729 ILN458728:ILN458729 IVJ458728:IVJ458729 JFF458728:JFF458729 JPB458728:JPB458729 JYX458728:JYX458729 KIT458728:KIT458729 KSP458728:KSP458729 LCL458728:LCL458729 LMH458728:LMH458729 LWD458728:LWD458729 MFZ458728:MFZ458729 MPV458728:MPV458729 MZR458728:MZR458729 NJN458728:NJN458729 NTJ458728:NTJ458729 ODF458728:ODF458729 ONB458728:ONB458729 OWX458728:OWX458729 PGT458728:PGT458729 PQP458728:PQP458729 QAL458728:QAL458729 QKH458728:QKH458729 QUD458728:QUD458729 RDZ458728:RDZ458729 RNV458728:RNV458729 RXR458728:RXR458729 SHN458728:SHN458729 SRJ458728:SRJ458729 TBF458728:TBF458729 TLB458728:TLB458729 TUX458728:TUX458729 UET458728:UET458729 UOP458728:UOP458729 UYL458728:UYL458729 VIH458728:VIH458729 VSD458728:VSD458729 WBZ458728:WBZ458729 WLV458728:WLV458729 WVR458728:WVR458729 I524264:I524265 JF524264:JF524265 TB524264:TB524265 ACX524264:ACX524265 AMT524264:AMT524265 AWP524264:AWP524265 BGL524264:BGL524265 BQH524264:BQH524265 CAD524264:CAD524265 CJZ524264:CJZ524265 CTV524264:CTV524265 DDR524264:DDR524265 DNN524264:DNN524265 DXJ524264:DXJ524265 EHF524264:EHF524265 ERB524264:ERB524265 FAX524264:FAX524265 FKT524264:FKT524265 FUP524264:FUP524265 GEL524264:GEL524265 GOH524264:GOH524265 GYD524264:GYD524265 HHZ524264:HHZ524265 HRV524264:HRV524265 IBR524264:IBR524265 ILN524264:ILN524265 IVJ524264:IVJ524265 JFF524264:JFF524265 JPB524264:JPB524265 JYX524264:JYX524265 KIT524264:KIT524265 KSP524264:KSP524265 LCL524264:LCL524265 LMH524264:LMH524265 LWD524264:LWD524265 MFZ524264:MFZ524265 MPV524264:MPV524265 MZR524264:MZR524265 NJN524264:NJN524265 NTJ524264:NTJ524265 ODF524264:ODF524265 ONB524264:ONB524265 OWX524264:OWX524265 PGT524264:PGT524265 PQP524264:PQP524265 QAL524264:QAL524265 QKH524264:QKH524265 QUD524264:QUD524265 RDZ524264:RDZ524265 RNV524264:RNV524265 RXR524264:RXR524265 SHN524264:SHN524265 SRJ524264:SRJ524265 TBF524264:TBF524265 TLB524264:TLB524265 TUX524264:TUX524265 UET524264:UET524265 UOP524264:UOP524265 UYL524264:UYL524265 VIH524264:VIH524265 VSD524264:VSD524265 WBZ524264:WBZ524265 WLV524264:WLV524265 WVR524264:WVR524265 I589800:I589801 JF589800:JF589801 TB589800:TB589801 ACX589800:ACX589801 AMT589800:AMT589801 AWP589800:AWP589801 BGL589800:BGL589801 BQH589800:BQH589801 CAD589800:CAD589801 CJZ589800:CJZ589801 CTV589800:CTV589801 DDR589800:DDR589801 DNN589800:DNN589801 DXJ589800:DXJ589801 EHF589800:EHF589801 ERB589800:ERB589801 FAX589800:FAX589801 FKT589800:FKT589801 FUP589800:FUP589801 GEL589800:GEL589801 GOH589800:GOH589801 GYD589800:GYD589801 HHZ589800:HHZ589801 HRV589800:HRV589801 IBR589800:IBR589801 ILN589800:ILN589801 IVJ589800:IVJ589801 JFF589800:JFF589801 JPB589800:JPB589801 JYX589800:JYX589801 KIT589800:KIT589801 KSP589800:KSP589801 LCL589800:LCL589801 LMH589800:LMH589801 LWD589800:LWD589801 MFZ589800:MFZ589801 MPV589800:MPV589801 MZR589800:MZR589801 NJN589800:NJN589801 NTJ589800:NTJ589801 ODF589800:ODF589801 ONB589800:ONB589801 OWX589800:OWX589801 PGT589800:PGT589801 PQP589800:PQP589801 QAL589800:QAL589801 QKH589800:QKH589801 QUD589800:QUD589801 RDZ589800:RDZ589801 RNV589800:RNV589801 RXR589800:RXR589801 SHN589800:SHN589801 SRJ589800:SRJ589801 TBF589800:TBF589801 TLB589800:TLB589801 TUX589800:TUX589801 UET589800:UET589801 UOP589800:UOP589801 UYL589800:UYL589801 VIH589800:VIH589801 VSD589800:VSD589801 WBZ589800:WBZ589801 WLV589800:WLV589801 WVR589800:WVR589801 I655336:I655337 JF655336:JF655337 TB655336:TB655337 ACX655336:ACX655337 AMT655336:AMT655337 AWP655336:AWP655337 BGL655336:BGL655337 BQH655336:BQH655337 CAD655336:CAD655337 CJZ655336:CJZ655337 CTV655336:CTV655337 DDR655336:DDR655337 DNN655336:DNN655337 DXJ655336:DXJ655337 EHF655336:EHF655337 ERB655336:ERB655337 FAX655336:FAX655337 FKT655336:FKT655337 FUP655336:FUP655337 GEL655336:GEL655337 GOH655336:GOH655337 GYD655336:GYD655337 HHZ655336:HHZ655337 HRV655336:HRV655337 IBR655336:IBR655337 ILN655336:ILN655337 IVJ655336:IVJ655337 JFF655336:JFF655337 JPB655336:JPB655337 JYX655336:JYX655337 KIT655336:KIT655337 KSP655336:KSP655337 LCL655336:LCL655337 LMH655336:LMH655337 LWD655336:LWD655337 MFZ655336:MFZ655337 MPV655336:MPV655337 MZR655336:MZR655337 NJN655336:NJN655337 NTJ655336:NTJ655337 ODF655336:ODF655337 ONB655336:ONB655337 OWX655336:OWX655337 PGT655336:PGT655337 PQP655336:PQP655337 QAL655336:QAL655337 QKH655336:QKH655337 QUD655336:QUD655337 RDZ655336:RDZ655337 RNV655336:RNV655337 RXR655336:RXR655337 SHN655336:SHN655337 SRJ655336:SRJ655337 TBF655336:TBF655337 TLB655336:TLB655337 TUX655336:TUX655337 UET655336:UET655337 UOP655336:UOP655337 UYL655336:UYL655337 VIH655336:VIH655337 VSD655336:VSD655337 WBZ655336:WBZ655337 WLV655336:WLV655337 WVR655336:WVR655337 I720872:I720873 JF720872:JF720873 TB720872:TB720873 ACX720872:ACX720873 AMT720872:AMT720873 AWP720872:AWP720873 BGL720872:BGL720873 BQH720872:BQH720873 CAD720872:CAD720873 CJZ720872:CJZ720873 CTV720872:CTV720873 DDR720872:DDR720873 DNN720872:DNN720873 DXJ720872:DXJ720873 EHF720872:EHF720873 ERB720872:ERB720873 FAX720872:FAX720873 FKT720872:FKT720873 FUP720872:FUP720873 GEL720872:GEL720873 GOH720872:GOH720873 GYD720872:GYD720873 HHZ720872:HHZ720873 HRV720872:HRV720873 IBR720872:IBR720873 ILN720872:ILN720873 IVJ720872:IVJ720873 JFF720872:JFF720873 JPB720872:JPB720873 JYX720872:JYX720873 KIT720872:KIT720873 KSP720872:KSP720873 LCL720872:LCL720873 LMH720872:LMH720873 LWD720872:LWD720873 MFZ720872:MFZ720873 MPV720872:MPV720873 MZR720872:MZR720873 NJN720872:NJN720873 NTJ720872:NTJ720873 ODF720872:ODF720873 ONB720872:ONB720873 OWX720872:OWX720873 PGT720872:PGT720873 PQP720872:PQP720873 QAL720872:QAL720873 QKH720872:QKH720873 QUD720872:QUD720873 RDZ720872:RDZ720873 RNV720872:RNV720873 RXR720872:RXR720873 SHN720872:SHN720873 SRJ720872:SRJ720873 TBF720872:TBF720873 TLB720872:TLB720873 TUX720872:TUX720873 UET720872:UET720873 UOP720872:UOP720873 UYL720872:UYL720873 VIH720872:VIH720873 VSD720872:VSD720873 WBZ720872:WBZ720873 WLV720872:WLV720873 WVR720872:WVR720873 I786408:I786409 JF786408:JF786409 TB786408:TB786409 ACX786408:ACX786409 AMT786408:AMT786409 AWP786408:AWP786409 BGL786408:BGL786409 BQH786408:BQH786409 CAD786408:CAD786409 CJZ786408:CJZ786409 CTV786408:CTV786409 DDR786408:DDR786409 DNN786408:DNN786409 DXJ786408:DXJ786409 EHF786408:EHF786409 ERB786408:ERB786409 FAX786408:FAX786409 FKT786408:FKT786409 FUP786408:FUP786409 GEL786408:GEL786409 GOH786408:GOH786409 GYD786408:GYD786409 HHZ786408:HHZ786409 HRV786408:HRV786409 IBR786408:IBR786409 ILN786408:ILN786409 IVJ786408:IVJ786409 JFF786408:JFF786409 JPB786408:JPB786409 JYX786408:JYX786409 KIT786408:KIT786409 KSP786408:KSP786409 LCL786408:LCL786409 LMH786408:LMH786409 LWD786408:LWD786409 MFZ786408:MFZ786409 MPV786408:MPV786409 MZR786408:MZR786409 NJN786408:NJN786409 NTJ786408:NTJ786409 ODF786408:ODF786409 ONB786408:ONB786409 OWX786408:OWX786409 PGT786408:PGT786409 PQP786408:PQP786409 QAL786408:QAL786409 QKH786408:QKH786409 QUD786408:QUD786409 RDZ786408:RDZ786409 RNV786408:RNV786409 RXR786408:RXR786409 SHN786408:SHN786409 SRJ786408:SRJ786409 TBF786408:TBF786409 TLB786408:TLB786409 TUX786408:TUX786409 UET786408:UET786409 UOP786408:UOP786409 UYL786408:UYL786409 VIH786408:VIH786409 VSD786408:VSD786409 WBZ786408:WBZ786409 WLV786408:WLV786409 WVR786408:WVR786409 I851944:I851945 JF851944:JF851945 TB851944:TB851945 ACX851944:ACX851945 AMT851944:AMT851945 AWP851944:AWP851945 BGL851944:BGL851945 BQH851944:BQH851945 CAD851944:CAD851945 CJZ851944:CJZ851945 CTV851944:CTV851945 DDR851944:DDR851945 DNN851944:DNN851945 DXJ851944:DXJ851945 EHF851944:EHF851945 ERB851944:ERB851945 FAX851944:FAX851945 FKT851944:FKT851945 FUP851944:FUP851945 GEL851944:GEL851945 GOH851944:GOH851945 GYD851944:GYD851945 HHZ851944:HHZ851945 HRV851944:HRV851945 IBR851944:IBR851945 ILN851944:ILN851945 IVJ851944:IVJ851945 JFF851944:JFF851945 JPB851944:JPB851945 JYX851944:JYX851945 KIT851944:KIT851945 KSP851944:KSP851945 LCL851944:LCL851945 LMH851944:LMH851945 LWD851944:LWD851945 MFZ851944:MFZ851945 MPV851944:MPV851945 MZR851944:MZR851945 NJN851944:NJN851945 NTJ851944:NTJ851945 ODF851944:ODF851945 ONB851944:ONB851945 OWX851944:OWX851945 PGT851944:PGT851945 PQP851944:PQP851945 QAL851944:QAL851945 QKH851944:QKH851945 QUD851944:QUD851945 RDZ851944:RDZ851945 RNV851944:RNV851945 RXR851944:RXR851945 SHN851944:SHN851945 SRJ851944:SRJ851945 TBF851944:TBF851945 TLB851944:TLB851945 TUX851944:TUX851945 UET851944:UET851945 UOP851944:UOP851945 UYL851944:UYL851945 VIH851944:VIH851945 VSD851944:VSD851945 WBZ851944:WBZ851945 WLV851944:WLV851945 WVR851944:WVR851945 I917480:I917481 JF917480:JF917481 TB917480:TB917481 ACX917480:ACX917481 AMT917480:AMT917481 AWP917480:AWP917481 BGL917480:BGL917481 BQH917480:BQH917481 CAD917480:CAD917481 CJZ917480:CJZ917481 CTV917480:CTV917481 DDR917480:DDR917481 DNN917480:DNN917481 DXJ917480:DXJ917481 EHF917480:EHF917481 ERB917480:ERB917481 FAX917480:FAX917481 FKT917480:FKT917481 FUP917480:FUP917481 GEL917480:GEL917481 GOH917480:GOH917481 GYD917480:GYD917481 HHZ917480:HHZ917481 HRV917480:HRV917481 IBR917480:IBR917481 ILN917480:ILN917481 IVJ917480:IVJ917481 JFF917480:JFF917481 JPB917480:JPB917481 JYX917480:JYX917481 KIT917480:KIT917481 KSP917480:KSP917481 LCL917480:LCL917481 LMH917480:LMH917481 LWD917480:LWD917481 MFZ917480:MFZ917481 MPV917480:MPV917481 MZR917480:MZR917481 NJN917480:NJN917481 NTJ917480:NTJ917481 ODF917480:ODF917481 ONB917480:ONB917481 OWX917480:OWX917481 PGT917480:PGT917481 PQP917480:PQP917481 QAL917480:QAL917481 QKH917480:QKH917481 QUD917480:QUD917481 RDZ917480:RDZ917481 RNV917480:RNV917481 RXR917480:RXR917481 SHN917480:SHN917481 SRJ917480:SRJ917481 TBF917480:TBF917481 TLB917480:TLB917481 TUX917480:TUX917481 UET917480:UET917481 UOP917480:UOP917481 UYL917480:UYL917481 VIH917480:VIH917481 VSD917480:VSD917481 WBZ917480:WBZ917481 WLV917480:WLV917481 WVR917480:WVR917481 I983016:I983017 JF983016:JF983017 TB983016:TB983017 ACX983016:ACX983017 AMT983016:AMT983017 AWP983016:AWP983017 BGL983016:BGL983017 BQH983016:BQH983017 CAD983016:CAD983017 CJZ983016:CJZ983017 CTV983016:CTV983017 DDR983016:DDR983017 DNN983016:DNN983017 DXJ983016:DXJ983017 EHF983016:EHF983017 ERB983016:ERB983017 FAX983016:FAX983017 FKT983016:FKT983017 FUP983016:FUP983017 GEL983016:GEL983017 GOH983016:GOH983017 GYD983016:GYD983017 HHZ983016:HHZ983017 HRV983016:HRV983017 IBR983016:IBR983017 ILN983016:ILN983017 IVJ983016:IVJ983017 JFF983016:JFF983017 JPB983016:JPB983017 JYX983016:JYX983017 KIT983016:KIT983017 KSP983016:KSP983017 LCL983016:LCL983017 LMH983016:LMH983017 LWD983016:LWD983017 MFZ983016:MFZ983017 MPV983016:MPV983017 MZR983016:MZR983017 NJN983016:NJN983017 NTJ983016:NTJ983017 ODF983016:ODF983017 ONB983016:ONB983017 OWX983016:OWX983017 PGT983016:PGT983017 PQP983016:PQP983017 QAL983016:QAL983017 QKH983016:QKH983017 QUD983016:QUD983017 RDZ983016:RDZ983017 RNV983016:RNV983017 RXR983016:RXR983017 SHN983016:SHN983017 SRJ983016:SRJ983017 TBF983016:TBF983017 TLB983016:TLB983017 TUX983016:TUX983017 UET983016:UET983017 UOP983016:UOP983017 UYL983016:UYL983017 VIH983016:VIH983017 VSD983016:VSD983017 WBZ983016:WBZ983017 WLV983016:WLV983017 WVR983016:WVR983017 G65512:G65513 JD65512:JD65513 SZ65512:SZ65513 ACV65512:ACV65513 AMR65512:AMR65513 AWN65512:AWN65513 BGJ65512:BGJ65513 BQF65512:BQF65513 CAB65512:CAB65513 CJX65512:CJX65513 CTT65512:CTT65513 DDP65512:DDP65513 DNL65512:DNL65513 DXH65512:DXH65513 EHD65512:EHD65513 EQZ65512:EQZ65513 FAV65512:FAV65513 FKR65512:FKR65513 FUN65512:FUN65513 GEJ65512:GEJ65513 GOF65512:GOF65513 GYB65512:GYB65513 HHX65512:HHX65513 HRT65512:HRT65513 IBP65512:IBP65513 ILL65512:ILL65513 IVH65512:IVH65513 JFD65512:JFD65513 JOZ65512:JOZ65513 JYV65512:JYV65513 KIR65512:KIR65513 KSN65512:KSN65513 LCJ65512:LCJ65513 LMF65512:LMF65513 LWB65512:LWB65513 MFX65512:MFX65513 MPT65512:MPT65513 MZP65512:MZP65513 NJL65512:NJL65513 NTH65512:NTH65513 ODD65512:ODD65513 OMZ65512:OMZ65513 OWV65512:OWV65513 PGR65512:PGR65513 PQN65512:PQN65513 QAJ65512:QAJ65513 QKF65512:QKF65513 QUB65512:QUB65513 RDX65512:RDX65513 RNT65512:RNT65513 RXP65512:RXP65513 SHL65512:SHL65513 SRH65512:SRH65513 TBD65512:TBD65513 TKZ65512:TKZ65513 TUV65512:TUV65513 UER65512:UER65513 UON65512:UON65513 UYJ65512:UYJ65513 VIF65512:VIF65513 VSB65512:VSB65513 WBX65512:WBX65513 WLT65512:WLT65513 WVP65512:WVP65513 G131048:G131049 JD131048:JD131049 SZ131048:SZ131049 ACV131048:ACV131049 AMR131048:AMR131049 AWN131048:AWN131049 BGJ131048:BGJ131049 BQF131048:BQF131049 CAB131048:CAB131049 CJX131048:CJX131049 CTT131048:CTT131049 DDP131048:DDP131049 DNL131048:DNL131049 DXH131048:DXH131049 EHD131048:EHD131049 EQZ131048:EQZ131049 FAV131048:FAV131049 FKR131048:FKR131049 FUN131048:FUN131049 GEJ131048:GEJ131049 GOF131048:GOF131049 GYB131048:GYB131049 HHX131048:HHX131049 HRT131048:HRT131049 IBP131048:IBP131049 ILL131048:ILL131049 IVH131048:IVH131049 JFD131048:JFD131049 JOZ131048:JOZ131049 JYV131048:JYV131049 KIR131048:KIR131049 KSN131048:KSN131049 LCJ131048:LCJ131049 LMF131048:LMF131049 LWB131048:LWB131049 MFX131048:MFX131049 MPT131048:MPT131049 MZP131048:MZP131049 NJL131048:NJL131049 NTH131048:NTH131049 ODD131048:ODD131049 OMZ131048:OMZ131049 OWV131048:OWV131049 PGR131048:PGR131049 PQN131048:PQN131049 QAJ131048:QAJ131049 QKF131048:QKF131049 QUB131048:QUB131049 RDX131048:RDX131049 RNT131048:RNT131049 RXP131048:RXP131049 SHL131048:SHL131049 SRH131048:SRH131049 TBD131048:TBD131049 TKZ131048:TKZ131049 TUV131048:TUV131049 UER131048:UER131049 UON131048:UON131049 UYJ131048:UYJ131049 VIF131048:VIF131049 VSB131048:VSB131049 WBX131048:WBX131049 WLT131048:WLT131049 WVP131048:WVP131049 G196584:G196585 JD196584:JD196585 SZ196584:SZ196585 ACV196584:ACV196585 AMR196584:AMR196585 AWN196584:AWN196585 BGJ196584:BGJ196585 BQF196584:BQF196585 CAB196584:CAB196585 CJX196584:CJX196585 CTT196584:CTT196585 DDP196584:DDP196585 DNL196584:DNL196585 DXH196584:DXH196585 EHD196584:EHD196585 EQZ196584:EQZ196585 FAV196584:FAV196585 FKR196584:FKR196585 FUN196584:FUN196585 GEJ196584:GEJ196585 GOF196584:GOF196585 GYB196584:GYB196585 HHX196584:HHX196585 HRT196584:HRT196585 IBP196584:IBP196585 ILL196584:ILL196585 IVH196584:IVH196585 JFD196584:JFD196585 JOZ196584:JOZ196585 JYV196584:JYV196585 KIR196584:KIR196585 KSN196584:KSN196585 LCJ196584:LCJ196585 LMF196584:LMF196585 LWB196584:LWB196585 MFX196584:MFX196585 MPT196584:MPT196585 MZP196584:MZP196585 NJL196584:NJL196585 NTH196584:NTH196585 ODD196584:ODD196585 OMZ196584:OMZ196585 OWV196584:OWV196585 PGR196584:PGR196585 PQN196584:PQN196585 QAJ196584:QAJ196585 QKF196584:QKF196585 QUB196584:QUB196585 RDX196584:RDX196585 RNT196584:RNT196585 RXP196584:RXP196585 SHL196584:SHL196585 SRH196584:SRH196585 TBD196584:TBD196585 TKZ196584:TKZ196585 TUV196584:TUV196585 UER196584:UER196585 UON196584:UON196585 UYJ196584:UYJ196585 VIF196584:VIF196585 VSB196584:VSB196585 WBX196584:WBX196585 WLT196584:WLT196585 WVP196584:WVP196585 G262120:G262121 JD262120:JD262121 SZ262120:SZ262121 ACV262120:ACV262121 AMR262120:AMR262121 AWN262120:AWN262121 BGJ262120:BGJ262121 BQF262120:BQF262121 CAB262120:CAB262121 CJX262120:CJX262121 CTT262120:CTT262121 DDP262120:DDP262121 DNL262120:DNL262121 DXH262120:DXH262121 EHD262120:EHD262121 EQZ262120:EQZ262121 FAV262120:FAV262121 FKR262120:FKR262121 FUN262120:FUN262121 GEJ262120:GEJ262121 GOF262120:GOF262121 GYB262120:GYB262121 HHX262120:HHX262121 HRT262120:HRT262121 IBP262120:IBP262121 ILL262120:ILL262121 IVH262120:IVH262121 JFD262120:JFD262121 JOZ262120:JOZ262121 JYV262120:JYV262121 KIR262120:KIR262121 KSN262120:KSN262121 LCJ262120:LCJ262121 LMF262120:LMF262121 LWB262120:LWB262121 MFX262120:MFX262121 MPT262120:MPT262121 MZP262120:MZP262121 NJL262120:NJL262121 NTH262120:NTH262121 ODD262120:ODD262121 OMZ262120:OMZ262121 OWV262120:OWV262121 PGR262120:PGR262121 PQN262120:PQN262121 QAJ262120:QAJ262121 QKF262120:QKF262121 QUB262120:QUB262121 RDX262120:RDX262121 RNT262120:RNT262121 RXP262120:RXP262121 SHL262120:SHL262121 SRH262120:SRH262121 TBD262120:TBD262121 TKZ262120:TKZ262121 TUV262120:TUV262121 UER262120:UER262121 UON262120:UON262121 UYJ262120:UYJ262121 VIF262120:VIF262121 VSB262120:VSB262121 WBX262120:WBX262121 WLT262120:WLT262121 WVP262120:WVP262121 G327656:G327657 JD327656:JD327657 SZ327656:SZ327657 ACV327656:ACV327657 AMR327656:AMR327657 AWN327656:AWN327657 BGJ327656:BGJ327657 BQF327656:BQF327657 CAB327656:CAB327657 CJX327656:CJX327657 CTT327656:CTT327657 DDP327656:DDP327657 DNL327656:DNL327657 DXH327656:DXH327657 EHD327656:EHD327657 EQZ327656:EQZ327657 FAV327656:FAV327657 FKR327656:FKR327657 FUN327656:FUN327657 GEJ327656:GEJ327657 GOF327656:GOF327657 GYB327656:GYB327657 HHX327656:HHX327657 HRT327656:HRT327657 IBP327656:IBP327657 ILL327656:ILL327657 IVH327656:IVH327657 JFD327656:JFD327657 JOZ327656:JOZ327657 JYV327656:JYV327657 KIR327656:KIR327657 KSN327656:KSN327657 LCJ327656:LCJ327657 LMF327656:LMF327657 LWB327656:LWB327657 MFX327656:MFX327657 MPT327656:MPT327657 MZP327656:MZP327657 NJL327656:NJL327657 NTH327656:NTH327657 ODD327656:ODD327657 OMZ327656:OMZ327657 OWV327656:OWV327657 PGR327656:PGR327657 PQN327656:PQN327657 QAJ327656:QAJ327657 QKF327656:QKF327657 QUB327656:QUB327657 RDX327656:RDX327657 RNT327656:RNT327657 RXP327656:RXP327657 SHL327656:SHL327657 SRH327656:SRH327657 TBD327656:TBD327657 TKZ327656:TKZ327657 TUV327656:TUV327657 UER327656:UER327657 UON327656:UON327657 UYJ327656:UYJ327657 VIF327656:VIF327657 VSB327656:VSB327657 WBX327656:WBX327657 WLT327656:WLT327657 WVP327656:WVP327657 G393192:G393193 JD393192:JD393193 SZ393192:SZ393193 ACV393192:ACV393193 AMR393192:AMR393193 AWN393192:AWN393193 BGJ393192:BGJ393193 BQF393192:BQF393193 CAB393192:CAB393193 CJX393192:CJX393193 CTT393192:CTT393193 DDP393192:DDP393193 DNL393192:DNL393193 DXH393192:DXH393193 EHD393192:EHD393193 EQZ393192:EQZ393193 FAV393192:FAV393193 FKR393192:FKR393193 FUN393192:FUN393193 GEJ393192:GEJ393193 GOF393192:GOF393193 GYB393192:GYB393193 HHX393192:HHX393193 HRT393192:HRT393193 IBP393192:IBP393193 ILL393192:ILL393193 IVH393192:IVH393193 JFD393192:JFD393193 JOZ393192:JOZ393193 JYV393192:JYV393193 KIR393192:KIR393193 KSN393192:KSN393193 LCJ393192:LCJ393193 LMF393192:LMF393193 LWB393192:LWB393193 MFX393192:MFX393193 MPT393192:MPT393193 MZP393192:MZP393193 NJL393192:NJL393193 NTH393192:NTH393193 ODD393192:ODD393193 OMZ393192:OMZ393193 OWV393192:OWV393193 PGR393192:PGR393193 PQN393192:PQN393193 QAJ393192:QAJ393193 QKF393192:QKF393193 QUB393192:QUB393193 RDX393192:RDX393193 RNT393192:RNT393193 RXP393192:RXP393193 SHL393192:SHL393193 SRH393192:SRH393193 TBD393192:TBD393193 TKZ393192:TKZ393193 TUV393192:TUV393193 UER393192:UER393193 UON393192:UON393193 UYJ393192:UYJ393193 VIF393192:VIF393193 VSB393192:VSB393193 WBX393192:WBX393193 WLT393192:WLT393193 WVP393192:WVP393193 G458728:G458729 JD458728:JD458729 SZ458728:SZ458729 ACV458728:ACV458729 AMR458728:AMR458729 AWN458728:AWN458729 BGJ458728:BGJ458729 BQF458728:BQF458729 CAB458728:CAB458729 CJX458728:CJX458729 CTT458728:CTT458729 DDP458728:DDP458729 DNL458728:DNL458729 DXH458728:DXH458729 EHD458728:EHD458729 EQZ458728:EQZ458729 FAV458728:FAV458729 FKR458728:FKR458729 FUN458728:FUN458729 GEJ458728:GEJ458729 GOF458728:GOF458729 GYB458728:GYB458729 HHX458728:HHX458729 HRT458728:HRT458729 IBP458728:IBP458729 ILL458728:ILL458729 IVH458728:IVH458729 JFD458728:JFD458729 JOZ458728:JOZ458729 JYV458728:JYV458729 KIR458728:KIR458729 KSN458728:KSN458729 LCJ458728:LCJ458729 LMF458728:LMF458729 LWB458728:LWB458729 MFX458728:MFX458729 MPT458728:MPT458729 MZP458728:MZP458729 NJL458728:NJL458729 NTH458728:NTH458729 ODD458728:ODD458729 OMZ458728:OMZ458729 OWV458728:OWV458729 PGR458728:PGR458729 PQN458728:PQN458729 QAJ458728:QAJ458729 QKF458728:QKF458729 QUB458728:QUB458729 RDX458728:RDX458729 RNT458728:RNT458729 RXP458728:RXP458729 SHL458728:SHL458729 SRH458728:SRH458729 TBD458728:TBD458729 TKZ458728:TKZ458729 TUV458728:TUV458729 UER458728:UER458729 UON458728:UON458729 UYJ458728:UYJ458729 VIF458728:VIF458729 VSB458728:VSB458729 WBX458728:WBX458729 WLT458728:WLT458729 WVP458728:WVP458729 G524264:G524265 JD524264:JD524265 SZ524264:SZ524265 ACV524264:ACV524265 AMR524264:AMR524265 AWN524264:AWN524265 BGJ524264:BGJ524265 BQF524264:BQF524265 CAB524264:CAB524265 CJX524264:CJX524265 CTT524264:CTT524265 DDP524264:DDP524265 DNL524264:DNL524265 DXH524264:DXH524265 EHD524264:EHD524265 EQZ524264:EQZ524265 FAV524264:FAV524265 FKR524264:FKR524265 FUN524264:FUN524265 GEJ524264:GEJ524265 GOF524264:GOF524265 GYB524264:GYB524265 HHX524264:HHX524265 HRT524264:HRT524265 IBP524264:IBP524265 ILL524264:ILL524265 IVH524264:IVH524265 JFD524264:JFD524265 JOZ524264:JOZ524265 JYV524264:JYV524265 KIR524264:KIR524265 KSN524264:KSN524265 LCJ524264:LCJ524265 LMF524264:LMF524265 LWB524264:LWB524265 MFX524264:MFX524265 MPT524264:MPT524265 MZP524264:MZP524265 NJL524264:NJL524265 NTH524264:NTH524265 ODD524264:ODD524265 OMZ524264:OMZ524265 OWV524264:OWV524265 PGR524264:PGR524265 PQN524264:PQN524265 QAJ524264:QAJ524265 QKF524264:QKF524265 QUB524264:QUB524265 RDX524264:RDX524265 RNT524264:RNT524265 RXP524264:RXP524265 SHL524264:SHL524265 SRH524264:SRH524265 TBD524264:TBD524265 TKZ524264:TKZ524265 TUV524264:TUV524265 UER524264:UER524265 UON524264:UON524265 UYJ524264:UYJ524265 VIF524264:VIF524265 VSB524264:VSB524265 WBX524264:WBX524265 WLT524264:WLT524265 WVP524264:WVP524265 G589800:G589801 JD589800:JD589801 SZ589800:SZ589801 ACV589800:ACV589801 AMR589800:AMR589801 AWN589800:AWN589801 BGJ589800:BGJ589801 BQF589800:BQF589801 CAB589800:CAB589801 CJX589800:CJX589801 CTT589800:CTT589801 DDP589800:DDP589801 DNL589800:DNL589801 DXH589800:DXH589801 EHD589800:EHD589801 EQZ589800:EQZ589801 FAV589800:FAV589801 FKR589800:FKR589801 FUN589800:FUN589801 GEJ589800:GEJ589801 GOF589800:GOF589801 GYB589800:GYB589801 HHX589800:HHX589801 HRT589800:HRT589801 IBP589800:IBP589801 ILL589800:ILL589801 IVH589800:IVH589801 JFD589800:JFD589801 JOZ589800:JOZ589801 JYV589800:JYV589801 KIR589800:KIR589801 KSN589800:KSN589801 LCJ589800:LCJ589801 LMF589800:LMF589801 LWB589800:LWB589801 MFX589800:MFX589801 MPT589800:MPT589801 MZP589800:MZP589801 NJL589800:NJL589801 NTH589800:NTH589801 ODD589800:ODD589801 OMZ589800:OMZ589801 OWV589800:OWV589801 PGR589800:PGR589801 PQN589800:PQN589801 QAJ589800:QAJ589801 QKF589800:QKF589801 QUB589800:QUB589801 RDX589800:RDX589801 RNT589800:RNT589801 RXP589800:RXP589801 SHL589800:SHL589801 SRH589800:SRH589801 TBD589800:TBD589801 TKZ589800:TKZ589801 TUV589800:TUV589801 UER589800:UER589801 UON589800:UON589801 UYJ589800:UYJ589801 VIF589800:VIF589801 VSB589800:VSB589801 WBX589800:WBX589801 WLT589800:WLT589801 WVP589800:WVP589801 G655336:G655337 JD655336:JD655337 SZ655336:SZ655337 ACV655336:ACV655337 AMR655336:AMR655337 AWN655336:AWN655337 BGJ655336:BGJ655337 BQF655336:BQF655337 CAB655336:CAB655337 CJX655336:CJX655337 CTT655336:CTT655337 DDP655336:DDP655337 DNL655336:DNL655337 DXH655336:DXH655337 EHD655336:EHD655337 EQZ655336:EQZ655337 FAV655336:FAV655337 FKR655336:FKR655337 FUN655336:FUN655337 GEJ655336:GEJ655337 GOF655336:GOF655337 GYB655336:GYB655337 HHX655336:HHX655337 HRT655336:HRT655337 IBP655336:IBP655337 ILL655336:ILL655337 IVH655336:IVH655337 JFD655336:JFD655337 JOZ655336:JOZ655337 JYV655336:JYV655337 KIR655336:KIR655337 KSN655336:KSN655337 LCJ655336:LCJ655337 LMF655336:LMF655337 LWB655336:LWB655337 MFX655336:MFX655337 MPT655336:MPT655337 MZP655336:MZP655337 NJL655336:NJL655337 NTH655336:NTH655337 ODD655336:ODD655337 OMZ655336:OMZ655337 OWV655336:OWV655337 PGR655336:PGR655337 PQN655336:PQN655337 QAJ655336:QAJ655337 QKF655336:QKF655337 QUB655336:QUB655337 RDX655336:RDX655337 RNT655336:RNT655337 RXP655336:RXP655337 SHL655336:SHL655337 SRH655336:SRH655337 TBD655336:TBD655337 TKZ655336:TKZ655337 TUV655336:TUV655337 UER655336:UER655337 UON655336:UON655337 UYJ655336:UYJ655337 VIF655336:VIF655337 VSB655336:VSB655337 WBX655336:WBX655337 WLT655336:WLT655337 WVP655336:WVP655337 G720872:G720873 JD720872:JD720873 SZ720872:SZ720873 ACV720872:ACV720873 AMR720872:AMR720873 AWN720872:AWN720873 BGJ720872:BGJ720873 BQF720872:BQF720873 CAB720872:CAB720873 CJX720872:CJX720873 CTT720872:CTT720873 DDP720872:DDP720873 DNL720872:DNL720873 DXH720872:DXH720873 EHD720872:EHD720873 EQZ720872:EQZ720873 FAV720872:FAV720873 FKR720872:FKR720873 FUN720872:FUN720873 GEJ720872:GEJ720873 GOF720872:GOF720873 GYB720872:GYB720873 HHX720872:HHX720873 HRT720872:HRT720873 IBP720872:IBP720873 ILL720872:ILL720873 IVH720872:IVH720873 JFD720872:JFD720873 JOZ720872:JOZ720873 JYV720872:JYV720873 KIR720872:KIR720873 KSN720872:KSN720873 LCJ720872:LCJ720873 LMF720872:LMF720873 LWB720872:LWB720873 MFX720872:MFX720873 MPT720872:MPT720873 MZP720872:MZP720873 NJL720872:NJL720873 NTH720872:NTH720873 ODD720872:ODD720873 OMZ720872:OMZ720873 OWV720872:OWV720873 PGR720872:PGR720873 PQN720872:PQN720873 QAJ720872:QAJ720873 QKF720872:QKF720873 QUB720872:QUB720873 RDX720872:RDX720873 RNT720872:RNT720873 RXP720872:RXP720873 SHL720872:SHL720873 SRH720872:SRH720873 TBD720872:TBD720873 TKZ720872:TKZ720873 TUV720872:TUV720873 UER720872:UER720873 UON720872:UON720873 UYJ720872:UYJ720873 VIF720872:VIF720873 VSB720872:VSB720873 WBX720872:WBX720873 WLT720872:WLT720873 WVP720872:WVP720873 G786408:G786409 JD786408:JD786409 SZ786408:SZ786409 ACV786408:ACV786409 AMR786408:AMR786409 AWN786408:AWN786409 BGJ786408:BGJ786409 BQF786408:BQF786409 CAB786408:CAB786409 CJX786408:CJX786409 CTT786408:CTT786409 DDP786408:DDP786409 DNL786408:DNL786409 DXH786408:DXH786409 EHD786408:EHD786409 EQZ786408:EQZ786409 FAV786408:FAV786409 FKR786408:FKR786409 FUN786408:FUN786409 GEJ786408:GEJ786409 GOF786408:GOF786409 GYB786408:GYB786409 HHX786408:HHX786409 HRT786408:HRT786409 IBP786408:IBP786409 ILL786408:ILL786409 IVH786408:IVH786409 JFD786408:JFD786409 JOZ786408:JOZ786409 JYV786408:JYV786409 KIR786408:KIR786409 KSN786408:KSN786409 LCJ786408:LCJ786409 LMF786408:LMF786409 LWB786408:LWB786409 MFX786408:MFX786409 MPT786408:MPT786409 MZP786408:MZP786409 NJL786408:NJL786409 NTH786408:NTH786409 ODD786408:ODD786409 OMZ786408:OMZ786409 OWV786408:OWV786409 PGR786408:PGR786409 PQN786408:PQN786409 QAJ786408:QAJ786409 QKF786408:QKF786409 QUB786408:QUB786409 RDX786408:RDX786409 RNT786408:RNT786409 RXP786408:RXP786409 SHL786408:SHL786409 SRH786408:SRH786409 TBD786408:TBD786409 TKZ786408:TKZ786409 TUV786408:TUV786409 UER786408:UER786409 UON786408:UON786409 UYJ786408:UYJ786409 VIF786408:VIF786409 VSB786408:VSB786409 WBX786408:WBX786409 WLT786408:WLT786409 WVP786408:WVP786409 G851944:G851945 JD851944:JD851945 SZ851944:SZ851945 ACV851944:ACV851945 AMR851944:AMR851945 AWN851944:AWN851945 BGJ851944:BGJ851945 BQF851944:BQF851945 CAB851944:CAB851945 CJX851944:CJX851945 CTT851944:CTT851945 DDP851944:DDP851945 DNL851944:DNL851945 DXH851944:DXH851945 EHD851944:EHD851945 EQZ851944:EQZ851945 FAV851944:FAV851945 FKR851944:FKR851945 FUN851944:FUN851945 GEJ851944:GEJ851945 GOF851944:GOF851945 GYB851944:GYB851945 HHX851944:HHX851945 HRT851944:HRT851945 IBP851944:IBP851945 ILL851944:ILL851945 IVH851944:IVH851945 JFD851944:JFD851945 JOZ851944:JOZ851945 JYV851944:JYV851945 KIR851944:KIR851945 KSN851944:KSN851945 LCJ851944:LCJ851945 LMF851944:LMF851945 LWB851944:LWB851945 MFX851944:MFX851945 MPT851944:MPT851945 MZP851944:MZP851945 NJL851944:NJL851945 NTH851944:NTH851945 ODD851944:ODD851945 OMZ851944:OMZ851945 OWV851944:OWV851945 PGR851944:PGR851945 PQN851944:PQN851945 QAJ851944:QAJ851945 QKF851944:QKF851945 QUB851944:QUB851945 RDX851944:RDX851945 RNT851944:RNT851945 RXP851944:RXP851945 SHL851944:SHL851945 SRH851944:SRH851945 TBD851944:TBD851945 TKZ851944:TKZ851945 TUV851944:TUV851945 UER851944:UER851945 UON851944:UON851945 UYJ851944:UYJ851945 VIF851944:VIF851945 VSB851944:VSB851945 WBX851944:WBX851945 WLT851944:WLT851945 WVP851944:WVP851945 G917480:G917481 JD917480:JD917481 SZ917480:SZ917481 ACV917480:ACV917481 AMR917480:AMR917481 AWN917480:AWN917481 BGJ917480:BGJ917481 BQF917480:BQF917481 CAB917480:CAB917481 CJX917480:CJX917481 CTT917480:CTT917481 DDP917480:DDP917481 DNL917480:DNL917481 DXH917480:DXH917481 EHD917480:EHD917481 EQZ917480:EQZ917481 FAV917480:FAV917481 FKR917480:FKR917481 FUN917480:FUN917481 GEJ917480:GEJ917481 GOF917480:GOF917481 GYB917480:GYB917481 HHX917480:HHX917481 HRT917480:HRT917481 IBP917480:IBP917481 ILL917480:ILL917481 IVH917480:IVH917481 JFD917480:JFD917481 JOZ917480:JOZ917481 JYV917480:JYV917481 KIR917480:KIR917481 KSN917480:KSN917481 LCJ917480:LCJ917481 LMF917480:LMF917481 LWB917480:LWB917481 MFX917480:MFX917481 MPT917480:MPT917481 MZP917480:MZP917481 NJL917480:NJL917481 NTH917480:NTH917481 ODD917480:ODD917481 OMZ917480:OMZ917481 OWV917480:OWV917481 PGR917480:PGR917481 PQN917480:PQN917481 QAJ917480:QAJ917481 QKF917480:QKF917481 QUB917480:QUB917481 RDX917480:RDX917481 RNT917480:RNT917481 RXP917480:RXP917481 SHL917480:SHL917481 SRH917480:SRH917481 TBD917480:TBD917481 TKZ917480:TKZ917481 TUV917480:TUV917481 UER917480:UER917481 UON917480:UON917481 UYJ917480:UYJ917481 VIF917480:VIF917481 VSB917480:VSB917481 WBX917480:WBX917481 WLT917480:WLT917481 WVP917480:WVP917481 G983016:G983017 JD983016:JD983017 SZ983016:SZ983017 ACV983016:ACV983017 AMR983016:AMR983017 AWN983016:AWN983017 BGJ983016:BGJ983017 BQF983016:BQF983017 CAB983016:CAB983017 CJX983016:CJX983017 CTT983016:CTT983017 DDP983016:DDP983017 DNL983016:DNL983017 DXH983016:DXH983017 EHD983016:EHD983017 EQZ983016:EQZ983017 FAV983016:FAV983017 FKR983016:FKR983017 FUN983016:FUN983017 GEJ983016:GEJ983017 GOF983016:GOF983017 GYB983016:GYB983017 HHX983016:HHX983017 HRT983016:HRT983017 IBP983016:IBP983017 ILL983016:ILL983017 IVH983016:IVH983017 JFD983016:JFD983017 JOZ983016:JOZ983017 JYV983016:JYV983017 KIR983016:KIR983017 KSN983016:KSN983017 LCJ983016:LCJ983017 LMF983016:LMF983017 LWB983016:LWB983017 MFX983016:MFX983017 MPT983016:MPT983017 MZP983016:MZP983017 NJL983016:NJL983017 NTH983016:NTH983017 ODD983016:ODD983017 OMZ983016:OMZ983017 OWV983016:OWV983017 PGR983016:PGR983017 PQN983016:PQN983017 QAJ983016:QAJ983017 QKF983016:QKF983017 QUB983016:QUB983017 RDX983016:RDX983017 RNT983016:RNT983017 RXP983016:RXP983017 SHL983016:SHL983017 SRH983016:SRH983017 TBD983016:TBD983017 TKZ983016:TKZ983017 TUV983016:TUV983017 UER983016:UER983017 UON983016:UON983017 UYJ983016:UYJ983017 VIF983016:VIF983017 VSB983016:VSB983017 WBX983016:WBX983017 WLT983016:WLT983017 WVP983016:WVP983017 G65519:G65522 JD65519:JD65522 SZ65519:SZ65522 ACV65519:ACV65522 AMR65519:AMR65522 AWN65519:AWN65522 BGJ65519:BGJ65522 BQF65519:BQF65522 CAB65519:CAB65522 CJX65519:CJX65522 CTT65519:CTT65522 DDP65519:DDP65522 DNL65519:DNL65522 DXH65519:DXH65522 EHD65519:EHD65522 EQZ65519:EQZ65522 FAV65519:FAV65522 FKR65519:FKR65522 FUN65519:FUN65522 GEJ65519:GEJ65522 GOF65519:GOF65522 GYB65519:GYB65522 HHX65519:HHX65522 HRT65519:HRT65522 IBP65519:IBP65522 ILL65519:ILL65522 IVH65519:IVH65522 JFD65519:JFD65522 JOZ65519:JOZ65522 JYV65519:JYV65522 KIR65519:KIR65522 KSN65519:KSN65522 LCJ65519:LCJ65522 LMF65519:LMF65522 LWB65519:LWB65522 MFX65519:MFX65522 MPT65519:MPT65522 MZP65519:MZP65522 NJL65519:NJL65522 NTH65519:NTH65522 ODD65519:ODD65522 OMZ65519:OMZ65522 OWV65519:OWV65522 PGR65519:PGR65522 PQN65519:PQN65522 QAJ65519:QAJ65522 QKF65519:QKF65522 QUB65519:QUB65522 RDX65519:RDX65522 RNT65519:RNT65522 RXP65519:RXP65522 SHL65519:SHL65522 SRH65519:SRH65522 TBD65519:TBD65522 TKZ65519:TKZ65522 TUV65519:TUV65522 UER65519:UER65522 UON65519:UON65522 UYJ65519:UYJ65522 VIF65519:VIF65522 VSB65519:VSB65522 WBX65519:WBX65522 WLT65519:WLT65522 WVP65519:WVP65522 G131055:G131058 JD131055:JD131058 SZ131055:SZ131058 ACV131055:ACV131058 AMR131055:AMR131058 AWN131055:AWN131058 BGJ131055:BGJ131058 BQF131055:BQF131058 CAB131055:CAB131058 CJX131055:CJX131058 CTT131055:CTT131058 DDP131055:DDP131058 DNL131055:DNL131058 DXH131055:DXH131058 EHD131055:EHD131058 EQZ131055:EQZ131058 FAV131055:FAV131058 FKR131055:FKR131058 FUN131055:FUN131058 GEJ131055:GEJ131058 GOF131055:GOF131058 GYB131055:GYB131058 HHX131055:HHX131058 HRT131055:HRT131058 IBP131055:IBP131058 ILL131055:ILL131058 IVH131055:IVH131058 JFD131055:JFD131058 JOZ131055:JOZ131058 JYV131055:JYV131058 KIR131055:KIR131058 KSN131055:KSN131058 LCJ131055:LCJ131058 LMF131055:LMF131058 LWB131055:LWB131058 MFX131055:MFX131058 MPT131055:MPT131058 MZP131055:MZP131058 NJL131055:NJL131058 NTH131055:NTH131058 ODD131055:ODD131058 OMZ131055:OMZ131058 OWV131055:OWV131058 PGR131055:PGR131058 PQN131055:PQN131058 QAJ131055:QAJ131058 QKF131055:QKF131058 QUB131055:QUB131058 RDX131055:RDX131058 RNT131055:RNT131058 RXP131055:RXP131058 SHL131055:SHL131058 SRH131055:SRH131058 TBD131055:TBD131058 TKZ131055:TKZ131058 TUV131055:TUV131058 UER131055:UER131058 UON131055:UON131058 UYJ131055:UYJ131058 VIF131055:VIF131058 VSB131055:VSB131058 WBX131055:WBX131058 WLT131055:WLT131058 WVP131055:WVP131058 G196591:G196594 JD196591:JD196594 SZ196591:SZ196594 ACV196591:ACV196594 AMR196591:AMR196594 AWN196591:AWN196594 BGJ196591:BGJ196594 BQF196591:BQF196594 CAB196591:CAB196594 CJX196591:CJX196594 CTT196591:CTT196594 DDP196591:DDP196594 DNL196591:DNL196594 DXH196591:DXH196594 EHD196591:EHD196594 EQZ196591:EQZ196594 FAV196591:FAV196594 FKR196591:FKR196594 FUN196591:FUN196594 GEJ196591:GEJ196594 GOF196591:GOF196594 GYB196591:GYB196594 HHX196591:HHX196594 HRT196591:HRT196594 IBP196591:IBP196594 ILL196591:ILL196594 IVH196591:IVH196594 JFD196591:JFD196594 JOZ196591:JOZ196594 JYV196591:JYV196594 KIR196591:KIR196594 KSN196591:KSN196594 LCJ196591:LCJ196594 LMF196591:LMF196594 LWB196591:LWB196594 MFX196591:MFX196594 MPT196591:MPT196594 MZP196591:MZP196594 NJL196591:NJL196594 NTH196591:NTH196594 ODD196591:ODD196594 OMZ196591:OMZ196594 OWV196591:OWV196594 PGR196591:PGR196594 PQN196591:PQN196594 QAJ196591:QAJ196594 QKF196591:QKF196594 QUB196591:QUB196594 RDX196591:RDX196594 RNT196591:RNT196594 RXP196591:RXP196594 SHL196591:SHL196594 SRH196591:SRH196594 TBD196591:TBD196594 TKZ196591:TKZ196594 TUV196591:TUV196594 UER196591:UER196594 UON196591:UON196594 UYJ196591:UYJ196594 VIF196591:VIF196594 VSB196591:VSB196594 WBX196591:WBX196594 WLT196591:WLT196594 WVP196591:WVP196594 G262127:G262130 JD262127:JD262130 SZ262127:SZ262130 ACV262127:ACV262130 AMR262127:AMR262130 AWN262127:AWN262130 BGJ262127:BGJ262130 BQF262127:BQF262130 CAB262127:CAB262130 CJX262127:CJX262130 CTT262127:CTT262130 DDP262127:DDP262130 DNL262127:DNL262130 DXH262127:DXH262130 EHD262127:EHD262130 EQZ262127:EQZ262130 FAV262127:FAV262130 FKR262127:FKR262130 FUN262127:FUN262130 GEJ262127:GEJ262130 GOF262127:GOF262130 GYB262127:GYB262130 HHX262127:HHX262130 HRT262127:HRT262130 IBP262127:IBP262130 ILL262127:ILL262130 IVH262127:IVH262130 JFD262127:JFD262130 JOZ262127:JOZ262130 JYV262127:JYV262130 KIR262127:KIR262130 KSN262127:KSN262130 LCJ262127:LCJ262130 LMF262127:LMF262130 LWB262127:LWB262130 MFX262127:MFX262130 MPT262127:MPT262130 MZP262127:MZP262130 NJL262127:NJL262130 NTH262127:NTH262130 ODD262127:ODD262130 OMZ262127:OMZ262130 OWV262127:OWV262130 PGR262127:PGR262130 PQN262127:PQN262130 QAJ262127:QAJ262130 QKF262127:QKF262130 QUB262127:QUB262130 RDX262127:RDX262130 RNT262127:RNT262130 RXP262127:RXP262130 SHL262127:SHL262130 SRH262127:SRH262130 TBD262127:TBD262130 TKZ262127:TKZ262130 TUV262127:TUV262130 UER262127:UER262130 UON262127:UON262130 UYJ262127:UYJ262130 VIF262127:VIF262130 VSB262127:VSB262130 WBX262127:WBX262130 WLT262127:WLT262130 WVP262127:WVP262130 G327663:G327666 JD327663:JD327666 SZ327663:SZ327666 ACV327663:ACV327666 AMR327663:AMR327666 AWN327663:AWN327666 BGJ327663:BGJ327666 BQF327663:BQF327666 CAB327663:CAB327666 CJX327663:CJX327666 CTT327663:CTT327666 DDP327663:DDP327666 DNL327663:DNL327666 DXH327663:DXH327666 EHD327663:EHD327666 EQZ327663:EQZ327666 FAV327663:FAV327666 FKR327663:FKR327666 FUN327663:FUN327666 GEJ327663:GEJ327666 GOF327663:GOF327666 GYB327663:GYB327666 HHX327663:HHX327666 HRT327663:HRT327666 IBP327663:IBP327666 ILL327663:ILL327666 IVH327663:IVH327666 JFD327663:JFD327666 JOZ327663:JOZ327666 JYV327663:JYV327666 KIR327663:KIR327666 KSN327663:KSN327666 LCJ327663:LCJ327666 LMF327663:LMF327666 LWB327663:LWB327666 MFX327663:MFX327666 MPT327663:MPT327666 MZP327663:MZP327666 NJL327663:NJL327666 NTH327663:NTH327666 ODD327663:ODD327666 OMZ327663:OMZ327666 OWV327663:OWV327666 PGR327663:PGR327666 PQN327663:PQN327666 QAJ327663:QAJ327666 QKF327663:QKF327666 QUB327663:QUB327666 RDX327663:RDX327666 RNT327663:RNT327666 RXP327663:RXP327666 SHL327663:SHL327666 SRH327663:SRH327666 TBD327663:TBD327666 TKZ327663:TKZ327666 TUV327663:TUV327666 UER327663:UER327666 UON327663:UON327666 UYJ327663:UYJ327666 VIF327663:VIF327666 VSB327663:VSB327666 WBX327663:WBX327666 WLT327663:WLT327666 WVP327663:WVP327666 G393199:G393202 JD393199:JD393202 SZ393199:SZ393202 ACV393199:ACV393202 AMR393199:AMR393202 AWN393199:AWN393202 BGJ393199:BGJ393202 BQF393199:BQF393202 CAB393199:CAB393202 CJX393199:CJX393202 CTT393199:CTT393202 DDP393199:DDP393202 DNL393199:DNL393202 DXH393199:DXH393202 EHD393199:EHD393202 EQZ393199:EQZ393202 FAV393199:FAV393202 FKR393199:FKR393202 FUN393199:FUN393202 GEJ393199:GEJ393202 GOF393199:GOF393202 GYB393199:GYB393202 HHX393199:HHX393202 HRT393199:HRT393202 IBP393199:IBP393202 ILL393199:ILL393202 IVH393199:IVH393202 JFD393199:JFD393202 JOZ393199:JOZ393202 JYV393199:JYV393202 KIR393199:KIR393202 KSN393199:KSN393202 LCJ393199:LCJ393202 LMF393199:LMF393202 LWB393199:LWB393202 MFX393199:MFX393202 MPT393199:MPT393202 MZP393199:MZP393202 NJL393199:NJL393202 NTH393199:NTH393202 ODD393199:ODD393202 OMZ393199:OMZ393202 OWV393199:OWV393202 PGR393199:PGR393202 PQN393199:PQN393202 QAJ393199:QAJ393202 QKF393199:QKF393202 QUB393199:QUB393202 RDX393199:RDX393202 RNT393199:RNT393202 RXP393199:RXP393202 SHL393199:SHL393202 SRH393199:SRH393202 TBD393199:TBD393202 TKZ393199:TKZ393202 TUV393199:TUV393202 UER393199:UER393202 UON393199:UON393202 UYJ393199:UYJ393202 VIF393199:VIF393202 VSB393199:VSB393202 WBX393199:WBX393202 WLT393199:WLT393202 WVP393199:WVP393202 G458735:G458738 JD458735:JD458738 SZ458735:SZ458738 ACV458735:ACV458738 AMR458735:AMR458738 AWN458735:AWN458738 BGJ458735:BGJ458738 BQF458735:BQF458738 CAB458735:CAB458738 CJX458735:CJX458738 CTT458735:CTT458738 DDP458735:DDP458738 DNL458735:DNL458738 DXH458735:DXH458738 EHD458735:EHD458738 EQZ458735:EQZ458738 FAV458735:FAV458738 FKR458735:FKR458738 FUN458735:FUN458738 GEJ458735:GEJ458738 GOF458735:GOF458738 GYB458735:GYB458738 HHX458735:HHX458738 HRT458735:HRT458738 IBP458735:IBP458738 ILL458735:ILL458738 IVH458735:IVH458738 JFD458735:JFD458738 JOZ458735:JOZ458738 JYV458735:JYV458738 KIR458735:KIR458738 KSN458735:KSN458738 LCJ458735:LCJ458738 LMF458735:LMF458738 LWB458735:LWB458738 MFX458735:MFX458738 MPT458735:MPT458738 MZP458735:MZP458738 NJL458735:NJL458738 NTH458735:NTH458738 ODD458735:ODD458738 OMZ458735:OMZ458738 OWV458735:OWV458738 PGR458735:PGR458738 PQN458735:PQN458738 QAJ458735:QAJ458738 QKF458735:QKF458738 QUB458735:QUB458738 RDX458735:RDX458738 RNT458735:RNT458738 RXP458735:RXP458738 SHL458735:SHL458738 SRH458735:SRH458738 TBD458735:TBD458738 TKZ458735:TKZ458738 TUV458735:TUV458738 UER458735:UER458738 UON458735:UON458738 UYJ458735:UYJ458738 VIF458735:VIF458738 VSB458735:VSB458738 WBX458735:WBX458738 WLT458735:WLT458738 WVP458735:WVP458738 G524271:G524274 JD524271:JD524274 SZ524271:SZ524274 ACV524271:ACV524274 AMR524271:AMR524274 AWN524271:AWN524274 BGJ524271:BGJ524274 BQF524271:BQF524274 CAB524271:CAB524274 CJX524271:CJX524274 CTT524271:CTT524274 DDP524271:DDP524274 DNL524271:DNL524274 DXH524271:DXH524274 EHD524271:EHD524274 EQZ524271:EQZ524274 FAV524271:FAV524274 FKR524271:FKR524274 FUN524271:FUN524274 GEJ524271:GEJ524274 GOF524271:GOF524274 GYB524271:GYB524274 HHX524271:HHX524274 HRT524271:HRT524274 IBP524271:IBP524274 ILL524271:ILL524274 IVH524271:IVH524274 JFD524271:JFD524274 JOZ524271:JOZ524274 JYV524271:JYV524274 KIR524271:KIR524274 KSN524271:KSN524274 LCJ524271:LCJ524274 LMF524271:LMF524274 LWB524271:LWB524274 MFX524271:MFX524274 MPT524271:MPT524274 MZP524271:MZP524274 NJL524271:NJL524274 NTH524271:NTH524274 ODD524271:ODD524274 OMZ524271:OMZ524274 OWV524271:OWV524274 PGR524271:PGR524274 PQN524271:PQN524274 QAJ524271:QAJ524274 QKF524271:QKF524274 QUB524271:QUB524274 RDX524271:RDX524274 RNT524271:RNT524274 RXP524271:RXP524274 SHL524271:SHL524274 SRH524271:SRH524274 TBD524271:TBD524274 TKZ524271:TKZ524274 TUV524271:TUV524274 UER524271:UER524274 UON524271:UON524274 UYJ524271:UYJ524274 VIF524271:VIF524274 VSB524271:VSB524274 WBX524271:WBX524274 WLT524271:WLT524274 WVP524271:WVP524274 G589807:G589810 JD589807:JD589810 SZ589807:SZ589810 ACV589807:ACV589810 AMR589807:AMR589810 AWN589807:AWN589810 BGJ589807:BGJ589810 BQF589807:BQF589810 CAB589807:CAB589810 CJX589807:CJX589810 CTT589807:CTT589810 DDP589807:DDP589810 DNL589807:DNL589810 DXH589807:DXH589810 EHD589807:EHD589810 EQZ589807:EQZ589810 FAV589807:FAV589810 FKR589807:FKR589810 FUN589807:FUN589810 GEJ589807:GEJ589810 GOF589807:GOF589810 GYB589807:GYB589810 HHX589807:HHX589810 HRT589807:HRT589810 IBP589807:IBP589810 ILL589807:ILL589810 IVH589807:IVH589810 JFD589807:JFD589810 JOZ589807:JOZ589810 JYV589807:JYV589810 KIR589807:KIR589810 KSN589807:KSN589810 LCJ589807:LCJ589810 LMF589807:LMF589810 LWB589807:LWB589810 MFX589807:MFX589810 MPT589807:MPT589810 MZP589807:MZP589810 NJL589807:NJL589810 NTH589807:NTH589810 ODD589807:ODD589810 OMZ589807:OMZ589810 OWV589807:OWV589810 PGR589807:PGR589810 PQN589807:PQN589810 QAJ589807:QAJ589810 QKF589807:QKF589810 QUB589807:QUB589810 RDX589807:RDX589810 RNT589807:RNT589810 RXP589807:RXP589810 SHL589807:SHL589810 SRH589807:SRH589810 TBD589807:TBD589810 TKZ589807:TKZ589810 TUV589807:TUV589810 UER589807:UER589810 UON589807:UON589810 UYJ589807:UYJ589810 VIF589807:VIF589810 VSB589807:VSB589810 WBX589807:WBX589810 WLT589807:WLT589810 WVP589807:WVP589810 G655343:G655346 JD655343:JD655346 SZ655343:SZ655346 ACV655343:ACV655346 AMR655343:AMR655346 AWN655343:AWN655346 BGJ655343:BGJ655346 BQF655343:BQF655346 CAB655343:CAB655346 CJX655343:CJX655346 CTT655343:CTT655346 DDP655343:DDP655346 DNL655343:DNL655346 DXH655343:DXH655346 EHD655343:EHD655346 EQZ655343:EQZ655346 FAV655343:FAV655346 FKR655343:FKR655346 FUN655343:FUN655346 GEJ655343:GEJ655346 GOF655343:GOF655346 GYB655343:GYB655346 HHX655343:HHX655346 HRT655343:HRT655346 IBP655343:IBP655346 ILL655343:ILL655346 IVH655343:IVH655346 JFD655343:JFD655346 JOZ655343:JOZ655346 JYV655343:JYV655346 KIR655343:KIR655346 KSN655343:KSN655346 LCJ655343:LCJ655346 LMF655343:LMF655346 LWB655343:LWB655346 MFX655343:MFX655346 MPT655343:MPT655346 MZP655343:MZP655346 NJL655343:NJL655346 NTH655343:NTH655346 ODD655343:ODD655346 OMZ655343:OMZ655346 OWV655343:OWV655346 PGR655343:PGR655346 PQN655343:PQN655346 QAJ655343:QAJ655346 QKF655343:QKF655346 QUB655343:QUB655346 RDX655343:RDX655346 RNT655343:RNT655346 RXP655343:RXP655346 SHL655343:SHL655346 SRH655343:SRH655346 TBD655343:TBD655346 TKZ655343:TKZ655346 TUV655343:TUV655346 UER655343:UER655346 UON655343:UON655346 UYJ655343:UYJ655346 VIF655343:VIF655346 VSB655343:VSB655346 WBX655343:WBX655346 WLT655343:WLT655346 WVP655343:WVP655346 G720879:G720882 JD720879:JD720882 SZ720879:SZ720882 ACV720879:ACV720882 AMR720879:AMR720882 AWN720879:AWN720882 BGJ720879:BGJ720882 BQF720879:BQF720882 CAB720879:CAB720882 CJX720879:CJX720882 CTT720879:CTT720882 DDP720879:DDP720882 DNL720879:DNL720882 DXH720879:DXH720882 EHD720879:EHD720882 EQZ720879:EQZ720882 FAV720879:FAV720882 FKR720879:FKR720882 FUN720879:FUN720882 GEJ720879:GEJ720882 GOF720879:GOF720882 GYB720879:GYB720882 HHX720879:HHX720882 HRT720879:HRT720882 IBP720879:IBP720882 ILL720879:ILL720882 IVH720879:IVH720882 JFD720879:JFD720882 JOZ720879:JOZ720882 JYV720879:JYV720882 KIR720879:KIR720882 KSN720879:KSN720882 LCJ720879:LCJ720882 LMF720879:LMF720882 LWB720879:LWB720882 MFX720879:MFX720882 MPT720879:MPT720882 MZP720879:MZP720882 NJL720879:NJL720882 NTH720879:NTH720882 ODD720879:ODD720882 OMZ720879:OMZ720882 OWV720879:OWV720882 PGR720879:PGR720882 PQN720879:PQN720882 QAJ720879:QAJ720882 QKF720879:QKF720882 QUB720879:QUB720882 RDX720879:RDX720882 RNT720879:RNT720882 RXP720879:RXP720882 SHL720879:SHL720882 SRH720879:SRH720882 TBD720879:TBD720882 TKZ720879:TKZ720882 TUV720879:TUV720882 UER720879:UER720882 UON720879:UON720882 UYJ720879:UYJ720882 VIF720879:VIF720882 VSB720879:VSB720882 WBX720879:WBX720882 WLT720879:WLT720882 WVP720879:WVP720882 G786415:G786418 JD786415:JD786418 SZ786415:SZ786418 ACV786415:ACV786418 AMR786415:AMR786418 AWN786415:AWN786418 BGJ786415:BGJ786418 BQF786415:BQF786418 CAB786415:CAB786418 CJX786415:CJX786418 CTT786415:CTT786418 DDP786415:DDP786418 DNL786415:DNL786418 DXH786415:DXH786418 EHD786415:EHD786418 EQZ786415:EQZ786418 FAV786415:FAV786418 FKR786415:FKR786418 FUN786415:FUN786418 GEJ786415:GEJ786418 GOF786415:GOF786418 GYB786415:GYB786418 HHX786415:HHX786418 HRT786415:HRT786418 IBP786415:IBP786418 ILL786415:ILL786418 IVH786415:IVH786418 JFD786415:JFD786418 JOZ786415:JOZ786418 JYV786415:JYV786418 KIR786415:KIR786418 KSN786415:KSN786418 LCJ786415:LCJ786418 LMF786415:LMF786418 LWB786415:LWB786418 MFX786415:MFX786418 MPT786415:MPT786418 MZP786415:MZP786418 NJL786415:NJL786418 NTH786415:NTH786418 ODD786415:ODD786418 OMZ786415:OMZ786418 OWV786415:OWV786418 PGR786415:PGR786418 PQN786415:PQN786418 QAJ786415:QAJ786418 QKF786415:QKF786418 QUB786415:QUB786418 RDX786415:RDX786418 RNT786415:RNT786418 RXP786415:RXP786418 SHL786415:SHL786418 SRH786415:SRH786418 TBD786415:TBD786418 TKZ786415:TKZ786418 TUV786415:TUV786418 UER786415:UER786418 UON786415:UON786418 UYJ786415:UYJ786418 VIF786415:VIF786418 VSB786415:VSB786418 WBX786415:WBX786418 WLT786415:WLT786418 WVP786415:WVP786418 G851951:G851954 JD851951:JD851954 SZ851951:SZ851954 ACV851951:ACV851954 AMR851951:AMR851954 AWN851951:AWN851954 BGJ851951:BGJ851954 BQF851951:BQF851954 CAB851951:CAB851954 CJX851951:CJX851954 CTT851951:CTT851954 DDP851951:DDP851954 DNL851951:DNL851954 DXH851951:DXH851954 EHD851951:EHD851954 EQZ851951:EQZ851954 FAV851951:FAV851954 FKR851951:FKR851954 FUN851951:FUN851954 GEJ851951:GEJ851954 GOF851951:GOF851954 GYB851951:GYB851954 HHX851951:HHX851954 HRT851951:HRT851954 IBP851951:IBP851954 ILL851951:ILL851954 IVH851951:IVH851954 JFD851951:JFD851954 JOZ851951:JOZ851954 JYV851951:JYV851954 KIR851951:KIR851954 KSN851951:KSN851954 LCJ851951:LCJ851954 LMF851951:LMF851954 LWB851951:LWB851954 MFX851951:MFX851954 MPT851951:MPT851954 MZP851951:MZP851954 NJL851951:NJL851954 NTH851951:NTH851954 ODD851951:ODD851954 OMZ851951:OMZ851954 OWV851951:OWV851954 PGR851951:PGR851954 PQN851951:PQN851954 QAJ851951:QAJ851954 QKF851951:QKF851954 QUB851951:QUB851954 RDX851951:RDX851954 RNT851951:RNT851954 RXP851951:RXP851954 SHL851951:SHL851954 SRH851951:SRH851954 TBD851951:TBD851954 TKZ851951:TKZ851954 TUV851951:TUV851954 UER851951:UER851954 UON851951:UON851954 UYJ851951:UYJ851954 VIF851951:VIF851954 VSB851951:VSB851954 WBX851951:WBX851954 WLT851951:WLT851954 WVP851951:WVP851954 G917487:G917490 JD917487:JD917490 SZ917487:SZ917490 ACV917487:ACV917490 AMR917487:AMR917490 AWN917487:AWN917490 BGJ917487:BGJ917490 BQF917487:BQF917490 CAB917487:CAB917490 CJX917487:CJX917490 CTT917487:CTT917490 DDP917487:DDP917490 DNL917487:DNL917490 DXH917487:DXH917490 EHD917487:EHD917490 EQZ917487:EQZ917490 FAV917487:FAV917490 FKR917487:FKR917490 FUN917487:FUN917490 GEJ917487:GEJ917490 GOF917487:GOF917490 GYB917487:GYB917490 HHX917487:HHX917490 HRT917487:HRT917490 IBP917487:IBP917490 ILL917487:ILL917490 IVH917487:IVH917490 JFD917487:JFD917490 JOZ917487:JOZ917490 JYV917487:JYV917490 KIR917487:KIR917490 KSN917487:KSN917490 LCJ917487:LCJ917490 LMF917487:LMF917490 LWB917487:LWB917490 MFX917487:MFX917490 MPT917487:MPT917490 MZP917487:MZP917490 NJL917487:NJL917490 NTH917487:NTH917490 ODD917487:ODD917490 OMZ917487:OMZ917490 OWV917487:OWV917490 PGR917487:PGR917490 PQN917487:PQN917490 QAJ917487:QAJ917490 QKF917487:QKF917490 QUB917487:QUB917490 RDX917487:RDX917490 RNT917487:RNT917490 RXP917487:RXP917490 SHL917487:SHL917490 SRH917487:SRH917490 TBD917487:TBD917490 TKZ917487:TKZ917490 TUV917487:TUV917490 UER917487:UER917490 UON917487:UON917490 UYJ917487:UYJ917490 VIF917487:VIF917490 VSB917487:VSB917490 WBX917487:WBX917490 WLT917487:WLT917490 WVP917487:WVP917490 G983023:G983026 JD983023:JD983026 SZ983023:SZ983026 ACV983023:ACV983026 AMR983023:AMR983026 AWN983023:AWN983026 BGJ983023:BGJ983026 BQF983023:BQF983026 CAB983023:CAB983026 CJX983023:CJX983026 CTT983023:CTT983026 DDP983023:DDP983026 DNL983023:DNL983026 DXH983023:DXH983026 EHD983023:EHD983026 EQZ983023:EQZ983026 FAV983023:FAV983026 FKR983023:FKR983026 FUN983023:FUN983026 GEJ983023:GEJ983026 GOF983023:GOF983026 GYB983023:GYB983026 HHX983023:HHX983026 HRT983023:HRT983026 IBP983023:IBP983026 ILL983023:ILL983026 IVH983023:IVH983026 JFD983023:JFD983026 JOZ983023:JOZ983026 JYV983023:JYV983026 KIR983023:KIR983026 KSN983023:KSN983026 LCJ983023:LCJ983026 LMF983023:LMF983026 LWB983023:LWB983026 MFX983023:MFX983026 MPT983023:MPT983026 MZP983023:MZP983026 NJL983023:NJL983026 NTH983023:NTH983026 ODD983023:ODD983026 OMZ983023:OMZ983026 OWV983023:OWV983026 PGR983023:PGR983026 PQN983023:PQN983026 QAJ983023:QAJ983026 QKF983023:QKF983026 QUB983023:QUB983026 RDX983023:RDX983026 RNT983023:RNT983026 RXP983023:RXP983026 SHL983023:SHL983026 SRH983023:SRH983026 TBD983023:TBD983026 TKZ983023:TKZ983026 TUV983023:TUV983026 UER983023:UER983026 UON983023:UON983026 UYJ983023:UYJ983026 VIF983023:VIF983026 VSB983023:VSB983026 WBX983023:WBX983026 WLT983023:WLT983026 WVP983023:WVP983026 I65519:I65522 JF65519:JF65522 TB65519:TB65522 ACX65519:ACX65522 AMT65519:AMT65522 AWP65519:AWP65522 BGL65519:BGL65522 BQH65519:BQH65522 CAD65519:CAD65522 CJZ65519:CJZ65522 CTV65519:CTV65522 DDR65519:DDR65522 DNN65519:DNN65522 DXJ65519:DXJ65522 EHF65519:EHF65522 ERB65519:ERB65522 FAX65519:FAX65522 FKT65519:FKT65522 FUP65519:FUP65522 GEL65519:GEL65522 GOH65519:GOH65522 GYD65519:GYD65522 HHZ65519:HHZ65522 HRV65519:HRV65522 IBR65519:IBR65522 ILN65519:ILN65522 IVJ65519:IVJ65522 JFF65519:JFF65522 JPB65519:JPB65522 JYX65519:JYX65522 KIT65519:KIT65522 KSP65519:KSP65522 LCL65519:LCL65522 LMH65519:LMH65522 LWD65519:LWD65522 MFZ65519:MFZ65522 MPV65519:MPV65522 MZR65519:MZR65522 NJN65519:NJN65522 NTJ65519:NTJ65522 ODF65519:ODF65522 ONB65519:ONB65522 OWX65519:OWX65522 PGT65519:PGT65522 PQP65519:PQP65522 QAL65519:QAL65522 QKH65519:QKH65522 QUD65519:QUD65522 RDZ65519:RDZ65522 RNV65519:RNV65522 RXR65519:RXR65522 SHN65519:SHN65522 SRJ65519:SRJ65522 TBF65519:TBF65522 TLB65519:TLB65522 TUX65519:TUX65522 UET65519:UET65522 UOP65519:UOP65522 UYL65519:UYL65522 VIH65519:VIH65522 VSD65519:VSD65522 WBZ65519:WBZ65522 WLV65519:WLV65522 WVR65519:WVR65522 I131055:I131058 JF131055:JF131058 TB131055:TB131058 ACX131055:ACX131058 AMT131055:AMT131058 AWP131055:AWP131058 BGL131055:BGL131058 BQH131055:BQH131058 CAD131055:CAD131058 CJZ131055:CJZ131058 CTV131055:CTV131058 DDR131055:DDR131058 DNN131055:DNN131058 DXJ131055:DXJ131058 EHF131055:EHF131058 ERB131055:ERB131058 FAX131055:FAX131058 FKT131055:FKT131058 FUP131055:FUP131058 GEL131055:GEL131058 GOH131055:GOH131058 GYD131055:GYD131058 HHZ131055:HHZ131058 HRV131055:HRV131058 IBR131055:IBR131058 ILN131055:ILN131058 IVJ131055:IVJ131058 JFF131055:JFF131058 JPB131055:JPB131058 JYX131055:JYX131058 KIT131055:KIT131058 KSP131055:KSP131058 LCL131055:LCL131058 LMH131055:LMH131058 LWD131055:LWD131058 MFZ131055:MFZ131058 MPV131055:MPV131058 MZR131055:MZR131058 NJN131055:NJN131058 NTJ131055:NTJ131058 ODF131055:ODF131058 ONB131055:ONB131058 OWX131055:OWX131058 PGT131055:PGT131058 PQP131055:PQP131058 QAL131055:QAL131058 QKH131055:QKH131058 QUD131055:QUD131058 RDZ131055:RDZ131058 RNV131055:RNV131058 RXR131055:RXR131058 SHN131055:SHN131058 SRJ131055:SRJ131058 TBF131055:TBF131058 TLB131055:TLB131058 TUX131055:TUX131058 UET131055:UET131058 UOP131055:UOP131058 UYL131055:UYL131058 VIH131055:VIH131058 VSD131055:VSD131058 WBZ131055:WBZ131058 WLV131055:WLV131058 WVR131055:WVR131058 I196591:I196594 JF196591:JF196594 TB196591:TB196594 ACX196591:ACX196594 AMT196591:AMT196594 AWP196591:AWP196594 BGL196591:BGL196594 BQH196591:BQH196594 CAD196591:CAD196594 CJZ196591:CJZ196594 CTV196591:CTV196594 DDR196591:DDR196594 DNN196591:DNN196594 DXJ196591:DXJ196594 EHF196591:EHF196594 ERB196591:ERB196594 FAX196591:FAX196594 FKT196591:FKT196594 FUP196591:FUP196594 GEL196591:GEL196594 GOH196591:GOH196594 GYD196591:GYD196594 HHZ196591:HHZ196594 HRV196591:HRV196594 IBR196591:IBR196594 ILN196591:ILN196594 IVJ196591:IVJ196594 JFF196591:JFF196594 JPB196591:JPB196594 JYX196591:JYX196594 KIT196591:KIT196594 KSP196591:KSP196594 LCL196591:LCL196594 LMH196591:LMH196594 LWD196591:LWD196594 MFZ196591:MFZ196594 MPV196591:MPV196594 MZR196591:MZR196594 NJN196591:NJN196594 NTJ196591:NTJ196594 ODF196591:ODF196594 ONB196591:ONB196594 OWX196591:OWX196594 PGT196591:PGT196594 PQP196591:PQP196594 QAL196591:QAL196594 QKH196591:QKH196594 QUD196591:QUD196594 RDZ196591:RDZ196594 RNV196591:RNV196594 RXR196591:RXR196594 SHN196591:SHN196594 SRJ196591:SRJ196594 TBF196591:TBF196594 TLB196591:TLB196594 TUX196591:TUX196594 UET196591:UET196594 UOP196591:UOP196594 UYL196591:UYL196594 VIH196591:VIH196594 VSD196591:VSD196594 WBZ196591:WBZ196594 WLV196591:WLV196594 WVR196591:WVR196594 I262127:I262130 JF262127:JF262130 TB262127:TB262130 ACX262127:ACX262130 AMT262127:AMT262130 AWP262127:AWP262130 BGL262127:BGL262130 BQH262127:BQH262130 CAD262127:CAD262130 CJZ262127:CJZ262130 CTV262127:CTV262130 DDR262127:DDR262130 DNN262127:DNN262130 DXJ262127:DXJ262130 EHF262127:EHF262130 ERB262127:ERB262130 FAX262127:FAX262130 FKT262127:FKT262130 FUP262127:FUP262130 GEL262127:GEL262130 GOH262127:GOH262130 GYD262127:GYD262130 HHZ262127:HHZ262130 HRV262127:HRV262130 IBR262127:IBR262130 ILN262127:ILN262130 IVJ262127:IVJ262130 JFF262127:JFF262130 JPB262127:JPB262130 JYX262127:JYX262130 KIT262127:KIT262130 KSP262127:KSP262130 LCL262127:LCL262130 LMH262127:LMH262130 LWD262127:LWD262130 MFZ262127:MFZ262130 MPV262127:MPV262130 MZR262127:MZR262130 NJN262127:NJN262130 NTJ262127:NTJ262130 ODF262127:ODF262130 ONB262127:ONB262130 OWX262127:OWX262130 PGT262127:PGT262130 PQP262127:PQP262130 QAL262127:QAL262130 QKH262127:QKH262130 QUD262127:QUD262130 RDZ262127:RDZ262130 RNV262127:RNV262130 RXR262127:RXR262130 SHN262127:SHN262130 SRJ262127:SRJ262130 TBF262127:TBF262130 TLB262127:TLB262130 TUX262127:TUX262130 UET262127:UET262130 UOP262127:UOP262130 UYL262127:UYL262130 VIH262127:VIH262130 VSD262127:VSD262130 WBZ262127:WBZ262130 WLV262127:WLV262130 WVR262127:WVR262130 I327663:I327666 JF327663:JF327666 TB327663:TB327666 ACX327663:ACX327666 AMT327663:AMT327666 AWP327663:AWP327666 BGL327663:BGL327666 BQH327663:BQH327666 CAD327663:CAD327666 CJZ327663:CJZ327666 CTV327663:CTV327666 DDR327663:DDR327666 DNN327663:DNN327666 DXJ327663:DXJ327666 EHF327663:EHF327666 ERB327663:ERB327666 FAX327663:FAX327666 FKT327663:FKT327666 FUP327663:FUP327666 GEL327663:GEL327666 GOH327663:GOH327666 GYD327663:GYD327666 HHZ327663:HHZ327666 HRV327663:HRV327666 IBR327663:IBR327666 ILN327663:ILN327666 IVJ327663:IVJ327666 JFF327663:JFF327666 JPB327663:JPB327666 JYX327663:JYX327666 KIT327663:KIT327666 KSP327663:KSP327666 LCL327663:LCL327666 LMH327663:LMH327666 LWD327663:LWD327666 MFZ327663:MFZ327666 MPV327663:MPV327666 MZR327663:MZR327666 NJN327663:NJN327666 NTJ327663:NTJ327666 ODF327663:ODF327666 ONB327663:ONB327666 OWX327663:OWX327666 PGT327663:PGT327666 PQP327663:PQP327666 QAL327663:QAL327666 QKH327663:QKH327666 QUD327663:QUD327666 RDZ327663:RDZ327666 RNV327663:RNV327666 RXR327663:RXR327666 SHN327663:SHN327666 SRJ327663:SRJ327666 TBF327663:TBF327666 TLB327663:TLB327666 TUX327663:TUX327666 UET327663:UET327666 UOP327663:UOP327666 UYL327663:UYL327666 VIH327663:VIH327666 VSD327663:VSD327666 WBZ327663:WBZ327666 WLV327663:WLV327666 WVR327663:WVR327666 I393199:I393202 JF393199:JF393202 TB393199:TB393202 ACX393199:ACX393202 AMT393199:AMT393202 AWP393199:AWP393202 BGL393199:BGL393202 BQH393199:BQH393202 CAD393199:CAD393202 CJZ393199:CJZ393202 CTV393199:CTV393202 DDR393199:DDR393202 DNN393199:DNN393202 DXJ393199:DXJ393202 EHF393199:EHF393202 ERB393199:ERB393202 FAX393199:FAX393202 FKT393199:FKT393202 FUP393199:FUP393202 GEL393199:GEL393202 GOH393199:GOH393202 GYD393199:GYD393202 HHZ393199:HHZ393202 HRV393199:HRV393202 IBR393199:IBR393202 ILN393199:ILN393202 IVJ393199:IVJ393202 JFF393199:JFF393202 JPB393199:JPB393202 JYX393199:JYX393202 KIT393199:KIT393202 KSP393199:KSP393202 LCL393199:LCL393202 LMH393199:LMH393202 LWD393199:LWD393202 MFZ393199:MFZ393202 MPV393199:MPV393202 MZR393199:MZR393202 NJN393199:NJN393202 NTJ393199:NTJ393202 ODF393199:ODF393202 ONB393199:ONB393202 OWX393199:OWX393202 PGT393199:PGT393202 PQP393199:PQP393202 QAL393199:QAL393202 QKH393199:QKH393202 QUD393199:QUD393202 RDZ393199:RDZ393202 RNV393199:RNV393202 RXR393199:RXR393202 SHN393199:SHN393202 SRJ393199:SRJ393202 TBF393199:TBF393202 TLB393199:TLB393202 TUX393199:TUX393202 UET393199:UET393202 UOP393199:UOP393202 UYL393199:UYL393202 VIH393199:VIH393202 VSD393199:VSD393202 WBZ393199:WBZ393202 WLV393199:WLV393202 WVR393199:WVR393202 I458735:I458738 JF458735:JF458738 TB458735:TB458738 ACX458735:ACX458738 AMT458735:AMT458738 AWP458735:AWP458738 BGL458735:BGL458738 BQH458735:BQH458738 CAD458735:CAD458738 CJZ458735:CJZ458738 CTV458735:CTV458738 DDR458735:DDR458738 DNN458735:DNN458738 DXJ458735:DXJ458738 EHF458735:EHF458738 ERB458735:ERB458738 FAX458735:FAX458738 FKT458735:FKT458738 FUP458735:FUP458738 GEL458735:GEL458738 GOH458735:GOH458738 GYD458735:GYD458738 HHZ458735:HHZ458738 HRV458735:HRV458738 IBR458735:IBR458738 ILN458735:ILN458738 IVJ458735:IVJ458738 JFF458735:JFF458738 JPB458735:JPB458738 JYX458735:JYX458738 KIT458735:KIT458738 KSP458735:KSP458738 LCL458735:LCL458738 LMH458735:LMH458738 LWD458735:LWD458738 MFZ458735:MFZ458738 MPV458735:MPV458738 MZR458735:MZR458738 NJN458735:NJN458738 NTJ458735:NTJ458738 ODF458735:ODF458738 ONB458735:ONB458738 OWX458735:OWX458738 PGT458735:PGT458738 PQP458735:PQP458738 QAL458735:QAL458738 QKH458735:QKH458738 QUD458735:QUD458738 RDZ458735:RDZ458738 RNV458735:RNV458738 RXR458735:RXR458738 SHN458735:SHN458738 SRJ458735:SRJ458738 TBF458735:TBF458738 TLB458735:TLB458738 TUX458735:TUX458738 UET458735:UET458738 UOP458735:UOP458738 UYL458735:UYL458738 VIH458735:VIH458738 VSD458735:VSD458738 WBZ458735:WBZ458738 WLV458735:WLV458738 WVR458735:WVR458738 I524271:I524274 JF524271:JF524274 TB524271:TB524274 ACX524271:ACX524274 AMT524271:AMT524274 AWP524271:AWP524274 BGL524271:BGL524274 BQH524271:BQH524274 CAD524271:CAD524274 CJZ524271:CJZ524274 CTV524271:CTV524274 DDR524271:DDR524274 DNN524271:DNN524274 DXJ524271:DXJ524274 EHF524271:EHF524274 ERB524271:ERB524274 FAX524271:FAX524274 FKT524271:FKT524274 FUP524271:FUP524274 GEL524271:GEL524274 GOH524271:GOH524274 GYD524271:GYD524274 HHZ524271:HHZ524274 HRV524271:HRV524274 IBR524271:IBR524274 ILN524271:ILN524274 IVJ524271:IVJ524274 JFF524271:JFF524274 JPB524271:JPB524274 JYX524271:JYX524274 KIT524271:KIT524274 KSP524271:KSP524274 LCL524271:LCL524274 LMH524271:LMH524274 LWD524271:LWD524274 MFZ524271:MFZ524274 MPV524271:MPV524274 MZR524271:MZR524274 NJN524271:NJN524274 NTJ524271:NTJ524274 ODF524271:ODF524274 ONB524271:ONB524274 OWX524271:OWX524274 PGT524271:PGT524274 PQP524271:PQP524274 QAL524271:QAL524274 QKH524271:QKH524274 QUD524271:QUD524274 RDZ524271:RDZ524274 RNV524271:RNV524274 RXR524271:RXR524274 SHN524271:SHN524274 SRJ524271:SRJ524274 TBF524271:TBF524274 TLB524271:TLB524274 TUX524271:TUX524274 UET524271:UET524274 UOP524271:UOP524274 UYL524271:UYL524274 VIH524271:VIH524274 VSD524271:VSD524274 WBZ524271:WBZ524274 WLV524271:WLV524274 WVR524271:WVR524274 I589807:I589810 JF589807:JF589810 TB589807:TB589810 ACX589807:ACX589810 AMT589807:AMT589810 AWP589807:AWP589810 BGL589807:BGL589810 BQH589807:BQH589810 CAD589807:CAD589810 CJZ589807:CJZ589810 CTV589807:CTV589810 DDR589807:DDR589810 DNN589807:DNN589810 DXJ589807:DXJ589810 EHF589807:EHF589810 ERB589807:ERB589810 FAX589807:FAX589810 FKT589807:FKT589810 FUP589807:FUP589810 GEL589807:GEL589810 GOH589807:GOH589810 GYD589807:GYD589810 HHZ589807:HHZ589810 HRV589807:HRV589810 IBR589807:IBR589810 ILN589807:ILN589810 IVJ589807:IVJ589810 JFF589807:JFF589810 JPB589807:JPB589810 JYX589807:JYX589810 KIT589807:KIT589810 KSP589807:KSP589810 LCL589807:LCL589810 LMH589807:LMH589810 LWD589807:LWD589810 MFZ589807:MFZ589810 MPV589807:MPV589810 MZR589807:MZR589810 NJN589807:NJN589810 NTJ589807:NTJ589810 ODF589807:ODF589810 ONB589807:ONB589810 OWX589807:OWX589810 PGT589807:PGT589810 PQP589807:PQP589810 QAL589807:QAL589810 QKH589807:QKH589810 QUD589807:QUD589810 RDZ589807:RDZ589810 RNV589807:RNV589810 RXR589807:RXR589810 SHN589807:SHN589810 SRJ589807:SRJ589810 TBF589807:TBF589810 TLB589807:TLB589810 TUX589807:TUX589810 UET589807:UET589810 UOP589807:UOP589810 UYL589807:UYL589810 VIH589807:VIH589810 VSD589807:VSD589810 WBZ589807:WBZ589810 WLV589807:WLV589810 WVR589807:WVR589810 I655343:I655346 JF655343:JF655346 TB655343:TB655346 ACX655343:ACX655346 AMT655343:AMT655346 AWP655343:AWP655346 BGL655343:BGL655346 BQH655343:BQH655346 CAD655343:CAD655346 CJZ655343:CJZ655346 CTV655343:CTV655346 DDR655343:DDR655346 DNN655343:DNN655346 DXJ655343:DXJ655346 EHF655343:EHF655346 ERB655343:ERB655346 FAX655343:FAX655346 FKT655343:FKT655346 FUP655343:FUP655346 GEL655343:GEL655346 GOH655343:GOH655346 GYD655343:GYD655346 HHZ655343:HHZ655346 HRV655343:HRV655346 IBR655343:IBR655346 ILN655343:ILN655346 IVJ655343:IVJ655346 JFF655343:JFF655346 JPB655343:JPB655346 JYX655343:JYX655346 KIT655343:KIT655346 KSP655343:KSP655346 LCL655343:LCL655346 LMH655343:LMH655346 LWD655343:LWD655346 MFZ655343:MFZ655346 MPV655343:MPV655346 MZR655343:MZR655346 NJN655343:NJN655346 NTJ655343:NTJ655346 ODF655343:ODF655346 ONB655343:ONB655346 OWX655343:OWX655346 PGT655343:PGT655346 PQP655343:PQP655346 QAL655343:QAL655346 QKH655343:QKH655346 QUD655343:QUD655346 RDZ655343:RDZ655346 RNV655343:RNV655346 RXR655343:RXR655346 SHN655343:SHN655346 SRJ655343:SRJ655346 TBF655343:TBF655346 TLB655343:TLB655346 TUX655343:TUX655346 UET655343:UET655346 UOP655343:UOP655346 UYL655343:UYL655346 VIH655343:VIH655346 VSD655343:VSD655346 WBZ655343:WBZ655346 WLV655343:WLV655346 WVR655343:WVR655346 I720879:I720882 JF720879:JF720882 TB720879:TB720882 ACX720879:ACX720882 AMT720879:AMT720882 AWP720879:AWP720882 BGL720879:BGL720882 BQH720879:BQH720882 CAD720879:CAD720882 CJZ720879:CJZ720882 CTV720879:CTV720882 DDR720879:DDR720882 DNN720879:DNN720882 DXJ720879:DXJ720882 EHF720879:EHF720882 ERB720879:ERB720882 FAX720879:FAX720882 FKT720879:FKT720882 FUP720879:FUP720882 GEL720879:GEL720882 GOH720879:GOH720882 GYD720879:GYD720882 HHZ720879:HHZ720882 HRV720879:HRV720882 IBR720879:IBR720882 ILN720879:ILN720882 IVJ720879:IVJ720882 JFF720879:JFF720882 JPB720879:JPB720882 JYX720879:JYX720882 KIT720879:KIT720882 KSP720879:KSP720882 LCL720879:LCL720882 LMH720879:LMH720882 LWD720879:LWD720882 MFZ720879:MFZ720882 MPV720879:MPV720882 MZR720879:MZR720882 NJN720879:NJN720882 NTJ720879:NTJ720882 ODF720879:ODF720882 ONB720879:ONB720882 OWX720879:OWX720882 PGT720879:PGT720882 PQP720879:PQP720882 QAL720879:QAL720882 QKH720879:QKH720882 QUD720879:QUD720882 RDZ720879:RDZ720882 RNV720879:RNV720882 RXR720879:RXR720882 SHN720879:SHN720882 SRJ720879:SRJ720882 TBF720879:TBF720882 TLB720879:TLB720882 TUX720879:TUX720882 UET720879:UET720882 UOP720879:UOP720882 UYL720879:UYL720882 VIH720879:VIH720882 VSD720879:VSD720882 WBZ720879:WBZ720882 WLV720879:WLV720882 WVR720879:WVR720882 I786415:I786418 JF786415:JF786418 TB786415:TB786418 ACX786415:ACX786418 AMT786415:AMT786418 AWP786415:AWP786418 BGL786415:BGL786418 BQH786415:BQH786418 CAD786415:CAD786418 CJZ786415:CJZ786418 CTV786415:CTV786418 DDR786415:DDR786418 DNN786415:DNN786418 DXJ786415:DXJ786418 EHF786415:EHF786418 ERB786415:ERB786418 FAX786415:FAX786418 FKT786415:FKT786418 FUP786415:FUP786418 GEL786415:GEL786418 GOH786415:GOH786418 GYD786415:GYD786418 HHZ786415:HHZ786418 HRV786415:HRV786418 IBR786415:IBR786418 ILN786415:ILN786418 IVJ786415:IVJ786418 JFF786415:JFF786418 JPB786415:JPB786418 JYX786415:JYX786418 KIT786415:KIT786418 KSP786415:KSP786418 LCL786415:LCL786418 LMH786415:LMH786418 LWD786415:LWD786418 MFZ786415:MFZ786418 MPV786415:MPV786418 MZR786415:MZR786418 NJN786415:NJN786418 NTJ786415:NTJ786418 ODF786415:ODF786418 ONB786415:ONB786418 OWX786415:OWX786418 PGT786415:PGT786418 PQP786415:PQP786418 QAL786415:QAL786418 QKH786415:QKH786418 QUD786415:QUD786418 RDZ786415:RDZ786418 RNV786415:RNV786418 RXR786415:RXR786418 SHN786415:SHN786418 SRJ786415:SRJ786418 TBF786415:TBF786418 TLB786415:TLB786418 TUX786415:TUX786418 UET786415:UET786418 UOP786415:UOP786418 UYL786415:UYL786418 VIH786415:VIH786418 VSD786415:VSD786418 WBZ786415:WBZ786418 WLV786415:WLV786418 WVR786415:WVR786418 I851951:I851954 JF851951:JF851954 TB851951:TB851954 ACX851951:ACX851954 AMT851951:AMT851954 AWP851951:AWP851954 BGL851951:BGL851954 BQH851951:BQH851954 CAD851951:CAD851954 CJZ851951:CJZ851954 CTV851951:CTV851954 DDR851951:DDR851954 DNN851951:DNN851954 DXJ851951:DXJ851954 EHF851951:EHF851954 ERB851951:ERB851954 FAX851951:FAX851954 FKT851951:FKT851954 FUP851951:FUP851954 GEL851951:GEL851954 GOH851951:GOH851954 GYD851951:GYD851954 HHZ851951:HHZ851954 HRV851951:HRV851954 IBR851951:IBR851954 ILN851951:ILN851954 IVJ851951:IVJ851954 JFF851951:JFF851954 JPB851951:JPB851954 JYX851951:JYX851954 KIT851951:KIT851954 KSP851951:KSP851954 LCL851951:LCL851954 LMH851951:LMH851954 LWD851951:LWD851954 MFZ851951:MFZ851954 MPV851951:MPV851954 MZR851951:MZR851954 NJN851951:NJN851954 NTJ851951:NTJ851954 ODF851951:ODF851954 ONB851951:ONB851954 OWX851951:OWX851954 PGT851951:PGT851954 PQP851951:PQP851954 QAL851951:QAL851954 QKH851951:QKH851954 QUD851951:QUD851954 RDZ851951:RDZ851954 RNV851951:RNV851954 RXR851951:RXR851954 SHN851951:SHN851954 SRJ851951:SRJ851954 TBF851951:TBF851954 TLB851951:TLB851954 TUX851951:TUX851954 UET851951:UET851954 UOP851951:UOP851954 UYL851951:UYL851954 VIH851951:VIH851954 VSD851951:VSD851954 WBZ851951:WBZ851954 WLV851951:WLV851954 WVR851951:WVR851954 I917487:I917490 JF917487:JF917490 TB917487:TB917490 ACX917487:ACX917490 AMT917487:AMT917490 AWP917487:AWP917490 BGL917487:BGL917490 BQH917487:BQH917490 CAD917487:CAD917490 CJZ917487:CJZ917490 CTV917487:CTV917490 DDR917487:DDR917490 DNN917487:DNN917490 DXJ917487:DXJ917490 EHF917487:EHF917490 ERB917487:ERB917490 FAX917487:FAX917490 FKT917487:FKT917490 FUP917487:FUP917490 GEL917487:GEL917490 GOH917487:GOH917490 GYD917487:GYD917490 HHZ917487:HHZ917490 HRV917487:HRV917490 IBR917487:IBR917490 ILN917487:ILN917490 IVJ917487:IVJ917490 JFF917487:JFF917490 JPB917487:JPB917490 JYX917487:JYX917490 KIT917487:KIT917490 KSP917487:KSP917490 LCL917487:LCL917490 LMH917487:LMH917490 LWD917487:LWD917490 MFZ917487:MFZ917490 MPV917487:MPV917490 MZR917487:MZR917490 NJN917487:NJN917490 NTJ917487:NTJ917490 ODF917487:ODF917490 ONB917487:ONB917490 OWX917487:OWX917490 PGT917487:PGT917490 PQP917487:PQP917490 QAL917487:QAL917490 QKH917487:QKH917490 QUD917487:QUD917490 RDZ917487:RDZ917490 RNV917487:RNV917490 RXR917487:RXR917490 SHN917487:SHN917490 SRJ917487:SRJ917490 TBF917487:TBF917490 TLB917487:TLB917490 TUX917487:TUX917490 UET917487:UET917490 UOP917487:UOP917490 UYL917487:UYL917490 VIH917487:VIH917490 VSD917487:VSD917490 WBZ917487:WBZ917490 WLV917487:WLV917490 WVR917487:WVR917490 I983023:I983026 JF983023:JF983026 TB983023:TB983026 ACX983023:ACX983026 AMT983023:AMT983026 AWP983023:AWP983026 BGL983023:BGL983026 BQH983023:BQH983026 CAD983023:CAD983026 CJZ983023:CJZ983026 CTV983023:CTV983026 DDR983023:DDR983026 DNN983023:DNN983026 DXJ983023:DXJ983026 EHF983023:EHF983026 ERB983023:ERB983026 FAX983023:FAX983026 FKT983023:FKT983026 FUP983023:FUP983026 GEL983023:GEL983026 GOH983023:GOH983026 GYD983023:GYD983026 HHZ983023:HHZ983026 HRV983023:HRV983026 IBR983023:IBR983026 ILN983023:ILN983026 IVJ983023:IVJ983026 JFF983023:JFF983026 JPB983023:JPB983026 JYX983023:JYX983026 KIT983023:KIT983026 KSP983023:KSP983026 LCL983023:LCL983026 LMH983023:LMH983026 LWD983023:LWD983026 MFZ983023:MFZ983026 MPV983023:MPV983026 MZR983023:MZR983026 NJN983023:NJN983026 NTJ983023:NTJ983026 ODF983023:ODF983026 ONB983023:ONB983026 OWX983023:OWX983026 PGT983023:PGT983026 PQP983023:PQP983026 QAL983023:QAL983026 QKH983023:QKH983026 QUD983023:QUD983026 RDZ983023:RDZ983026 RNV983023:RNV983026 RXR983023:RXR983026 SHN983023:SHN983026 SRJ983023:SRJ983026 TBF983023:TBF983026 TLB983023:TLB983026 TUX983023:TUX983026 UET983023:UET983026 UOP983023:UOP983026 UYL983023:UYL983026 VIH983023:VIH983026 VSD983023:VSD983026 WBZ983023:WBZ983026 WLV983023:WLV983026 WVR983023:WVR983026 AF65519:AF65522 JO65519:JO65522 TK65519:TK65522 ADG65519:ADG65522 ANC65519:ANC65522 AWY65519:AWY65522 BGU65519:BGU65522 BQQ65519:BQQ65522 CAM65519:CAM65522 CKI65519:CKI65522 CUE65519:CUE65522 DEA65519:DEA65522 DNW65519:DNW65522 DXS65519:DXS65522 EHO65519:EHO65522 ERK65519:ERK65522 FBG65519:FBG65522 FLC65519:FLC65522 FUY65519:FUY65522 GEU65519:GEU65522 GOQ65519:GOQ65522 GYM65519:GYM65522 HII65519:HII65522 HSE65519:HSE65522 ICA65519:ICA65522 ILW65519:ILW65522 IVS65519:IVS65522 JFO65519:JFO65522 JPK65519:JPK65522 JZG65519:JZG65522 KJC65519:KJC65522 KSY65519:KSY65522 LCU65519:LCU65522 LMQ65519:LMQ65522 LWM65519:LWM65522 MGI65519:MGI65522 MQE65519:MQE65522 NAA65519:NAA65522 NJW65519:NJW65522 NTS65519:NTS65522 ODO65519:ODO65522 ONK65519:ONK65522 OXG65519:OXG65522 PHC65519:PHC65522 PQY65519:PQY65522 QAU65519:QAU65522 QKQ65519:QKQ65522 QUM65519:QUM65522 REI65519:REI65522 ROE65519:ROE65522 RYA65519:RYA65522 SHW65519:SHW65522 SRS65519:SRS65522 TBO65519:TBO65522 TLK65519:TLK65522 TVG65519:TVG65522 UFC65519:UFC65522 UOY65519:UOY65522 UYU65519:UYU65522 VIQ65519:VIQ65522 VSM65519:VSM65522 WCI65519:WCI65522 WME65519:WME65522 WWA65519:WWA65522 AF131055:AF131058 JO131055:JO131058 TK131055:TK131058 ADG131055:ADG131058 ANC131055:ANC131058 AWY131055:AWY131058 BGU131055:BGU131058 BQQ131055:BQQ131058 CAM131055:CAM131058 CKI131055:CKI131058 CUE131055:CUE131058 DEA131055:DEA131058 DNW131055:DNW131058 DXS131055:DXS131058 EHO131055:EHO131058 ERK131055:ERK131058 FBG131055:FBG131058 FLC131055:FLC131058 FUY131055:FUY131058 GEU131055:GEU131058 GOQ131055:GOQ131058 GYM131055:GYM131058 HII131055:HII131058 HSE131055:HSE131058 ICA131055:ICA131058 ILW131055:ILW131058 IVS131055:IVS131058 JFO131055:JFO131058 JPK131055:JPK131058 JZG131055:JZG131058 KJC131055:KJC131058 KSY131055:KSY131058 LCU131055:LCU131058 LMQ131055:LMQ131058 LWM131055:LWM131058 MGI131055:MGI131058 MQE131055:MQE131058 NAA131055:NAA131058 NJW131055:NJW131058 NTS131055:NTS131058 ODO131055:ODO131058 ONK131055:ONK131058 OXG131055:OXG131058 PHC131055:PHC131058 PQY131055:PQY131058 QAU131055:QAU131058 QKQ131055:QKQ131058 QUM131055:QUM131058 REI131055:REI131058 ROE131055:ROE131058 RYA131055:RYA131058 SHW131055:SHW131058 SRS131055:SRS131058 TBO131055:TBO131058 TLK131055:TLK131058 TVG131055:TVG131058 UFC131055:UFC131058 UOY131055:UOY131058 UYU131055:UYU131058 VIQ131055:VIQ131058 VSM131055:VSM131058 WCI131055:WCI131058 WME131055:WME131058 WWA131055:WWA131058 AF196591:AF196594 JO196591:JO196594 TK196591:TK196594 ADG196591:ADG196594 ANC196591:ANC196594 AWY196591:AWY196594 BGU196591:BGU196594 BQQ196591:BQQ196594 CAM196591:CAM196594 CKI196591:CKI196594 CUE196591:CUE196594 DEA196591:DEA196594 DNW196591:DNW196594 DXS196591:DXS196594 EHO196591:EHO196594 ERK196591:ERK196594 FBG196591:FBG196594 FLC196591:FLC196594 FUY196591:FUY196594 GEU196591:GEU196594 GOQ196591:GOQ196594 GYM196591:GYM196594 HII196591:HII196594 HSE196591:HSE196594 ICA196591:ICA196594 ILW196591:ILW196594 IVS196591:IVS196594 JFO196591:JFO196594 JPK196591:JPK196594 JZG196591:JZG196594 KJC196591:KJC196594 KSY196591:KSY196594 LCU196591:LCU196594 LMQ196591:LMQ196594 LWM196591:LWM196594 MGI196591:MGI196594 MQE196591:MQE196594 NAA196591:NAA196594 NJW196591:NJW196594 NTS196591:NTS196594 ODO196591:ODO196594 ONK196591:ONK196594 OXG196591:OXG196594 PHC196591:PHC196594 PQY196591:PQY196594 QAU196591:QAU196594 QKQ196591:QKQ196594 QUM196591:QUM196594 REI196591:REI196594 ROE196591:ROE196594 RYA196591:RYA196594 SHW196591:SHW196594 SRS196591:SRS196594 TBO196591:TBO196594 TLK196591:TLK196594 TVG196591:TVG196594 UFC196591:UFC196594 UOY196591:UOY196594 UYU196591:UYU196594 VIQ196591:VIQ196594 VSM196591:VSM196594 WCI196591:WCI196594 WME196591:WME196594 WWA196591:WWA196594 AF262127:AF262130 JO262127:JO262130 TK262127:TK262130 ADG262127:ADG262130 ANC262127:ANC262130 AWY262127:AWY262130 BGU262127:BGU262130 BQQ262127:BQQ262130 CAM262127:CAM262130 CKI262127:CKI262130 CUE262127:CUE262130 DEA262127:DEA262130 DNW262127:DNW262130 DXS262127:DXS262130 EHO262127:EHO262130 ERK262127:ERK262130 FBG262127:FBG262130 FLC262127:FLC262130 FUY262127:FUY262130 GEU262127:GEU262130 GOQ262127:GOQ262130 GYM262127:GYM262130 HII262127:HII262130 HSE262127:HSE262130 ICA262127:ICA262130 ILW262127:ILW262130 IVS262127:IVS262130 JFO262127:JFO262130 JPK262127:JPK262130 JZG262127:JZG262130 KJC262127:KJC262130 KSY262127:KSY262130 LCU262127:LCU262130 LMQ262127:LMQ262130 LWM262127:LWM262130 MGI262127:MGI262130 MQE262127:MQE262130 NAA262127:NAA262130 NJW262127:NJW262130 NTS262127:NTS262130 ODO262127:ODO262130 ONK262127:ONK262130 OXG262127:OXG262130 PHC262127:PHC262130 PQY262127:PQY262130 QAU262127:QAU262130 QKQ262127:QKQ262130 QUM262127:QUM262130 REI262127:REI262130 ROE262127:ROE262130 RYA262127:RYA262130 SHW262127:SHW262130 SRS262127:SRS262130 TBO262127:TBO262130 TLK262127:TLK262130 TVG262127:TVG262130 UFC262127:UFC262130 UOY262127:UOY262130 UYU262127:UYU262130 VIQ262127:VIQ262130 VSM262127:VSM262130 WCI262127:WCI262130 WME262127:WME262130 WWA262127:WWA262130 AF327663:AF327666 JO327663:JO327666 TK327663:TK327666 ADG327663:ADG327666 ANC327663:ANC327666 AWY327663:AWY327666 BGU327663:BGU327666 BQQ327663:BQQ327666 CAM327663:CAM327666 CKI327663:CKI327666 CUE327663:CUE327666 DEA327663:DEA327666 DNW327663:DNW327666 DXS327663:DXS327666 EHO327663:EHO327666 ERK327663:ERK327666 FBG327663:FBG327666 FLC327663:FLC327666 FUY327663:FUY327666 GEU327663:GEU327666 GOQ327663:GOQ327666 GYM327663:GYM327666 HII327663:HII327666 HSE327663:HSE327666 ICA327663:ICA327666 ILW327663:ILW327666 IVS327663:IVS327666 JFO327663:JFO327666 JPK327663:JPK327666 JZG327663:JZG327666 KJC327663:KJC327666 KSY327663:KSY327666 LCU327663:LCU327666 LMQ327663:LMQ327666 LWM327663:LWM327666 MGI327663:MGI327666 MQE327663:MQE327666 NAA327663:NAA327666 NJW327663:NJW327666 NTS327663:NTS327666 ODO327663:ODO327666 ONK327663:ONK327666 OXG327663:OXG327666 PHC327663:PHC327666 PQY327663:PQY327666 QAU327663:QAU327666 QKQ327663:QKQ327666 QUM327663:QUM327666 REI327663:REI327666 ROE327663:ROE327666 RYA327663:RYA327666 SHW327663:SHW327666 SRS327663:SRS327666 TBO327663:TBO327666 TLK327663:TLK327666 TVG327663:TVG327666 UFC327663:UFC327666 UOY327663:UOY327666 UYU327663:UYU327666 VIQ327663:VIQ327666 VSM327663:VSM327666 WCI327663:WCI327666 WME327663:WME327666 WWA327663:WWA327666 AF393199:AF393202 JO393199:JO393202 TK393199:TK393202 ADG393199:ADG393202 ANC393199:ANC393202 AWY393199:AWY393202 BGU393199:BGU393202 BQQ393199:BQQ393202 CAM393199:CAM393202 CKI393199:CKI393202 CUE393199:CUE393202 DEA393199:DEA393202 DNW393199:DNW393202 DXS393199:DXS393202 EHO393199:EHO393202 ERK393199:ERK393202 FBG393199:FBG393202 FLC393199:FLC393202 FUY393199:FUY393202 GEU393199:GEU393202 GOQ393199:GOQ393202 GYM393199:GYM393202 HII393199:HII393202 HSE393199:HSE393202 ICA393199:ICA393202 ILW393199:ILW393202 IVS393199:IVS393202 JFO393199:JFO393202 JPK393199:JPK393202 JZG393199:JZG393202 KJC393199:KJC393202 KSY393199:KSY393202 LCU393199:LCU393202 LMQ393199:LMQ393202 LWM393199:LWM393202 MGI393199:MGI393202 MQE393199:MQE393202 NAA393199:NAA393202 NJW393199:NJW393202 NTS393199:NTS393202 ODO393199:ODO393202 ONK393199:ONK393202 OXG393199:OXG393202 PHC393199:PHC393202 PQY393199:PQY393202 QAU393199:QAU393202 QKQ393199:QKQ393202 QUM393199:QUM393202 REI393199:REI393202 ROE393199:ROE393202 RYA393199:RYA393202 SHW393199:SHW393202 SRS393199:SRS393202 TBO393199:TBO393202 TLK393199:TLK393202 TVG393199:TVG393202 UFC393199:UFC393202 UOY393199:UOY393202 UYU393199:UYU393202 VIQ393199:VIQ393202 VSM393199:VSM393202 WCI393199:WCI393202 WME393199:WME393202 WWA393199:WWA393202 AF458735:AF458738 JO458735:JO458738 TK458735:TK458738 ADG458735:ADG458738 ANC458735:ANC458738 AWY458735:AWY458738 BGU458735:BGU458738 BQQ458735:BQQ458738 CAM458735:CAM458738 CKI458735:CKI458738 CUE458735:CUE458738 DEA458735:DEA458738 DNW458735:DNW458738 DXS458735:DXS458738 EHO458735:EHO458738 ERK458735:ERK458738 FBG458735:FBG458738 FLC458735:FLC458738 FUY458735:FUY458738 GEU458735:GEU458738 GOQ458735:GOQ458738 GYM458735:GYM458738 HII458735:HII458738 HSE458735:HSE458738 ICA458735:ICA458738 ILW458735:ILW458738 IVS458735:IVS458738 JFO458735:JFO458738 JPK458735:JPK458738 JZG458735:JZG458738 KJC458735:KJC458738 KSY458735:KSY458738 LCU458735:LCU458738 LMQ458735:LMQ458738 LWM458735:LWM458738 MGI458735:MGI458738 MQE458735:MQE458738 NAA458735:NAA458738 NJW458735:NJW458738 NTS458735:NTS458738 ODO458735:ODO458738 ONK458735:ONK458738 OXG458735:OXG458738 PHC458735:PHC458738 PQY458735:PQY458738 QAU458735:QAU458738 QKQ458735:QKQ458738 QUM458735:QUM458738 REI458735:REI458738 ROE458735:ROE458738 RYA458735:RYA458738 SHW458735:SHW458738 SRS458735:SRS458738 TBO458735:TBO458738 TLK458735:TLK458738 TVG458735:TVG458738 UFC458735:UFC458738 UOY458735:UOY458738 UYU458735:UYU458738 VIQ458735:VIQ458738 VSM458735:VSM458738 WCI458735:WCI458738 WME458735:WME458738 WWA458735:WWA458738 AF524271:AF524274 JO524271:JO524274 TK524271:TK524274 ADG524271:ADG524274 ANC524271:ANC524274 AWY524271:AWY524274 BGU524271:BGU524274 BQQ524271:BQQ524274 CAM524271:CAM524274 CKI524271:CKI524274 CUE524271:CUE524274 DEA524271:DEA524274 DNW524271:DNW524274 DXS524271:DXS524274 EHO524271:EHO524274 ERK524271:ERK524274 FBG524271:FBG524274 FLC524271:FLC524274 FUY524271:FUY524274 GEU524271:GEU524274 GOQ524271:GOQ524274 GYM524271:GYM524274 HII524271:HII524274 HSE524271:HSE524274 ICA524271:ICA524274 ILW524271:ILW524274 IVS524271:IVS524274 JFO524271:JFO524274 JPK524271:JPK524274 JZG524271:JZG524274 KJC524271:KJC524274 KSY524271:KSY524274 LCU524271:LCU524274 LMQ524271:LMQ524274 LWM524271:LWM524274 MGI524271:MGI524274 MQE524271:MQE524274 NAA524271:NAA524274 NJW524271:NJW524274 NTS524271:NTS524274 ODO524271:ODO524274 ONK524271:ONK524274 OXG524271:OXG524274 PHC524271:PHC524274 PQY524271:PQY524274 QAU524271:QAU524274 QKQ524271:QKQ524274 QUM524271:QUM524274 REI524271:REI524274 ROE524271:ROE524274 RYA524271:RYA524274 SHW524271:SHW524274 SRS524271:SRS524274 TBO524271:TBO524274 TLK524271:TLK524274 TVG524271:TVG524274 UFC524271:UFC524274 UOY524271:UOY524274 UYU524271:UYU524274 VIQ524271:VIQ524274 VSM524271:VSM524274 WCI524271:WCI524274 WME524271:WME524274 WWA524271:WWA524274 AF589807:AF589810 JO589807:JO589810 TK589807:TK589810 ADG589807:ADG589810 ANC589807:ANC589810 AWY589807:AWY589810 BGU589807:BGU589810 BQQ589807:BQQ589810 CAM589807:CAM589810 CKI589807:CKI589810 CUE589807:CUE589810 DEA589807:DEA589810 DNW589807:DNW589810 DXS589807:DXS589810 EHO589807:EHO589810 ERK589807:ERK589810 FBG589807:FBG589810 FLC589807:FLC589810 FUY589807:FUY589810 GEU589807:GEU589810 GOQ589807:GOQ589810 GYM589807:GYM589810 HII589807:HII589810 HSE589807:HSE589810 ICA589807:ICA589810 ILW589807:ILW589810 IVS589807:IVS589810 JFO589807:JFO589810 JPK589807:JPK589810 JZG589807:JZG589810 KJC589807:KJC589810 KSY589807:KSY589810 LCU589807:LCU589810 LMQ589807:LMQ589810 LWM589807:LWM589810 MGI589807:MGI589810 MQE589807:MQE589810 NAA589807:NAA589810 NJW589807:NJW589810 NTS589807:NTS589810 ODO589807:ODO589810 ONK589807:ONK589810 OXG589807:OXG589810 PHC589807:PHC589810 PQY589807:PQY589810 QAU589807:QAU589810 QKQ589807:QKQ589810 QUM589807:QUM589810 REI589807:REI589810 ROE589807:ROE589810 RYA589807:RYA589810 SHW589807:SHW589810 SRS589807:SRS589810 TBO589807:TBO589810 TLK589807:TLK589810 TVG589807:TVG589810 UFC589807:UFC589810 UOY589807:UOY589810 UYU589807:UYU589810 VIQ589807:VIQ589810 VSM589807:VSM589810 WCI589807:WCI589810 WME589807:WME589810 WWA589807:WWA589810 AF655343:AF655346 JO655343:JO655346 TK655343:TK655346 ADG655343:ADG655346 ANC655343:ANC655346 AWY655343:AWY655346 BGU655343:BGU655346 BQQ655343:BQQ655346 CAM655343:CAM655346 CKI655343:CKI655346 CUE655343:CUE655346 DEA655343:DEA655346 DNW655343:DNW655346 DXS655343:DXS655346 EHO655343:EHO655346 ERK655343:ERK655346 FBG655343:FBG655346 FLC655343:FLC655346 FUY655343:FUY655346 GEU655343:GEU655346 GOQ655343:GOQ655346 GYM655343:GYM655346 HII655343:HII655346 HSE655343:HSE655346 ICA655343:ICA655346 ILW655343:ILW655346 IVS655343:IVS655346 JFO655343:JFO655346 JPK655343:JPK655346 JZG655343:JZG655346 KJC655343:KJC655346 KSY655343:KSY655346 LCU655343:LCU655346 LMQ655343:LMQ655346 LWM655343:LWM655346 MGI655343:MGI655346 MQE655343:MQE655346 NAA655343:NAA655346 NJW655343:NJW655346 NTS655343:NTS655346 ODO655343:ODO655346 ONK655343:ONK655346 OXG655343:OXG655346 PHC655343:PHC655346 PQY655343:PQY655346 QAU655343:QAU655346 QKQ655343:QKQ655346 QUM655343:QUM655346 REI655343:REI655346 ROE655343:ROE655346 RYA655343:RYA655346 SHW655343:SHW655346 SRS655343:SRS655346 TBO655343:TBO655346 TLK655343:TLK655346 TVG655343:TVG655346 UFC655343:UFC655346 UOY655343:UOY655346 UYU655343:UYU655346 VIQ655343:VIQ655346 VSM655343:VSM655346 WCI655343:WCI655346 WME655343:WME655346 WWA655343:WWA655346 AF720879:AF720882 JO720879:JO720882 TK720879:TK720882 ADG720879:ADG720882 ANC720879:ANC720882 AWY720879:AWY720882 BGU720879:BGU720882 BQQ720879:BQQ720882 CAM720879:CAM720882 CKI720879:CKI720882 CUE720879:CUE720882 DEA720879:DEA720882 DNW720879:DNW720882 DXS720879:DXS720882 EHO720879:EHO720882 ERK720879:ERK720882 FBG720879:FBG720882 FLC720879:FLC720882 FUY720879:FUY720882 GEU720879:GEU720882 GOQ720879:GOQ720882 GYM720879:GYM720882 HII720879:HII720882 HSE720879:HSE720882 ICA720879:ICA720882 ILW720879:ILW720882 IVS720879:IVS720882 JFO720879:JFO720882 JPK720879:JPK720882 JZG720879:JZG720882 KJC720879:KJC720882 KSY720879:KSY720882 LCU720879:LCU720882 LMQ720879:LMQ720882 LWM720879:LWM720882 MGI720879:MGI720882 MQE720879:MQE720882 NAA720879:NAA720882 NJW720879:NJW720882 NTS720879:NTS720882 ODO720879:ODO720882 ONK720879:ONK720882 OXG720879:OXG720882 PHC720879:PHC720882 PQY720879:PQY720882 QAU720879:QAU720882 QKQ720879:QKQ720882 QUM720879:QUM720882 REI720879:REI720882 ROE720879:ROE720882 RYA720879:RYA720882 SHW720879:SHW720882 SRS720879:SRS720882 TBO720879:TBO720882 TLK720879:TLK720882 TVG720879:TVG720882 UFC720879:UFC720882 UOY720879:UOY720882 UYU720879:UYU720882 VIQ720879:VIQ720882 VSM720879:VSM720882 WCI720879:WCI720882 WME720879:WME720882 WWA720879:WWA720882 AF786415:AF786418 JO786415:JO786418 TK786415:TK786418 ADG786415:ADG786418 ANC786415:ANC786418 AWY786415:AWY786418 BGU786415:BGU786418 BQQ786415:BQQ786418 CAM786415:CAM786418 CKI786415:CKI786418 CUE786415:CUE786418 DEA786415:DEA786418 DNW786415:DNW786418 DXS786415:DXS786418 EHO786415:EHO786418 ERK786415:ERK786418 FBG786415:FBG786418 FLC786415:FLC786418 FUY786415:FUY786418 GEU786415:GEU786418 GOQ786415:GOQ786418 GYM786415:GYM786418 HII786415:HII786418 HSE786415:HSE786418 ICA786415:ICA786418 ILW786415:ILW786418 IVS786415:IVS786418 JFO786415:JFO786418 JPK786415:JPK786418 JZG786415:JZG786418 KJC786415:KJC786418 KSY786415:KSY786418 LCU786415:LCU786418 LMQ786415:LMQ786418 LWM786415:LWM786418 MGI786415:MGI786418 MQE786415:MQE786418 NAA786415:NAA786418 NJW786415:NJW786418 NTS786415:NTS786418 ODO786415:ODO786418 ONK786415:ONK786418 OXG786415:OXG786418 PHC786415:PHC786418 PQY786415:PQY786418 QAU786415:QAU786418 QKQ786415:QKQ786418 QUM786415:QUM786418 REI786415:REI786418 ROE786415:ROE786418 RYA786415:RYA786418 SHW786415:SHW786418 SRS786415:SRS786418 TBO786415:TBO786418 TLK786415:TLK786418 TVG786415:TVG786418 UFC786415:UFC786418 UOY786415:UOY786418 UYU786415:UYU786418 VIQ786415:VIQ786418 VSM786415:VSM786418 WCI786415:WCI786418 WME786415:WME786418 WWA786415:WWA786418 AF851951:AF851954 JO851951:JO851954 TK851951:TK851954 ADG851951:ADG851954 ANC851951:ANC851954 AWY851951:AWY851954 BGU851951:BGU851954 BQQ851951:BQQ851954 CAM851951:CAM851954 CKI851951:CKI851954 CUE851951:CUE851954 DEA851951:DEA851954 DNW851951:DNW851954 DXS851951:DXS851954 EHO851951:EHO851954 ERK851951:ERK851954 FBG851951:FBG851954 FLC851951:FLC851954 FUY851951:FUY851954 GEU851951:GEU851954 GOQ851951:GOQ851954 GYM851951:GYM851954 HII851951:HII851954 HSE851951:HSE851954 ICA851951:ICA851954 ILW851951:ILW851954 IVS851951:IVS851954 JFO851951:JFO851954 JPK851951:JPK851954 JZG851951:JZG851954 KJC851951:KJC851954 KSY851951:KSY851954 LCU851951:LCU851954 LMQ851951:LMQ851954 LWM851951:LWM851954 MGI851951:MGI851954 MQE851951:MQE851954 NAA851951:NAA851954 NJW851951:NJW851954 NTS851951:NTS851954 ODO851951:ODO851954 ONK851951:ONK851954 OXG851951:OXG851954 PHC851951:PHC851954 PQY851951:PQY851954 QAU851951:QAU851954 QKQ851951:QKQ851954 QUM851951:QUM851954 REI851951:REI851954 ROE851951:ROE851954 RYA851951:RYA851954 SHW851951:SHW851954 SRS851951:SRS851954 TBO851951:TBO851954 TLK851951:TLK851954 TVG851951:TVG851954 UFC851951:UFC851954 UOY851951:UOY851954 UYU851951:UYU851954 VIQ851951:VIQ851954 VSM851951:VSM851954 WCI851951:WCI851954 WME851951:WME851954 WWA851951:WWA851954 AF917487:AF917490 JO917487:JO917490 TK917487:TK917490 ADG917487:ADG917490 ANC917487:ANC917490 AWY917487:AWY917490 BGU917487:BGU917490 BQQ917487:BQQ917490 CAM917487:CAM917490 CKI917487:CKI917490 CUE917487:CUE917490 DEA917487:DEA917490 DNW917487:DNW917490 DXS917487:DXS917490 EHO917487:EHO917490 ERK917487:ERK917490 FBG917487:FBG917490 FLC917487:FLC917490 FUY917487:FUY917490 GEU917487:GEU917490 GOQ917487:GOQ917490 GYM917487:GYM917490 HII917487:HII917490 HSE917487:HSE917490 ICA917487:ICA917490 ILW917487:ILW917490 IVS917487:IVS917490 JFO917487:JFO917490 JPK917487:JPK917490 JZG917487:JZG917490 KJC917487:KJC917490 KSY917487:KSY917490 LCU917487:LCU917490 LMQ917487:LMQ917490 LWM917487:LWM917490 MGI917487:MGI917490 MQE917487:MQE917490 NAA917487:NAA917490 NJW917487:NJW917490 NTS917487:NTS917490 ODO917487:ODO917490 ONK917487:ONK917490 OXG917487:OXG917490 PHC917487:PHC917490 PQY917487:PQY917490 QAU917487:QAU917490 QKQ917487:QKQ917490 QUM917487:QUM917490 REI917487:REI917490 ROE917487:ROE917490 RYA917487:RYA917490 SHW917487:SHW917490 SRS917487:SRS917490 TBO917487:TBO917490 TLK917487:TLK917490 TVG917487:TVG917490 UFC917487:UFC917490 UOY917487:UOY917490 UYU917487:UYU917490 VIQ917487:VIQ917490 VSM917487:VSM917490 WCI917487:WCI917490 WME917487:WME917490 WWA917487:WWA917490 AF983023:AF983026 JO983023:JO983026 TK983023:TK983026 ADG983023:ADG983026 ANC983023:ANC983026 AWY983023:AWY983026 BGU983023:BGU983026 BQQ983023:BQQ983026 CAM983023:CAM983026 CKI983023:CKI983026 CUE983023:CUE983026 DEA983023:DEA983026 DNW983023:DNW983026 DXS983023:DXS983026 EHO983023:EHO983026 ERK983023:ERK983026 FBG983023:FBG983026 FLC983023:FLC983026 FUY983023:FUY983026 GEU983023:GEU983026 GOQ983023:GOQ983026 GYM983023:GYM983026 HII983023:HII983026 HSE983023:HSE983026 ICA983023:ICA983026 ILW983023:ILW983026 IVS983023:IVS983026 JFO983023:JFO983026 JPK983023:JPK983026 JZG983023:JZG983026 KJC983023:KJC983026 KSY983023:KSY983026 LCU983023:LCU983026 LMQ983023:LMQ983026 LWM983023:LWM983026 MGI983023:MGI983026 MQE983023:MQE983026 NAA983023:NAA983026 NJW983023:NJW983026 NTS983023:NTS983026 ODO983023:ODO983026 ONK983023:ONK983026 OXG983023:OXG983026 PHC983023:PHC983026 PQY983023:PQY983026 QAU983023:QAU983026 QKQ983023:QKQ983026 QUM983023:QUM983026 REI983023:REI983026 ROE983023:ROE983026 RYA983023:RYA983026 SHW983023:SHW983026 SRS983023:SRS983026 TBO983023:TBO983026 TLK983023:TLK983026 TVG983023:TVG983026 UFC983023:UFC983026 UOY983023:UOY983026 UYU983023:UYU983026 VIQ983023:VIQ983026 VSM983023:VSM983026 WCI983023:WCI983026 WME983023:WME983026 WWA983023:WWA983026 AD65519:AD65522 JM65519:JM65522 TI65519:TI65522 ADE65519:ADE65522 ANA65519:ANA65522 AWW65519:AWW65522 BGS65519:BGS65522 BQO65519:BQO65522 CAK65519:CAK65522 CKG65519:CKG65522 CUC65519:CUC65522 DDY65519:DDY65522 DNU65519:DNU65522 DXQ65519:DXQ65522 EHM65519:EHM65522 ERI65519:ERI65522 FBE65519:FBE65522 FLA65519:FLA65522 FUW65519:FUW65522 GES65519:GES65522 GOO65519:GOO65522 GYK65519:GYK65522 HIG65519:HIG65522 HSC65519:HSC65522 IBY65519:IBY65522 ILU65519:ILU65522 IVQ65519:IVQ65522 JFM65519:JFM65522 JPI65519:JPI65522 JZE65519:JZE65522 KJA65519:KJA65522 KSW65519:KSW65522 LCS65519:LCS65522 LMO65519:LMO65522 LWK65519:LWK65522 MGG65519:MGG65522 MQC65519:MQC65522 MZY65519:MZY65522 NJU65519:NJU65522 NTQ65519:NTQ65522 ODM65519:ODM65522 ONI65519:ONI65522 OXE65519:OXE65522 PHA65519:PHA65522 PQW65519:PQW65522 QAS65519:QAS65522 QKO65519:QKO65522 QUK65519:QUK65522 REG65519:REG65522 ROC65519:ROC65522 RXY65519:RXY65522 SHU65519:SHU65522 SRQ65519:SRQ65522 TBM65519:TBM65522 TLI65519:TLI65522 TVE65519:TVE65522 UFA65519:UFA65522 UOW65519:UOW65522 UYS65519:UYS65522 VIO65519:VIO65522 VSK65519:VSK65522 WCG65519:WCG65522 WMC65519:WMC65522 WVY65519:WVY65522 AD131055:AD131058 JM131055:JM131058 TI131055:TI131058 ADE131055:ADE131058 ANA131055:ANA131058 AWW131055:AWW131058 BGS131055:BGS131058 BQO131055:BQO131058 CAK131055:CAK131058 CKG131055:CKG131058 CUC131055:CUC131058 DDY131055:DDY131058 DNU131055:DNU131058 DXQ131055:DXQ131058 EHM131055:EHM131058 ERI131055:ERI131058 FBE131055:FBE131058 FLA131055:FLA131058 FUW131055:FUW131058 GES131055:GES131058 GOO131055:GOO131058 GYK131055:GYK131058 HIG131055:HIG131058 HSC131055:HSC131058 IBY131055:IBY131058 ILU131055:ILU131058 IVQ131055:IVQ131058 JFM131055:JFM131058 JPI131055:JPI131058 JZE131055:JZE131058 KJA131055:KJA131058 KSW131055:KSW131058 LCS131055:LCS131058 LMO131055:LMO131058 LWK131055:LWK131058 MGG131055:MGG131058 MQC131055:MQC131058 MZY131055:MZY131058 NJU131055:NJU131058 NTQ131055:NTQ131058 ODM131055:ODM131058 ONI131055:ONI131058 OXE131055:OXE131058 PHA131055:PHA131058 PQW131055:PQW131058 QAS131055:QAS131058 QKO131055:QKO131058 QUK131055:QUK131058 REG131055:REG131058 ROC131055:ROC131058 RXY131055:RXY131058 SHU131055:SHU131058 SRQ131055:SRQ131058 TBM131055:TBM131058 TLI131055:TLI131058 TVE131055:TVE131058 UFA131055:UFA131058 UOW131055:UOW131058 UYS131055:UYS131058 VIO131055:VIO131058 VSK131055:VSK131058 WCG131055:WCG131058 WMC131055:WMC131058 WVY131055:WVY131058 AD196591:AD196594 JM196591:JM196594 TI196591:TI196594 ADE196591:ADE196594 ANA196591:ANA196594 AWW196591:AWW196594 BGS196591:BGS196594 BQO196591:BQO196594 CAK196591:CAK196594 CKG196591:CKG196594 CUC196591:CUC196594 DDY196591:DDY196594 DNU196591:DNU196594 DXQ196591:DXQ196594 EHM196591:EHM196594 ERI196591:ERI196594 FBE196591:FBE196594 FLA196591:FLA196594 FUW196591:FUW196594 GES196591:GES196594 GOO196591:GOO196594 GYK196591:GYK196594 HIG196591:HIG196594 HSC196591:HSC196594 IBY196591:IBY196594 ILU196591:ILU196594 IVQ196591:IVQ196594 JFM196591:JFM196594 JPI196591:JPI196594 JZE196591:JZE196594 KJA196591:KJA196594 KSW196591:KSW196594 LCS196591:LCS196594 LMO196591:LMO196594 LWK196591:LWK196594 MGG196591:MGG196594 MQC196591:MQC196594 MZY196591:MZY196594 NJU196591:NJU196594 NTQ196591:NTQ196594 ODM196591:ODM196594 ONI196591:ONI196594 OXE196591:OXE196594 PHA196591:PHA196594 PQW196591:PQW196594 QAS196591:QAS196594 QKO196591:QKO196594 QUK196591:QUK196594 REG196591:REG196594 ROC196591:ROC196594 RXY196591:RXY196594 SHU196591:SHU196594 SRQ196591:SRQ196594 TBM196591:TBM196594 TLI196591:TLI196594 TVE196591:TVE196594 UFA196591:UFA196594 UOW196591:UOW196594 UYS196591:UYS196594 VIO196591:VIO196594 VSK196591:VSK196594 WCG196591:WCG196594 WMC196591:WMC196594 WVY196591:WVY196594 AD262127:AD262130 JM262127:JM262130 TI262127:TI262130 ADE262127:ADE262130 ANA262127:ANA262130 AWW262127:AWW262130 BGS262127:BGS262130 BQO262127:BQO262130 CAK262127:CAK262130 CKG262127:CKG262130 CUC262127:CUC262130 DDY262127:DDY262130 DNU262127:DNU262130 DXQ262127:DXQ262130 EHM262127:EHM262130 ERI262127:ERI262130 FBE262127:FBE262130 FLA262127:FLA262130 FUW262127:FUW262130 GES262127:GES262130 GOO262127:GOO262130 GYK262127:GYK262130 HIG262127:HIG262130 HSC262127:HSC262130 IBY262127:IBY262130 ILU262127:ILU262130 IVQ262127:IVQ262130 JFM262127:JFM262130 JPI262127:JPI262130 JZE262127:JZE262130 KJA262127:KJA262130 KSW262127:KSW262130 LCS262127:LCS262130 LMO262127:LMO262130 LWK262127:LWK262130 MGG262127:MGG262130 MQC262127:MQC262130 MZY262127:MZY262130 NJU262127:NJU262130 NTQ262127:NTQ262130 ODM262127:ODM262130 ONI262127:ONI262130 OXE262127:OXE262130 PHA262127:PHA262130 PQW262127:PQW262130 QAS262127:QAS262130 QKO262127:QKO262130 QUK262127:QUK262130 REG262127:REG262130 ROC262127:ROC262130 RXY262127:RXY262130 SHU262127:SHU262130 SRQ262127:SRQ262130 TBM262127:TBM262130 TLI262127:TLI262130 TVE262127:TVE262130 UFA262127:UFA262130 UOW262127:UOW262130 UYS262127:UYS262130 VIO262127:VIO262130 VSK262127:VSK262130 WCG262127:WCG262130 WMC262127:WMC262130 WVY262127:WVY262130 AD327663:AD327666 JM327663:JM327666 TI327663:TI327666 ADE327663:ADE327666 ANA327663:ANA327666 AWW327663:AWW327666 BGS327663:BGS327666 BQO327663:BQO327666 CAK327663:CAK327666 CKG327663:CKG327666 CUC327663:CUC327666 DDY327663:DDY327666 DNU327663:DNU327666 DXQ327663:DXQ327666 EHM327663:EHM327666 ERI327663:ERI327666 FBE327663:FBE327666 FLA327663:FLA327666 FUW327663:FUW327666 GES327663:GES327666 GOO327663:GOO327666 GYK327663:GYK327666 HIG327663:HIG327666 HSC327663:HSC327666 IBY327663:IBY327666 ILU327663:ILU327666 IVQ327663:IVQ327666 JFM327663:JFM327666 JPI327663:JPI327666 JZE327663:JZE327666 KJA327663:KJA327666 KSW327663:KSW327666 LCS327663:LCS327666 LMO327663:LMO327666 LWK327663:LWK327666 MGG327663:MGG327666 MQC327663:MQC327666 MZY327663:MZY327666 NJU327663:NJU327666 NTQ327663:NTQ327666 ODM327663:ODM327666 ONI327663:ONI327666 OXE327663:OXE327666 PHA327663:PHA327666 PQW327663:PQW327666 QAS327663:QAS327666 QKO327663:QKO327666 QUK327663:QUK327666 REG327663:REG327666 ROC327663:ROC327666 RXY327663:RXY327666 SHU327663:SHU327666 SRQ327663:SRQ327666 TBM327663:TBM327666 TLI327663:TLI327666 TVE327663:TVE327666 UFA327663:UFA327666 UOW327663:UOW327666 UYS327663:UYS327666 VIO327663:VIO327666 VSK327663:VSK327666 WCG327663:WCG327666 WMC327663:WMC327666 WVY327663:WVY327666 AD393199:AD393202 JM393199:JM393202 TI393199:TI393202 ADE393199:ADE393202 ANA393199:ANA393202 AWW393199:AWW393202 BGS393199:BGS393202 BQO393199:BQO393202 CAK393199:CAK393202 CKG393199:CKG393202 CUC393199:CUC393202 DDY393199:DDY393202 DNU393199:DNU393202 DXQ393199:DXQ393202 EHM393199:EHM393202 ERI393199:ERI393202 FBE393199:FBE393202 FLA393199:FLA393202 FUW393199:FUW393202 GES393199:GES393202 GOO393199:GOO393202 GYK393199:GYK393202 HIG393199:HIG393202 HSC393199:HSC393202 IBY393199:IBY393202 ILU393199:ILU393202 IVQ393199:IVQ393202 JFM393199:JFM393202 JPI393199:JPI393202 JZE393199:JZE393202 KJA393199:KJA393202 KSW393199:KSW393202 LCS393199:LCS393202 LMO393199:LMO393202 LWK393199:LWK393202 MGG393199:MGG393202 MQC393199:MQC393202 MZY393199:MZY393202 NJU393199:NJU393202 NTQ393199:NTQ393202 ODM393199:ODM393202 ONI393199:ONI393202 OXE393199:OXE393202 PHA393199:PHA393202 PQW393199:PQW393202 QAS393199:QAS393202 QKO393199:QKO393202 QUK393199:QUK393202 REG393199:REG393202 ROC393199:ROC393202 RXY393199:RXY393202 SHU393199:SHU393202 SRQ393199:SRQ393202 TBM393199:TBM393202 TLI393199:TLI393202 TVE393199:TVE393202 UFA393199:UFA393202 UOW393199:UOW393202 UYS393199:UYS393202 VIO393199:VIO393202 VSK393199:VSK393202 WCG393199:WCG393202 WMC393199:WMC393202 WVY393199:WVY393202 AD458735:AD458738 JM458735:JM458738 TI458735:TI458738 ADE458735:ADE458738 ANA458735:ANA458738 AWW458735:AWW458738 BGS458735:BGS458738 BQO458735:BQO458738 CAK458735:CAK458738 CKG458735:CKG458738 CUC458735:CUC458738 DDY458735:DDY458738 DNU458735:DNU458738 DXQ458735:DXQ458738 EHM458735:EHM458738 ERI458735:ERI458738 FBE458735:FBE458738 FLA458735:FLA458738 FUW458735:FUW458738 GES458735:GES458738 GOO458735:GOO458738 GYK458735:GYK458738 HIG458735:HIG458738 HSC458735:HSC458738 IBY458735:IBY458738 ILU458735:ILU458738 IVQ458735:IVQ458738 JFM458735:JFM458738 JPI458735:JPI458738 JZE458735:JZE458738 KJA458735:KJA458738 KSW458735:KSW458738 LCS458735:LCS458738 LMO458735:LMO458738 LWK458735:LWK458738 MGG458735:MGG458738 MQC458735:MQC458738 MZY458735:MZY458738 NJU458735:NJU458738 NTQ458735:NTQ458738 ODM458735:ODM458738 ONI458735:ONI458738 OXE458735:OXE458738 PHA458735:PHA458738 PQW458735:PQW458738 QAS458735:QAS458738 QKO458735:QKO458738 QUK458735:QUK458738 REG458735:REG458738 ROC458735:ROC458738 RXY458735:RXY458738 SHU458735:SHU458738 SRQ458735:SRQ458738 TBM458735:TBM458738 TLI458735:TLI458738 TVE458735:TVE458738 UFA458735:UFA458738 UOW458735:UOW458738 UYS458735:UYS458738 VIO458735:VIO458738 VSK458735:VSK458738 WCG458735:WCG458738 WMC458735:WMC458738 WVY458735:WVY458738 AD524271:AD524274 JM524271:JM524274 TI524271:TI524274 ADE524271:ADE524274 ANA524271:ANA524274 AWW524271:AWW524274 BGS524271:BGS524274 BQO524271:BQO524274 CAK524271:CAK524274 CKG524271:CKG524274 CUC524271:CUC524274 DDY524271:DDY524274 DNU524271:DNU524274 DXQ524271:DXQ524274 EHM524271:EHM524274 ERI524271:ERI524274 FBE524271:FBE524274 FLA524271:FLA524274 FUW524271:FUW524274 GES524271:GES524274 GOO524271:GOO524274 GYK524271:GYK524274 HIG524271:HIG524274 HSC524271:HSC524274 IBY524271:IBY524274 ILU524271:ILU524274 IVQ524271:IVQ524274 JFM524271:JFM524274 JPI524271:JPI524274 JZE524271:JZE524274 KJA524271:KJA524274 KSW524271:KSW524274 LCS524271:LCS524274 LMO524271:LMO524274 LWK524271:LWK524274 MGG524271:MGG524274 MQC524271:MQC524274 MZY524271:MZY524274 NJU524271:NJU524274 NTQ524271:NTQ524274 ODM524271:ODM524274 ONI524271:ONI524274 OXE524271:OXE524274 PHA524271:PHA524274 PQW524271:PQW524274 QAS524271:QAS524274 QKO524271:QKO524274 QUK524271:QUK524274 REG524271:REG524274 ROC524271:ROC524274 RXY524271:RXY524274 SHU524271:SHU524274 SRQ524271:SRQ524274 TBM524271:TBM524274 TLI524271:TLI524274 TVE524271:TVE524274 UFA524271:UFA524274 UOW524271:UOW524274 UYS524271:UYS524274 VIO524271:VIO524274 VSK524271:VSK524274 WCG524271:WCG524274 WMC524271:WMC524274 WVY524271:WVY524274 AD589807:AD589810 JM589807:JM589810 TI589807:TI589810 ADE589807:ADE589810 ANA589807:ANA589810 AWW589807:AWW589810 BGS589807:BGS589810 BQO589807:BQO589810 CAK589807:CAK589810 CKG589807:CKG589810 CUC589807:CUC589810 DDY589807:DDY589810 DNU589807:DNU589810 DXQ589807:DXQ589810 EHM589807:EHM589810 ERI589807:ERI589810 FBE589807:FBE589810 FLA589807:FLA589810 FUW589807:FUW589810 GES589807:GES589810 GOO589807:GOO589810 GYK589807:GYK589810 HIG589807:HIG589810 HSC589807:HSC589810 IBY589807:IBY589810 ILU589807:ILU589810 IVQ589807:IVQ589810 JFM589807:JFM589810 JPI589807:JPI589810 JZE589807:JZE589810 KJA589807:KJA589810 KSW589807:KSW589810 LCS589807:LCS589810 LMO589807:LMO589810 LWK589807:LWK589810 MGG589807:MGG589810 MQC589807:MQC589810 MZY589807:MZY589810 NJU589807:NJU589810 NTQ589807:NTQ589810 ODM589807:ODM589810 ONI589807:ONI589810 OXE589807:OXE589810 PHA589807:PHA589810 PQW589807:PQW589810 QAS589807:QAS589810 QKO589807:QKO589810 QUK589807:QUK589810 REG589807:REG589810 ROC589807:ROC589810 RXY589807:RXY589810 SHU589807:SHU589810 SRQ589807:SRQ589810 TBM589807:TBM589810 TLI589807:TLI589810 TVE589807:TVE589810 UFA589807:UFA589810 UOW589807:UOW589810 UYS589807:UYS589810 VIO589807:VIO589810 VSK589807:VSK589810 WCG589807:WCG589810 WMC589807:WMC589810 WVY589807:WVY589810 AD655343:AD655346 JM655343:JM655346 TI655343:TI655346 ADE655343:ADE655346 ANA655343:ANA655346 AWW655343:AWW655346 BGS655343:BGS655346 BQO655343:BQO655346 CAK655343:CAK655346 CKG655343:CKG655346 CUC655343:CUC655346 DDY655343:DDY655346 DNU655343:DNU655346 DXQ655343:DXQ655346 EHM655343:EHM655346 ERI655343:ERI655346 FBE655343:FBE655346 FLA655343:FLA655346 FUW655343:FUW655346 GES655343:GES655346 GOO655343:GOO655346 GYK655343:GYK655346 HIG655343:HIG655346 HSC655343:HSC655346 IBY655343:IBY655346 ILU655343:ILU655346 IVQ655343:IVQ655346 JFM655343:JFM655346 JPI655343:JPI655346 JZE655343:JZE655346 KJA655343:KJA655346 KSW655343:KSW655346 LCS655343:LCS655346 LMO655343:LMO655346 LWK655343:LWK655346 MGG655343:MGG655346 MQC655343:MQC655346 MZY655343:MZY655346 NJU655343:NJU655346 NTQ655343:NTQ655346 ODM655343:ODM655346 ONI655343:ONI655346 OXE655343:OXE655346 PHA655343:PHA655346 PQW655343:PQW655346 QAS655343:QAS655346 QKO655343:QKO655346 QUK655343:QUK655346 REG655343:REG655346 ROC655343:ROC655346 RXY655343:RXY655346 SHU655343:SHU655346 SRQ655343:SRQ655346 TBM655343:TBM655346 TLI655343:TLI655346 TVE655343:TVE655346 UFA655343:UFA655346 UOW655343:UOW655346 UYS655343:UYS655346 VIO655343:VIO655346 VSK655343:VSK655346 WCG655343:WCG655346 WMC655343:WMC655346 WVY655343:WVY655346 AD720879:AD720882 JM720879:JM720882 TI720879:TI720882 ADE720879:ADE720882 ANA720879:ANA720882 AWW720879:AWW720882 BGS720879:BGS720882 BQO720879:BQO720882 CAK720879:CAK720882 CKG720879:CKG720882 CUC720879:CUC720882 DDY720879:DDY720882 DNU720879:DNU720882 DXQ720879:DXQ720882 EHM720879:EHM720882 ERI720879:ERI720882 FBE720879:FBE720882 FLA720879:FLA720882 FUW720879:FUW720882 GES720879:GES720882 GOO720879:GOO720882 GYK720879:GYK720882 HIG720879:HIG720882 HSC720879:HSC720882 IBY720879:IBY720882 ILU720879:ILU720882 IVQ720879:IVQ720882 JFM720879:JFM720882 JPI720879:JPI720882 JZE720879:JZE720882 KJA720879:KJA720882 KSW720879:KSW720882 LCS720879:LCS720882 LMO720879:LMO720882 LWK720879:LWK720882 MGG720879:MGG720882 MQC720879:MQC720882 MZY720879:MZY720882 NJU720879:NJU720882 NTQ720879:NTQ720882 ODM720879:ODM720882 ONI720879:ONI720882 OXE720879:OXE720882 PHA720879:PHA720882 PQW720879:PQW720882 QAS720879:QAS720882 QKO720879:QKO720882 QUK720879:QUK720882 REG720879:REG720882 ROC720879:ROC720882 RXY720879:RXY720882 SHU720879:SHU720882 SRQ720879:SRQ720882 TBM720879:TBM720882 TLI720879:TLI720882 TVE720879:TVE720882 UFA720879:UFA720882 UOW720879:UOW720882 UYS720879:UYS720882 VIO720879:VIO720882 VSK720879:VSK720882 WCG720879:WCG720882 WMC720879:WMC720882 WVY720879:WVY720882 AD786415:AD786418 JM786415:JM786418 TI786415:TI786418 ADE786415:ADE786418 ANA786415:ANA786418 AWW786415:AWW786418 BGS786415:BGS786418 BQO786415:BQO786418 CAK786415:CAK786418 CKG786415:CKG786418 CUC786415:CUC786418 DDY786415:DDY786418 DNU786415:DNU786418 DXQ786415:DXQ786418 EHM786415:EHM786418 ERI786415:ERI786418 FBE786415:FBE786418 FLA786415:FLA786418 FUW786415:FUW786418 GES786415:GES786418 GOO786415:GOO786418 GYK786415:GYK786418 HIG786415:HIG786418 HSC786415:HSC786418 IBY786415:IBY786418 ILU786415:ILU786418 IVQ786415:IVQ786418 JFM786415:JFM786418 JPI786415:JPI786418 JZE786415:JZE786418 KJA786415:KJA786418 KSW786415:KSW786418 LCS786415:LCS786418 LMO786415:LMO786418 LWK786415:LWK786418 MGG786415:MGG786418 MQC786415:MQC786418 MZY786415:MZY786418 NJU786415:NJU786418 NTQ786415:NTQ786418 ODM786415:ODM786418 ONI786415:ONI786418 OXE786415:OXE786418 PHA786415:PHA786418 PQW786415:PQW786418 QAS786415:QAS786418 QKO786415:QKO786418 QUK786415:QUK786418 REG786415:REG786418 ROC786415:ROC786418 RXY786415:RXY786418 SHU786415:SHU786418 SRQ786415:SRQ786418 TBM786415:TBM786418 TLI786415:TLI786418 TVE786415:TVE786418 UFA786415:UFA786418 UOW786415:UOW786418 UYS786415:UYS786418 VIO786415:VIO786418 VSK786415:VSK786418 WCG786415:WCG786418 WMC786415:WMC786418 WVY786415:WVY786418 AD851951:AD851954 JM851951:JM851954 TI851951:TI851954 ADE851951:ADE851954 ANA851951:ANA851954 AWW851951:AWW851954 BGS851951:BGS851954 BQO851951:BQO851954 CAK851951:CAK851954 CKG851951:CKG851954 CUC851951:CUC851954 DDY851951:DDY851954 DNU851951:DNU851954 DXQ851951:DXQ851954 EHM851951:EHM851954 ERI851951:ERI851954 FBE851951:FBE851954 FLA851951:FLA851954 FUW851951:FUW851954 GES851951:GES851954 GOO851951:GOO851954 GYK851951:GYK851954 HIG851951:HIG851954 HSC851951:HSC851954 IBY851951:IBY851954 ILU851951:ILU851954 IVQ851951:IVQ851954 JFM851951:JFM851954 JPI851951:JPI851954 JZE851951:JZE851954 KJA851951:KJA851954 KSW851951:KSW851954 LCS851951:LCS851954 LMO851951:LMO851954 LWK851951:LWK851954 MGG851951:MGG851954 MQC851951:MQC851954 MZY851951:MZY851954 NJU851951:NJU851954 NTQ851951:NTQ851954 ODM851951:ODM851954 ONI851951:ONI851954 OXE851951:OXE851954 PHA851951:PHA851954 PQW851951:PQW851954 QAS851951:QAS851954 QKO851951:QKO851954 QUK851951:QUK851954 REG851951:REG851954 ROC851951:ROC851954 RXY851951:RXY851954 SHU851951:SHU851954 SRQ851951:SRQ851954 TBM851951:TBM851954 TLI851951:TLI851954 TVE851951:TVE851954 UFA851951:UFA851954 UOW851951:UOW851954 UYS851951:UYS851954 VIO851951:VIO851954 VSK851951:VSK851954 WCG851951:WCG851954 WMC851951:WMC851954 WVY851951:WVY851954 AD917487:AD917490 JM917487:JM917490 TI917487:TI917490 ADE917487:ADE917490 ANA917487:ANA917490 AWW917487:AWW917490 BGS917487:BGS917490 BQO917487:BQO917490 CAK917487:CAK917490 CKG917487:CKG917490 CUC917487:CUC917490 DDY917487:DDY917490 DNU917487:DNU917490 DXQ917487:DXQ917490 EHM917487:EHM917490 ERI917487:ERI917490 FBE917487:FBE917490 FLA917487:FLA917490 FUW917487:FUW917490 GES917487:GES917490 GOO917487:GOO917490 GYK917487:GYK917490 HIG917487:HIG917490 HSC917487:HSC917490 IBY917487:IBY917490 ILU917487:ILU917490 IVQ917487:IVQ917490 JFM917487:JFM917490 JPI917487:JPI917490 JZE917487:JZE917490 KJA917487:KJA917490 KSW917487:KSW917490 LCS917487:LCS917490 LMO917487:LMO917490 LWK917487:LWK917490 MGG917487:MGG917490 MQC917487:MQC917490 MZY917487:MZY917490 NJU917487:NJU917490 NTQ917487:NTQ917490 ODM917487:ODM917490 ONI917487:ONI917490 OXE917487:OXE917490 PHA917487:PHA917490 PQW917487:PQW917490 QAS917487:QAS917490 QKO917487:QKO917490 QUK917487:QUK917490 REG917487:REG917490 ROC917487:ROC917490 RXY917487:RXY917490 SHU917487:SHU917490 SRQ917487:SRQ917490 TBM917487:TBM917490 TLI917487:TLI917490 TVE917487:TVE917490 UFA917487:UFA917490 UOW917487:UOW917490 UYS917487:UYS917490 VIO917487:VIO917490 VSK917487:VSK917490 WCG917487:WCG917490 WMC917487:WMC917490 WVY917487:WVY917490 AD983023:AD983026 JM983023:JM983026 TI983023:TI983026 ADE983023:ADE983026 ANA983023:ANA983026 AWW983023:AWW983026 BGS983023:BGS983026 BQO983023:BQO983026 CAK983023:CAK983026 CKG983023:CKG983026 CUC983023:CUC983026 DDY983023:DDY983026 DNU983023:DNU983026 DXQ983023:DXQ983026 EHM983023:EHM983026 ERI983023:ERI983026 FBE983023:FBE983026 FLA983023:FLA983026 FUW983023:FUW983026 GES983023:GES983026 GOO983023:GOO983026 GYK983023:GYK983026 HIG983023:HIG983026 HSC983023:HSC983026 IBY983023:IBY983026 ILU983023:ILU983026 IVQ983023:IVQ983026 JFM983023:JFM983026 JPI983023:JPI983026 JZE983023:JZE983026 KJA983023:KJA983026 KSW983023:KSW983026 LCS983023:LCS983026 LMO983023:LMO983026 LWK983023:LWK983026 MGG983023:MGG983026 MQC983023:MQC983026 MZY983023:MZY983026 NJU983023:NJU983026 NTQ983023:NTQ983026 ODM983023:ODM983026 ONI983023:ONI983026 OXE983023:OXE983026 PHA983023:PHA983026 PQW983023:PQW983026 QAS983023:QAS983026 QKO983023:QKO983026 QUK983023:QUK983026 REG983023:REG983026 ROC983023:ROC983026 RXY983023:RXY983026 SHU983023:SHU983026 SRQ983023:SRQ983026 TBM983023:TBM983026 TLI983023:TLI983026 TVE983023:TVE983026 UFA983023:UFA983026 UOW983023:UOW983026 UYS983023:UYS983026 VIO983023:VIO983026 VSK983023:VSK983026 WCG983023:WCG983026 WMC983023:WMC983026 WVY983023:WVY983026 I65531:I65540 JF65531:JF65540 TB65531:TB65540 ACX65531:ACX65540 AMT65531:AMT65540 AWP65531:AWP65540 BGL65531:BGL65540 BQH65531:BQH65540 CAD65531:CAD65540 CJZ65531:CJZ65540 CTV65531:CTV65540 DDR65531:DDR65540 DNN65531:DNN65540 DXJ65531:DXJ65540 EHF65531:EHF65540 ERB65531:ERB65540 FAX65531:FAX65540 FKT65531:FKT65540 FUP65531:FUP65540 GEL65531:GEL65540 GOH65531:GOH65540 GYD65531:GYD65540 HHZ65531:HHZ65540 HRV65531:HRV65540 IBR65531:IBR65540 ILN65531:ILN65540 IVJ65531:IVJ65540 JFF65531:JFF65540 JPB65531:JPB65540 JYX65531:JYX65540 KIT65531:KIT65540 KSP65531:KSP65540 LCL65531:LCL65540 LMH65531:LMH65540 LWD65531:LWD65540 MFZ65531:MFZ65540 MPV65531:MPV65540 MZR65531:MZR65540 NJN65531:NJN65540 NTJ65531:NTJ65540 ODF65531:ODF65540 ONB65531:ONB65540 OWX65531:OWX65540 PGT65531:PGT65540 PQP65531:PQP65540 QAL65531:QAL65540 QKH65531:QKH65540 QUD65531:QUD65540 RDZ65531:RDZ65540 RNV65531:RNV65540 RXR65531:RXR65540 SHN65531:SHN65540 SRJ65531:SRJ65540 TBF65531:TBF65540 TLB65531:TLB65540 TUX65531:TUX65540 UET65531:UET65540 UOP65531:UOP65540 UYL65531:UYL65540 VIH65531:VIH65540 VSD65531:VSD65540 WBZ65531:WBZ65540 WLV65531:WLV65540 WVR65531:WVR65540 I131067:I131076 JF131067:JF131076 TB131067:TB131076 ACX131067:ACX131076 AMT131067:AMT131076 AWP131067:AWP131076 BGL131067:BGL131076 BQH131067:BQH131076 CAD131067:CAD131076 CJZ131067:CJZ131076 CTV131067:CTV131076 DDR131067:DDR131076 DNN131067:DNN131076 DXJ131067:DXJ131076 EHF131067:EHF131076 ERB131067:ERB131076 FAX131067:FAX131076 FKT131067:FKT131076 FUP131067:FUP131076 GEL131067:GEL131076 GOH131067:GOH131076 GYD131067:GYD131076 HHZ131067:HHZ131076 HRV131067:HRV131076 IBR131067:IBR131076 ILN131067:ILN131076 IVJ131067:IVJ131076 JFF131067:JFF131076 JPB131067:JPB131076 JYX131067:JYX131076 KIT131067:KIT131076 KSP131067:KSP131076 LCL131067:LCL131076 LMH131067:LMH131076 LWD131067:LWD131076 MFZ131067:MFZ131076 MPV131067:MPV131076 MZR131067:MZR131076 NJN131067:NJN131076 NTJ131067:NTJ131076 ODF131067:ODF131076 ONB131067:ONB131076 OWX131067:OWX131076 PGT131067:PGT131076 PQP131067:PQP131076 QAL131067:QAL131076 QKH131067:QKH131076 QUD131067:QUD131076 RDZ131067:RDZ131076 RNV131067:RNV131076 RXR131067:RXR131076 SHN131067:SHN131076 SRJ131067:SRJ131076 TBF131067:TBF131076 TLB131067:TLB131076 TUX131067:TUX131076 UET131067:UET131076 UOP131067:UOP131076 UYL131067:UYL131076 VIH131067:VIH131076 VSD131067:VSD131076 WBZ131067:WBZ131076 WLV131067:WLV131076 WVR131067:WVR131076 I196603:I196612 JF196603:JF196612 TB196603:TB196612 ACX196603:ACX196612 AMT196603:AMT196612 AWP196603:AWP196612 BGL196603:BGL196612 BQH196603:BQH196612 CAD196603:CAD196612 CJZ196603:CJZ196612 CTV196603:CTV196612 DDR196603:DDR196612 DNN196603:DNN196612 DXJ196603:DXJ196612 EHF196603:EHF196612 ERB196603:ERB196612 FAX196603:FAX196612 FKT196603:FKT196612 FUP196603:FUP196612 GEL196603:GEL196612 GOH196603:GOH196612 GYD196603:GYD196612 HHZ196603:HHZ196612 HRV196603:HRV196612 IBR196603:IBR196612 ILN196603:ILN196612 IVJ196603:IVJ196612 JFF196603:JFF196612 JPB196603:JPB196612 JYX196603:JYX196612 KIT196603:KIT196612 KSP196603:KSP196612 LCL196603:LCL196612 LMH196603:LMH196612 LWD196603:LWD196612 MFZ196603:MFZ196612 MPV196603:MPV196612 MZR196603:MZR196612 NJN196603:NJN196612 NTJ196603:NTJ196612 ODF196603:ODF196612 ONB196603:ONB196612 OWX196603:OWX196612 PGT196603:PGT196612 PQP196603:PQP196612 QAL196603:QAL196612 QKH196603:QKH196612 QUD196603:QUD196612 RDZ196603:RDZ196612 RNV196603:RNV196612 RXR196603:RXR196612 SHN196603:SHN196612 SRJ196603:SRJ196612 TBF196603:TBF196612 TLB196603:TLB196612 TUX196603:TUX196612 UET196603:UET196612 UOP196603:UOP196612 UYL196603:UYL196612 VIH196603:VIH196612 VSD196603:VSD196612 WBZ196603:WBZ196612 WLV196603:WLV196612 WVR196603:WVR196612 I262139:I262148 JF262139:JF262148 TB262139:TB262148 ACX262139:ACX262148 AMT262139:AMT262148 AWP262139:AWP262148 BGL262139:BGL262148 BQH262139:BQH262148 CAD262139:CAD262148 CJZ262139:CJZ262148 CTV262139:CTV262148 DDR262139:DDR262148 DNN262139:DNN262148 DXJ262139:DXJ262148 EHF262139:EHF262148 ERB262139:ERB262148 FAX262139:FAX262148 FKT262139:FKT262148 FUP262139:FUP262148 GEL262139:GEL262148 GOH262139:GOH262148 GYD262139:GYD262148 HHZ262139:HHZ262148 HRV262139:HRV262148 IBR262139:IBR262148 ILN262139:ILN262148 IVJ262139:IVJ262148 JFF262139:JFF262148 JPB262139:JPB262148 JYX262139:JYX262148 KIT262139:KIT262148 KSP262139:KSP262148 LCL262139:LCL262148 LMH262139:LMH262148 LWD262139:LWD262148 MFZ262139:MFZ262148 MPV262139:MPV262148 MZR262139:MZR262148 NJN262139:NJN262148 NTJ262139:NTJ262148 ODF262139:ODF262148 ONB262139:ONB262148 OWX262139:OWX262148 PGT262139:PGT262148 PQP262139:PQP262148 QAL262139:QAL262148 QKH262139:QKH262148 QUD262139:QUD262148 RDZ262139:RDZ262148 RNV262139:RNV262148 RXR262139:RXR262148 SHN262139:SHN262148 SRJ262139:SRJ262148 TBF262139:TBF262148 TLB262139:TLB262148 TUX262139:TUX262148 UET262139:UET262148 UOP262139:UOP262148 UYL262139:UYL262148 VIH262139:VIH262148 VSD262139:VSD262148 WBZ262139:WBZ262148 WLV262139:WLV262148 WVR262139:WVR262148 I327675:I327684 JF327675:JF327684 TB327675:TB327684 ACX327675:ACX327684 AMT327675:AMT327684 AWP327675:AWP327684 BGL327675:BGL327684 BQH327675:BQH327684 CAD327675:CAD327684 CJZ327675:CJZ327684 CTV327675:CTV327684 DDR327675:DDR327684 DNN327675:DNN327684 DXJ327675:DXJ327684 EHF327675:EHF327684 ERB327675:ERB327684 FAX327675:FAX327684 FKT327675:FKT327684 FUP327675:FUP327684 GEL327675:GEL327684 GOH327675:GOH327684 GYD327675:GYD327684 HHZ327675:HHZ327684 HRV327675:HRV327684 IBR327675:IBR327684 ILN327675:ILN327684 IVJ327675:IVJ327684 JFF327675:JFF327684 JPB327675:JPB327684 JYX327675:JYX327684 KIT327675:KIT327684 KSP327675:KSP327684 LCL327675:LCL327684 LMH327675:LMH327684 LWD327675:LWD327684 MFZ327675:MFZ327684 MPV327675:MPV327684 MZR327675:MZR327684 NJN327675:NJN327684 NTJ327675:NTJ327684 ODF327675:ODF327684 ONB327675:ONB327684 OWX327675:OWX327684 PGT327675:PGT327684 PQP327675:PQP327684 QAL327675:QAL327684 QKH327675:QKH327684 QUD327675:QUD327684 RDZ327675:RDZ327684 RNV327675:RNV327684 RXR327675:RXR327684 SHN327675:SHN327684 SRJ327675:SRJ327684 TBF327675:TBF327684 TLB327675:TLB327684 TUX327675:TUX327684 UET327675:UET327684 UOP327675:UOP327684 UYL327675:UYL327684 VIH327675:VIH327684 VSD327675:VSD327684 WBZ327675:WBZ327684 WLV327675:WLV327684 WVR327675:WVR327684 I393211:I393220 JF393211:JF393220 TB393211:TB393220 ACX393211:ACX393220 AMT393211:AMT393220 AWP393211:AWP393220 BGL393211:BGL393220 BQH393211:BQH393220 CAD393211:CAD393220 CJZ393211:CJZ393220 CTV393211:CTV393220 DDR393211:DDR393220 DNN393211:DNN393220 DXJ393211:DXJ393220 EHF393211:EHF393220 ERB393211:ERB393220 FAX393211:FAX393220 FKT393211:FKT393220 FUP393211:FUP393220 GEL393211:GEL393220 GOH393211:GOH393220 GYD393211:GYD393220 HHZ393211:HHZ393220 HRV393211:HRV393220 IBR393211:IBR393220 ILN393211:ILN393220 IVJ393211:IVJ393220 JFF393211:JFF393220 JPB393211:JPB393220 JYX393211:JYX393220 KIT393211:KIT393220 KSP393211:KSP393220 LCL393211:LCL393220 LMH393211:LMH393220 LWD393211:LWD393220 MFZ393211:MFZ393220 MPV393211:MPV393220 MZR393211:MZR393220 NJN393211:NJN393220 NTJ393211:NTJ393220 ODF393211:ODF393220 ONB393211:ONB393220 OWX393211:OWX393220 PGT393211:PGT393220 PQP393211:PQP393220 QAL393211:QAL393220 QKH393211:QKH393220 QUD393211:QUD393220 RDZ393211:RDZ393220 RNV393211:RNV393220 RXR393211:RXR393220 SHN393211:SHN393220 SRJ393211:SRJ393220 TBF393211:TBF393220 TLB393211:TLB393220 TUX393211:TUX393220 UET393211:UET393220 UOP393211:UOP393220 UYL393211:UYL393220 VIH393211:VIH393220 VSD393211:VSD393220 WBZ393211:WBZ393220 WLV393211:WLV393220 WVR393211:WVR393220 I458747:I458756 JF458747:JF458756 TB458747:TB458756 ACX458747:ACX458756 AMT458747:AMT458756 AWP458747:AWP458756 BGL458747:BGL458756 BQH458747:BQH458756 CAD458747:CAD458756 CJZ458747:CJZ458756 CTV458747:CTV458756 DDR458747:DDR458756 DNN458747:DNN458756 DXJ458747:DXJ458756 EHF458747:EHF458756 ERB458747:ERB458756 FAX458747:FAX458756 FKT458747:FKT458756 FUP458747:FUP458756 GEL458747:GEL458756 GOH458747:GOH458756 GYD458747:GYD458756 HHZ458747:HHZ458756 HRV458747:HRV458756 IBR458747:IBR458756 ILN458747:ILN458756 IVJ458747:IVJ458756 JFF458747:JFF458756 JPB458747:JPB458756 JYX458747:JYX458756 KIT458747:KIT458756 KSP458747:KSP458756 LCL458747:LCL458756 LMH458747:LMH458756 LWD458747:LWD458756 MFZ458747:MFZ458756 MPV458747:MPV458756 MZR458747:MZR458756 NJN458747:NJN458756 NTJ458747:NTJ458756 ODF458747:ODF458756 ONB458747:ONB458756 OWX458747:OWX458756 PGT458747:PGT458756 PQP458747:PQP458756 QAL458747:QAL458756 QKH458747:QKH458756 QUD458747:QUD458756 RDZ458747:RDZ458756 RNV458747:RNV458756 RXR458747:RXR458756 SHN458747:SHN458756 SRJ458747:SRJ458756 TBF458747:TBF458756 TLB458747:TLB458756 TUX458747:TUX458756 UET458747:UET458756 UOP458747:UOP458756 UYL458747:UYL458756 VIH458747:VIH458756 VSD458747:VSD458756 WBZ458747:WBZ458756 WLV458747:WLV458756 WVR458747:WVR458756 I524283:I524292 JF524283:JF524292 TB524283:TB524292 ACX524283:ACX524292 AMT524283:AMT524292 AWP524283:AWP524292 BGL524283:BGL524292 BQH524283:BQH524292 CAD524283:CAD524292 CJZ524283:CJZ524292 CTV524283:CTV524292 DDR524283:DDR524292 DNN524283:DNN524292 DXJ524283:DXJ524292 EHF524283:EHF524292 ERB524283:ERB524292 FAX524283:FAX524292 FKT524283:FKT524292 FUP524283:FUP524292 GEL524283:GEL524292 GOH524283:GOH524292 GYD524283:GYD524292 HHZ524283:HHZ524292 HRV524283:HRV524292 IBR524283:IBR524292 ILN524283:ILN524292 IVJ524283:IVJ524292 JFF524283:JFF524292 JPB524283:JPB524292 JYX524283:JYX524292 KIT524283:KIT524292 KSP524283:KSP524292 LCL524283:LCL524292 LMH524283:LMH524292 LWD524283:LWD524292 MFZ524283:MFZ524292 MPV524283:MPV524292 MZR524283:MZR524292 NJN524283:NJN524292 NTJ524283:NTJ524292 ODF524283:ODF524292 ONB524283:ONB524292 OWX524283:OWX524292 PGT524283:PGT524292 PQP524283:PQP524292 QAL524283:QAL524292 QKH524283:QKH524292 QUD524283:QUD524292 RDZ524283:RDZ524292 RNV524283:RNV524292 RXR524283:RXR524292 SHN524283:SHN524292 SRJ524283:SRJ524292 TBF524283:TBF524292 TLB524283:TLB524292 TUX524283:TUX524292 UET524283:UET524292 UOP524283:UOP524292 UYL524283:UYL524292 VIH524283:VIH524292 VSD524283:VSD524292 WBZ524283:WBZ524292 WLV524283:WLV524292 WVR524283:WVR524292 I589819:I589828 JF589819:JF589828 TB589819:TB589828 ACX589819:ACX589828 AMT589819:AMT589828 AWP589819:AWP589828 BGL589819:BGL589828 BQH589819:BQH589828 CAD589819:CAD589828 CJZ589819:CJZ589828 CTV589819:CTV589828 DDR589819:DDR589828 DNN589819:DNN589828 DXJ589819:DXJ589828 EHF589819:EHF589828 ERB589819:ERB589828 FAX589819:FAX589828 FKT589819:FKT589828 FUP589819:FUP589828 GEL589819:GEL589828 GOH589819:GOH589828 GYD589819:GYD589828 HHZ589819:HHZ589828 HRV589819:HRV589828 IBR589819:IBR589828 ILN589819:ILN589828 IVJ589819:IVJ589828 JFF589819:JFF589828 JPB589819:JPB589828 JYX589819:JYX589828 KIT589819:KIT589828 KSP589819:KSP589828 LCL589819:LCL589828 LMH589819:LMH589828 LWD589819:LWD589828 MFZ589819:MFZ589828 MPV589819:MPV589828 MZR589819:MZR589828 NJN589819:NJN589828 NTJ589819:NTJ589828 ODF589819:ODF589828 ONB589819:ONB589828 OWX589819:OWX589828 PGT589819:PGT589828 PQP589819:PQP589828 QAL589819:QAL589828 QKH589819:QKH589828 QUD589819:QUD589828 RDZ589819:RDZ589828 RNV589819:RNV589828 RXR589819:RXR589828 SHN589819:SHN589828 SRJ589819:SRJ589828 TBF589819:TBF589828 TLB589819:TLB589828 TUX589819:TUX589828 UET589819:UET589828 UOP589819:UOP589828 UYL589819:UYL589828 VIH589819:VIH589828 VSD589819:VSD589828 WBZ589819:WBZ589828 WLV589819:WLV589828 WVR589819:WVR589828 I655355:I655364 JF655355:JF655364 TB655355:TB655364 ACX655355:ACX655364 AMT655355:AMT655364 AWP655355:AWP655364 BGL655355:BGL655364 BQH655355:BQH655364 CAD655355:CAD655364 CJZ655355:CJZ655364 CTV655355:CTV655364 DDR655355:DDR655364 DNN655355:DNN655364 DXJ655355:DXJ655364 EHF655355:EHF655364 ERB655355:ERB655364 FAX655355:FAX655364 FKT655355:FKT655364 FUP655355:FUP655364 GEL655355:GEL655364 GOH655355:GOH655364 GYD655355:GYD655364 HHZ655355:HHZ655364 HRV655355:HRV655364 IBR655355:IBR655364 ILN655355:ILN655364 IVJ655355:IVJ655364 JFF655355:JFF655364 JPB655355:JPB655364 JYX655355:JYX655364 KIT655355:KIT655364 KSP655355:KSP655364 LCL655355:LCL655364 LMH655355:LMH655364 LWD655355:LWD655364 MFZ655355:MFZ655364 MPV655355:MPV655364 MZR655355:MZR655364 NJN655355:NJN655364 NTJ655355:NTJ655364 ODF655355:ODF655364 ONB655355:ONB655364 OWX655355:OWX655364 PGT655355:PGT655364 PQP655355:PQP655364 QAL655355:QAL655364 QKH655355:QKH655364 QUD655355:QUD655364 RDZ655355:RDZ655364 RNV655355:RNV655364 RXR655355:RXR655364 SHN655355:SHN655364 SRJ655355:SRJ655364 TBF655355:TBF655364 TLB655355:TLB655364 TUX655355:TUX655364 UET655355:UET655364 UOP655355:UOP655364 UYL655355:UYL655364 VIH655355:VIH655364 VSD655355:VSD655364 WBZ655355:WBZ655364 WLV655355:WLV655364 WVR655355:WVR655364 I720891:I720900 JF720891:JF720900 TB720891:TB720900 ACX720891:ACX720900 AMT720891:AMT720900 AWP720891:AWP720900 BGL720891:BGL720900 BQH720891:BQH720900 CAD720891:CAD720900 CJZ720891:CJZ720900 CTV720891:CTV720900 DDR720891:DDR720900 DNN720891:DNN720900 DXJ720891:DXJ720900 EHF720891:EHF720900 ERB720891:ERB720900 FAX720891:FAX720900 FKT720891:FKT720900 FUP720891:FUP720900 GEL720891:GEL720900 GOH720891:GOH720900 GYD720891:GYD720900 HHZ720891:HHZ720900 HRV720891:HRV720900 IBR720891:IBR720900 ILN720891:ILN720900 IVJ720891:IVJ720900 JFF720891:JFF720900 JPB720891:JPB720900 JYX720891:JYX720900 KIT720891:KIT720900 KSP720891:KSP720900 LCL720891:LCL720900 LMH720891:LMH720900 LWD720891:LWD720900 MFZ720891:MFZ720900 MPV720891:MPV720900 MZR720891:MZR720900 NJN720891:NJN720900 NTJ720891:NTJ720900 ODF720891:ODF720900 ONB720891:ONB720900 OWX720891:OWX720900 PGT720891:PGT720900 PQP720891:PQP720900 QAL720891:QAL720900 QKH720891:QKH720900 QUD720891:QUD720900 RDZ720891:RDZ720900 RNV720891:RNV720900 RXR720891:RXR720900 SHN720891:SHN720900 SRJ720891:SRJ720900 TBF720891:TBF720900 TLB720891:TLB720900 TUX720891:TUX720900 UET720891:UET720900 UOP720891:UOP720900 UYL720891:UYL720900 VIH720891:VIH720900 VSD720891:VSD720900 WBZ720891:WBZ720900 WLV720891:WLV720900 WVR720891:WVR720900 I786427:I786436 JF786427:JF786436 TB786427:TB786436 ACX786427:ACX786436 AMT786427:AMT786436 AWP786427:AWP786436 BGL786427:BGL786436 BQH786427:BQH786436 CAD786427:CAD786436 CJZ786427:CJZ786436 CTV786427:CTV786436 DDR786427:DDR786436 DNN786427:DNN786436 DXJ786427:DXJ786436 EHF786427:EHF786436 ERB786427:ERB786436 FAX786427:FAX786436 FKT786427:FKT786436 FUP786427:FUP786436 GEL786427:GEL786436 GOH786427:GOH786436 GYD786427:GYD786436 HHZ786427:HHZ786436 HRV786427:HRV786436 IBR786427:IBR786436 ILN786427:ILN786436 IVJ786427:IVJ786436 JFF786427:JFF786436 JPB786427:JPB786436 JYX786427:JYX786436 KIT786427:KIT786436 KSP786427:KSP786436 LCL786427:LCL786436 LMH786427:LMH786436 LWD786427:LWD786436 MFZ786427:MFZ786436 MPV786427:MPV786436 MZR786427:MZR786436 NJN786427:NJN786436 NTJ786427:NTJ786436 ODF786427:ODF786436 ONB786427:ONB786436 OWX786427:OWX786436 PGT786427:PGT786436 PQP786427:PQP786436 QAL786427:QAL786436 QKH786427:QKH786436 QUD786427:QUD786436 RDZ786427:RDZ786436 RNV786427:RNV786436 RXR786427:RXR786436 SHN786427:SHN786436 SRJ786427:SRJ786436 TBF786427:TBF786436 TLB786427:TLB786436 TUX786427:TUX786436 UET786427:UET786436 UOP786427:UOP786436 UYL786427:UYL786436 VIH786427:VIH786436 VSD786427:VSD786436 WBZ786427:WBZ786436 WLV786427:WLV786436 WVR786427:WVR786436 I851963:I851972 JF851963:JF851972 TB851963:TB851972 ACX851963:ACX851972 AMT851963:AMT851972 AWP851963:AWP851972 BGL851963:BGL851972 BQH851963:BQH851972 CAD851963:CAD851972 CJZ851963:CJZ851972 CTV851963:CTV851972 DDR851963:DDR851972 DNN851963:DNN851972 DXJ851963:DXJ851972 EHF851963:EHF851972 ERB851963:ERB851972 FAX851963:FAX851972 FKT851963:FKT851972 FUP851963:FUP851972 GEL851963:GEL851972 GOH851963:GOH851972 GYD851963:GYD851972 HHZ851963:HHZ851972 HRV851963:HRV851972 IBR851963:IBR851972 ILN851963:ILN851972 IVJ851963:IVJ851972 JFF851963:JFF851972 JPB851963:JPB851972 JYX851963:JYX851972 KIT851963:KIT851972 KSP851963:KSP851972 LCL851963:LCL851972 LMH851963:LMH851972 LWD851963:LWD851972 MFZ851963:MFZ851972 MPV851963:MPV851972 MZR851963:MZR851972 NJN851963:NJN851972 NTJ851963:NTJ851972 ODF851963:ODF851972 ONB851963:ONB851972 OWX851963:OWX851972 PGT851963:PGT851972 PQP851963:PQP851972 QAL851963:QAL851972 QKH851963:QKH851972 QUD851963:QUD851972 RDZ851963:RDZ851972 RNV851963:RNV851972 RXR851963:RXR851972 SHN851963:SHN851972 SRJ851963:SRJ851972 TBF851963:TBF851972 TLB851963:TLB851972 TUX851963:TUX851972 UET851963:UET851972 UOP851963:UOP851972 UYL851963:UYL851972 VIH851963:VIH851972 VSD851963:VSD851972 WBZ851963:WBZ851972 WLV851963:WLV851972 WVR851963:WVR851972 I917499:I917508 JF917499:JF917508 TB917499:TB917508 ACX917499:ACX917508 AMT917499:AMT917508 AWP917499:AWP917508 BGL917499:BGL917508 BQH917499:BQH917508 CAD917499:CAD917508 CJZ917499:CJZ917508 CTV917499:CTV917508 DDR917499:DDR917508 DNN917499:DNN917508 DXJ917499:DXJ917508 EHF917499:EHF917508 ERB917499:ERB917508 FAX917499:FAX917508 FKT917499:FKT917508 FUP917499:FUP917508 GEL917499:GEL917508 GOH917499:GOH917508 GYD917499:GYD917508 HHZ917499:HHZ917508 HRV917499:HRV917508 IBR917499:IBR917508 ILN917499:ILN917508 IVJ917499:IVJ917508 JFF917499:JFF917508 JPB917499:JPB917508 JYX917499:JYX917508 KIT917499:KIT917508 KSP917499:KSP917508 LCL917499:LCL917508 LMH917499:LMH917508 LWD917499:LWD917508 MFZ917499:MFZ917508 MPV917499:MPV917508 MZR917499:MZR917508 NJN917499:NJN917508 NTJ917499:NTJ917508 ODF917499:ODF917508 ONB917499:ONB917508 OWX917499:OWX917508 PGT917499:PGT917508 PQP917499:PQP917508 QAL917499:QAL917508 QKH917499:QKH917508 QUD917499:QUD917508 RDZ917499:RDZ917508 RNV917499:RNV917508 RXR917499:RXR917508 SHN917499:SHN917508 SRJ917499:SRJ917508 TBF917499:TBF917508 TLB917499:TLB917508 TUX917499:TUX917508 UET917499:UET917508 UOP917499:UOP917508 UYL917499:UYL917508 VIH917499:VIH917508 VSD917499:VSD917508 WBZ917499:WBZ917508 WLV917499:WLV917508 WVR917499:WVR917508 I983035:I983044 JF983035:JF983044 TB983035:TB983044 ACX983035:ACX983044 AMT983035:AMT983044 AWP983035:AWP983044 BGL983035:BGL983044 BQH983035:BQH983044 CAD983035:CAD983044 CJZ983035:CJZ983044 CTV983035:CTV983044 DDR983035:DDR983044 DNN983035:DNN983044 DXJ983035:DXJ983044 EHF983035:EHF983044 ERB983035:ERB983044 FAX983035:FAX983044 FKT983035:FKT983044 FUP983035:FUP983044 GEL983035:GEL983044 GOH983035:GOH983044 GYD983035:GYD983044 HHZ983035:HHZ983044 HRV983035:HRV983044 IBR983035:IBR983044 ILN983035:ILN983044 IVJ983035:IVJ983044 JFF983035:JFF983044 JPB983035:JPB983044 JYX983035:JYX983044 KIT983035:KIT983044 KSP983035:KSP983044 LCL983035:LCL983044 LMH983035:LMH983044 LWD983035:LWD983044 MFZ983035:MFZ983044 MPV983035:MPV983044 MZR983035:MZR983044 NJN983035:NJN983044 NTJ983035:NTJ983044 ODF983035:ODF983044 ONB983035:ONB983044 OWX983035:OWX983044 PGT983035:PGT983044 PQP983035:PQP983044 QAL983035:QAL983044 QKH983035:QKH983044 QUD983035:QUD983044 RDZ983035:RDZ983044 RNV983035:RNV983044 RXR983035:RXR983044 SHN983035:SHN983044 SRJ983035:SRJ983044 TBF983035:TBF983044 TLB983035:TLB983044 TUX983035:TUX983044 UET983035:UET983044 UOP983035:UOP983044 UYL983035:UYL983044 VIH983035:VIH983044 VSD983035:VSD983044 WBZ983035:WBZ983044 WLV983035:WLV983044 WVR983035:WVR983044 G65531:G65540 JD65531:JD65540 SZ65531:SZ65540 ACV65531:ACV65540 AMR65531:AMR65540 AWN65531:AWN65540 BGJ65531:BGJ65540 BQF65531:BQF65540 CAB65531:CAB65540 CJX65531:CJX65540 CTT65531:CTT65540 DDP65531:DDP65540 DNL65531:DNL65540 DXH65531:DXH65540 EHD65531:EHD65540 EQZ65531:EQZ65540 FAV65531:FAV65540 FKR65531:FKR65540 FUN65531:FUN65540 GEJ65531:GEJ65540 GOF65531:GOF65540 GYB65531:GYB65540 HHX65531:HHX65540 HRT65531:HRT65540 IBP65531:IBP65540 ILL65531:ILL65540 IVH65531:IVH65540 JFD65531:JFD65540 JOZ65531:JOZ65540 JYV65531:JYV65540 KIR65531:KIR65540 KSN65531:KSN65540 LCJ65531:LCJ65540 LMF65531:LMF65540 LWB65531:LWB65540 MFX65531:MFX65540 MPT65531:MPT65540 MZP65531:MZP65540 NJL65531:NJL65540 NTH65531:NTH65540 ODD65531:ODD65540 OMZ65531:OMZ65540 OWV65531:OWV65540 PGR65531:PGR65540 PQN65531:PQN65540 QAJ65531:QAJ65540 QKF65531:QKF65540 QUB65531:QUB65540 RDX65531:RDX65540 RNT65531:RNT65540 RXP65531:RXP65540 SHL65531:SHL65540 SRH65531:SRH65540 TBD65531:TBD65540 TKZ65531:TKZ65540 TUV65531:TUV65540 UER65531:UER65540 UON65531:UON65540 UYJ65531:UYJ65540 VIF65531:VIF65540 VSB65531:VSB65540 WBX65531:WBX65540 WLT65531:WLT65540 WVP65531:WVP65540 G131067:G131076 JD131067:JD131076 SZ131067:SZ131076 ACV131067:ACV131076 AMR131067:AMR131076 AWN131067:AWN131076 BGJ131067:BGJ131076 BQF131067:BQF131076 CAB131067:CAB131076 CJX131067:CJX131076 CTT131067:CTT131076 DDP131067:DDP131076 DNL131067:DNL131076 DXH131067:DXH131076 EHD131067:EHD131076 EQZ131067:EQZ131076 FAV131067:FAV131076 FKR131067:FKR131076 FUN131067:FUN131076 GEJ131067:GEJ131076 GOF131067:GOF131076 GYB131067:GYB131076 HHX131067:HHX131076 HRT131067:HRT131076 IBP131067:IBP131076 ILL131067:ILL131076 IVH131067:IVH131076 JFD131067:JFD131076 JOZ131067:JOZ131076 JYV131067:JYV131076 KIR131067:KIR131076 KSN131067:KSN131076 LCJ131067:LCJ131076 LMF131067:LMF131076 LWB131067:LWB131076 MFX131067:MFX131076 MPT131067:MPT131076 MZP131067:MZP131076 NJL131067:NJL131076 NTH131067:NTH131076 ODD131067:ODD131076 OMZ131067:OMZ131076 OWV131067:OWV131076 PGR131067:PGR131076 PQN131067:PQN131076 QAJ131067:QAJ131076 QKF131067:QKF131076 QUB131067:QUB131076 RDX131067:RDX131076 RNT131067:RNT131076 RXP131067:RXP131076 SHL131067:SHL131076 SRH131067:SRH131076 TBD131067:TBD131076 TKZ131067:TKZ131076 TUV131067:TUV131076 UER131067:UER131076 UON131067:UON131076 UYJ131067:UYJ131076 VIF131067:VIF131076 VSB131067:VSB131076 WBX131067:WBX131076 WLT131067:WLT131076 WVP131067:WVP131076 G196603:G196612 JD196603:JD196612 SZ196603:SZ196612 ACV196603:ACV196612 AMR196603:AMR196612 AWN196603:AWN196612 BGJ196603:BGJ196612 BQF196603:BQF196612 CAB196603:CAB196612 CJX196603:CJX196612 CTT196603:CTT196612 DDP196603:DDP196612 DNL196603:DNL196612 DXH196603:DXH196612 EHD196603:EHD196612 EQZ196603:EQZ196612 FAV196603:FAV196612 FKR196603:FKR196612 FUN196603:FUN196612 GEJ196603:GEJ196612 GOF196603:GOF196612 GYB196603:GYB196612 HHX196603:HHX196612 HRT196603:HRT196612 IBP196603:IBP196612 ILL196603:ILL196612 IVH196603:IVH196612 JFD196603:JFD196612 JOZ196603:JOZ196612 JYV196603:JYV196612 KIR196603:KIR196612 KSN196603:KSN196612 LCJ196603:LCJ196612 LMF196603:LMF196612 LWB196603:LWB196612 MFX196603:MFX196612 MPT196603:MPT196612 MZP196603:MZP196612 NJL196603:NJL196612 NTH196603:NTH196612 ODD196603:ODD196612 OMZ196603:OMZ196612 OWV196603:OWV196612 PGR196603:PGR196612 PQN196603:PQN196612 QAJ196603:QAJ196612 QKF196603:QKF196612 QUB196603:QUB196612 RDX196603:RDX196612 RNT196603:RNT196612 RXP196603:RXP196612 SHL196603:SHL196612 SRH196603:SRH196612 TBD196603:TBD196612 TKZ196603:TKZ196612 TUV196603:TUV196612 UER196603:UER196612 UON196603:UON196612 UYJ196603:UYJ196612 VIF196603:VIF196612 VSB196603:VSB196612 WBX196603:WBX196612 WLT196603:WLT196612 WVP196603:WVP196612 G262139:G262148 JD262139:JD262148 SZ262139:SZ262148 ACV262139:ACV262148 AMR262139:AMR262148 AWN262139:AWN262148 BGJ262139:BGJ262148 BQF262139:BQF262148 CAB262139:CAB262148 CJX262139:CJX262148 CTT262139:CTT262148 DDP262139:DDP262148 DNL262139:DNL262148 DXH262139:DXH262148 EHD262139:EHD262148 EQZ262139:EQZ262148 FAV262139:FAV262148 FKR262139:FKR262148 FUN262139:FUN262148 GEJ262139:GEJ262148 GOF262139:GOF262148 GYB262139:GYB262148 HHX262139:HHX262148 HRT262139:HRT262148 IBP262139:IBP262148 ILL262139:ILL262148 IVH262139:IVH262148 JFD262139:JFD262148 JOZ262139:JOZ262148 JYV262139:JYV262148 KIR262139:KIR262148 KSN262139:KSN262148 LCJ262139:LCJ262148 LMF262139:LMF262148 LWB262139:LWB262148 MFX262139:MFX262148 MPT262139:MPT262148 MZP262139:MZP262148 NJL262139:NJL262148 NTH262139:NTH262148 ODD262139:ODD262148 OMZ262139:OMZ262148 OWV262139:OWV262148 PGR262139:PGR262148 PQN262139:PQN262148 QAJ262139:QAJ262148 QKF262139:QKF262148 QUB262139:QUB262148 RDX262139:RDX262148 RNT262139:RNT262148 RXP262139:RXP262148 SHL262139:SHL262148 SRH262139:SRH262148 TBD262139:TBD262148 TKZ262139:TKZ262148 TUV262139:TUV262148 UER262139:UER262148 UON262139:UON262148 UYJ262139:UYJ262148 VIF262139:VIF262148 VSB262139:VSB262148 WBX262139:WBX262148 WLT262139:WLT262148 WVP262139:WVP262148 G327675:G327684 JD327675:JD327684 SZ327675:SZ327684 ACV327675:ACV327684 AMR327675:AMR327684 AWN327675:AWN327684 BGJ327675:BGJ327684 BQF327675:BQF327684 CAB327675:CAB327684 CJX327675:CJX327684 CTT327675:CTT327684 DDP327675:DDP327684 DNL327675:DNL327684 DXH327675:DXH327684 EHD327675:EHD327684 EQZ327675:EQZ327684 FAV327675:FAV327684 FKR327675:FKR327684 FUN327675:FUN327684 GEJ327675:GEJ327684 GOF327675:GOF327684 GYB327675:GYB327684 HHX327675:HHX327684 HRT327675:HRT327684 IBP327675:IBP327684 ILL327675:ILL327684 IVH327675:IVH327684 JFD327675:JFD327684 JOZ327675:JOZ327684 JYV327675:JYV327684 KIR327675:KIR327684 KSN327675:KSN327684 LCJ327675:LCJ327684 LMF327675:LMF327684 LWB327675:LWB327684 MFX327675:MFX327684 MPT327675:MPT327684 MZP327675:MZP327684 NJL327675:NJL327684 NTH327675:NTH327684 ODD327675:ODD327684 OMZ327675:OMZ327684 OWV327675:OWV327684 PGR327675:PGR327684 PQN327675:PQN327684 QAJ327675:QAJ327684 QKF327675:QKF327684 QUB327675:QUB327684 RDX327675:RDX327684 RNT327675:RNT327684 RXP327675:RXP327684 SHL327675:SHL327684 SRH327675:SRH327684 TBD327675:TBD327684 TKZ327675:TKZ327684 TUV327675:TUV327684 UER327675:UER327684 UON327675:UON327684 UYJ327675:UYJ327684 VIF327675:VIF327684 VSB327675:VSB327684 WBX327675:WBX327684 WLT327675:WLT327684 WVP327675:WVP327684 G393211:G393220 JD393211:JD393220 SZ393211:SZ393220 ACV393211:ACV393220 AMR393211:AMR393220 AWN393211:AWN393220 BGJ393211:BGJ393220 BQF393211:BQF393220 CAB393211:CAB393220 CJX393211:CJX393220 CTT393211:CTT393220 DDP393211:DDP393220 DNL393211:DNL393220 DXH393211:DXH393220 EHD393211:EHD393220 EQZ393211:EQZ393220 FAV393211:FAV393220 FKR393211:FKR393220 FUN393211:FUN393220 GEJ393211:GEJ393220 GOF393211:GOF393220 GYB393211:GYB393220 HHX393211:HHX393220 HRT393211:HRT393220 IBP393211:IBP393220 ILL393211:ILL393220 IVH393211:IVH393220 JFD393211:JFD393220 JOZ393211:JOZ393220 JYV393211:JYV393220 KIR393211:KIR393220 KSN393211:KSN393220 LCJ393211:LCJ393220 LMF393211:LMF393220 LWB393211:LWB393220 MFX393211:MFX393220 MPT393211:MPT393220 MZP393211:MZP393220 NJL393211:NJL393220 NTH393211:NTH393220 ODD393211:ODD393220 OMZ393211:OMZ393220 OWV393211:OWV393220 PGR393211:PGR393220 PQN393211:PQN393220 QAJ393211:QAJ393220 QKF393211:QKF393220 QUB393211:QUB393220 RDX393211:RDX393220 RNT393211:RNT393220 RXP393211:RXP393220 SHL393211:SHL393220 SRH393211:SRH393220 TBD393211:TBD393220 TKZ393211:TKZ393220 TUV393211:TUV393220 UER393211:UER393220 UON393211:UON393220 UYJ393211:UYJ393220 VIF393211:VIF393220 VSB393211:VSB393220 WBX393211:WBX393220 WLT393211:WLT393220 WVP393211:WVP393220 G458747:G458756 JD458747:JD458756 SZ458747:SZ458756 ACV458747:ACV458756 AMR458747:AMR458756 AWN458747:AWN458756 BGJ458747:BGJ458756 BQF458747:BQF458756 CAB458747:CAB458756 CJX458747:CJX458756 CTT458747:CTT458756 DDP458747:DDP458756 DNL458747:DNL458756 DXH458747:DXH458756 EHD458747:EHD458756 EQZ458747:EQZ458756 FAV458747:FAV458756 FKR458747:FKR458756 FUN458747:FUN458756 GEJ458747:GEJ458756 GOF458747:GOF458756 GYB458747:GYB458756 HHX458747:HHX458756 HRT458747:HRT458756 IBP458747:IBP458756 ILL458747:ILL458756 IVH458747:IVH458756 JFD458747:JFD458756 JOZ458747:JOZ458756 JYV458747:JYV458756 KIR458747:KIR458756 KSN458747:KSN458756 LCJ458747:LCJ458756 LMF458747:LMF458756 LWB458747:LWB458756 MFX458747:MFX458756 MPT458747:MPT458756 MZP458747:MZP458756 NJL458747:NJL458756 NTH458747:NTH458756 ODD458747:ODD458756 OMZ458747:OMZ458756 OWV458747:OWV458756 PGR458747:PGR458756 PQN458747:PQN458756 QAJ458747:QAJ458756 QKF458747:QKF458756 QUB458747:QUB458756 RDX458747:RDX458756 RNT458747:RNT458756 RXP458747:RXP458756 SHL458747:SHL458756 SRH458747:SRH458756 TBD458747:TBD458756 TKZ458747:TKZ458756 TUV458747:TUV458756 UER458747:UER458756 UON458747:UON458756 UYJ458747:UYJ458756 VIF458747:VIF458756 VSB458747:VSB458756 WBX458747:WBX458756 WLT458747:WLT458756 WVP458747:WVP458756 G524283:G524292 JD524283:JD524292 SZ524283:SZ524292 ACV524283:ACV524292 AMR524283:AMR524292 AWN524283:AWN524292 BGJ524283:BGJ524292 BQF524283:BQF524292 CAB524283:CAB524292 CJX524283:CJX524292 CTT524283:CTT524292 DDP524283:DDP524292 DNL524283:DNL524292 DXH524283:DXH524292 EHD524283:EHD524292 EQZ524283:EQZ524292 FAV524283:FAV524292 FKR524283:FKR524292 FUN524283:FUN524292 GEJ524283:GEJ524292 GOF524283:GOF524292 GYB524283:GYB524292 HHX524283:HHX524292 HRT524283:HRT524292 IBP524283:IBP524292 ILL524283:ILL524292 IVH524283:IVH524292 JFD524283:JFD524292 JOZ524283:JOZ524292 JYV524283:JYV524292 KIR524283:KIR524292 KSN524283:KSN524292 LCJ524283:LCJ524292 LMF524283:LMF524292 LWB524283:LWB524292 MFX524283:MFX524292 MPT524283:MPT524292 MZP524283:MZP524292 NJL524283:NJL524292 NTH524283:NTH524292 ODD524283:ODD524292 OMZ524283:OMZ524292 OWV524283:OWV524292 PGR524283:PGR524292 PQN524283:PQN524292 QAJ524283:QAJ524292 QKF524283:QKF524292 QUB524283:QUB524292 RDX524283:RDX524292 RNT524283:RNT524292 RXP524283:RXP524292 SHL524283:SHL524292 SRH524283:SRH524292 TBD524283:TBD524292 TKZ524283:TKZ524292 TUV524283:TUV524292 UER524283:UER524292 UON524283:UON524292 UYJ524283:UYJ524292 VIF524283:VIF524292 VSB524283:VSB524292 WBX524283:WBX524292 WLT524283:WLT524292 WVP524283:WVP524292 G589819:G589828 JD589819:JD589828 SZ589819:SZ589828 ACV589819:ACV589828 AMR589819:AMR589828 AWN589819:AWN589828 BGJ589819:BGJ589828 BQF589819:BQF589828 CAB589819:CAB589828 CJX589819:CJX589828 CTT589819:CTT589828 DDP589819:DDP589828 DNL589819:DNL589828 DXH589819:DXH589828 EHD589819:EHD589828 EQZ589819:EQZ589828 FAV589819:FAV589828 FKR589819:FKR589828 FUN589819:FUN589828 GEJ589819:GEJ589828 GOF589819:GOF589828 GYB589819:GYB589828 HHX589819:HHX589828 HRT589819:HRT589828 IBP589819:IBP589828 ILL589819:ILL589828 IVH589819:IVH589828 JFD589819:JFD589828 JOZ589819:JOZ589828 JYV589819:JYV589828 KIR589819:KIR589828 KSN589819:KSN589828 LCJ589819:LCJ589828 LMF589819:LMF589828 LWB589819:LWB589828 MFX589819:MFX589828 MPT589819:MPT589828 MZP589819:MZP589828 NJL589819:NJL589828 NTH589819:NTH589828 ODD589819:ODD589828 OMZ589819:OMZ589828 OWV589819:OWV589828 PGR589819:PGR589828 PQN589819:PQN589828 QAJ589819:QAJ589828 QKF589819:QKF589828 QUB589819:QUB589828 RDX589819:RDX589828 RNT589819:RNT589828 RXP589819:RXP589828 SHL589819:SHL589828 SRH589819:SRH589828 TBD589819:TBD589828 TKZ589819:TKZ589828 TUV589819:TUV589828 UER589819:UER589828 UON589819:UON589828 UYJ589819:UYJ589828 VIF589819:VIF589828 VSB589819:VSB589828 WBX589819:WBX589828 WLT589819:WLT589828 WVP589819:WVP589828 G655355:G655364 JD655355:JD655364 SZ655355:SZ655364 ACV655355:ACV655364 AMR655355:AMR655364 AWN655355:AWN655364 BGJ655355:BGJ655364 BQF655355:BQF655364 CAB655355:CAB655364 CJX655355:CJX655364 CTT655355:CTT655364 DDP655355:DDP655364 DNL655355:DNL655364 DXH655355:DXH655364 EHD655355:EHD655364 EQZ655355:EQZ655364 FAV655355:FAV655364 FKR655355:FKR655364 FUN655355:FUN655364 GEJ655355:GEJ655364 GOF655355:GOF655364 GYB655355:GYB655364 HHX655355:HHX655364 HRT655355:HRT655364 IBP655355:IBP655364 ILL655355:ILL655364 IVH655355:IVH655364 JFD655355:JFD655364 JOZ655355:JOZ655364 JYV655355:JYV655364 KIR655355:KIR655364 KSN655355:KSN655364 LCJ655355:LCJ655364 LMF655355:LMF655364 LWB655355:LWB655364 MFX655355:MFX655364 MPT655355:MPT655364 MZP655355:MZP655364 NJL655355:NJL655364 NTH655355:NTH655364 ODD655355:ODD655364 OMZ655355:OMZ655364 OWV655355:OWV655364 PGR655355:PGR655364 PQN655355:PQN655364 QAJ655355:QAJ655364 QKF655355:QKF655364 QUB655355:QUB655364 RDX655355:RDX655364 RNT655355:RNT655364 RXP655355:RXP655364 SHL655355:SHL655364 SRH655355:SRH655364 TBD655355:TBD655364 TKZ655355:TKZ655364 TUV655355:TUV655364 UER655355:UER655364 UON655355:UON655364 UYJ655355:UYJ655364 VIF655355:VIF655364 VSB655355:VSB655364 WBX655355:WBX655364 WLT655355:WLT655364 WVP655355:WVP655364 G720891:G720900 JD720891:JD720900 SZ720891:SZ720900 ACV720891:ACV720900 AMR720891:AMR720900 AWN720891:AWN720900 BGJ720891:BGJ720900 BQF720891:BQF720900 CAB720891:CAB720900 CJX720891:CJX720900 CTT720891:CTT720900 DDP720891:DDP720900 DNL720891:DNL720900 DXH720891:DXH720900 EHD720891:EHD720900 EQZ720891:EQZ720900 FAV720891:FAV720900 FKR720891:FKR720900 FUN720891:FUN720900 GEJ720891:GEJ720900 GOF720891:GOF720900 GYB720891:GYB720900 HHX720891:HHX720900 HRT720891:HRT720900 IBP720891:IBP720900 ILL720891:ILL720900 IVH720891:IVH720900 JFD720891:JFD720900 JOZ720891:JOZ720900 JYV720891:JYV720900 KIR720891:KIR720900 KSN720891:KSN720900 LCJ720891:LCJ720900 LMF720891:LMF720900 LWB720891:LWB720900 MFX720891:MFX720900 MPT720891:MPT720900 MZP720891:MZP720900 NJL720891:NJL720900 NTH720891:NTH720900 ODD720891:ODD720900 OMZ720891:OMZ720900 OWV720891:OWV720900 PGR720891:PGR720900 PQN720891:PQN720900 QAJ720891:QAJ720900 QKF720891:QKF720900 QUB720891:QUB720900 RDX720891:RDX720900 RNT720891:RNT720900 RXP720891:RXP720900 SHL720891:SHL720900 SRH720891:SRH720900 TBD720891:TBD720900 TKZ720891:TKZ720900 TUV720891:TUV720900 UER720891:UER720900 UON720891:UON720900 UYJ720891:UYJ720900 VIF720891:VIF720900 VSB720891:VSB720900 WBX720891:WBX720900 WLT720891:WLT720900 WVP720891:WVP720900 G786427:G786436 JD786427:JD786436 SZ786427:SZ786436 ACV786427:ACV786436 AMR786427:AMR786436 AWN786427:AWN786436 BGJ786427:BGJ786436 BQF786427:BQF786436 CAB786427:CAB786436 CJX786427:CJX786436 CTT786427:CTT786436 DDP786427:DDP786436 DNL786427:DNL786436 DXH786427:DXH786436 EHD786427:EHD786436 EQZ786427:EQZ786436 FAV786427:FAV786436 FKR786427:FKR786436 FUN786427:FUN786436 GEJ786427:GEJ786436 GOF786427:GOF786436 GYB786427:GYB786436 HHX786427:HHX786436 HRT786427:HRT786436 IBP786427:IBP786436 ILL786427:ILL786436 IVH786427:IVH786436 JFD786427:JFD786436 JOZ786427:JOZ786436 JYV786427:JYV786436 KIR786427:KIR786436 KSN786427:KSN786436 LCJ786427:LCJ786436 LMF786427:LMF786436 LWB786427:LWB786436 MFX786427:MFX786436 MPT786427:MPT786436 MZP786427:MZP786436 NJL786427:NJL786436 NTH786427:NTH786436 ODD786427:ODD786436 OMZ786427:OMZ786436 OWV786427:OWV786436 PGR786427:PGR786436 PQN786427:PQN786436 QAJ786427:QAJ786436 QKF786427:QKF786436 QUB786427:QUB786436 RDX786427:RDX786436 RNT786427:RNT786436 RXP786427:RXP786436 SHL786427:SHL786436 SRH786427:SRH786436 TBD786427:TBD786436 TKZ786427:TKZ786436 TUV786427:TUV786436 UER786427:UER786436 UON786427:UON786436 UYJ786427:UYJ786436 VIF786427:VIF786436 VSB786427:VSB786436 WBX786427:WBX786436 WLT786427:WLT786436 WVP786427:WVP786436 G851963:G851972 JD851963:JD851972 SZ851963:SZ851972 ACV851963:ACV851972 AMR851963:AMR851972 AWN851963:AWN851972 BGJ851963:BGJ851972 BQF851963:BQF851972 CAB851963:CAB851972 CJX851963:CJX851972 CTT851963:CTT851972 DDP851963:DDP851972 DNL851963:DNL851972 DXH851963:DXH851972 EHD851963:EHD851972 EQZ851963:EQZ851972 FAV851963:FAV851972 FKR851963:FKR851972 FUN851963:FUN851972 GEJ851963:GEJ851972 GOF851963:GOF851972 GYB851963:GYB851972 HHX851963:HHX851972 HRT851963:HRT851972 IBP851963:IBP851972 ILL851963:ILL851972 IVH851963:IVH851972 JFD851963:JFD851972 JOZ851963:JOZ851972 JYV851963:JYV851972 KIR851963:KIR851972 KSN851963:KSN851972 LCJ851963:LCJ851972 LMF851963:LMF851972 LWB851963:LWB851972 MFX851963:MFX851972 MPT851963:MPT851972 MZP851963:MZP851972 NJL851963:NJL851972 NTH851963:NTH851972 ODD851963:ODD851972 OMZ851963:OMZ851972 OWV851963:OWV851972 PGR851963:PGR851972 PQN851963:PQN851972 QAJ851963:QAJ851972 QKF851963:QKF851972 QUB851963:QUB851972 RDX851963:RDX851972 RNT851963:RNT851972 RXP851963:RXP851972 SHL851963:SHL851972 SRH851963:SRH851972 TBD851963:TBD851972 TKZ851963:TKZ851972 TUV851963:TUV851972 UER851963:UER851972 UON851963:UON851972 UYJ851963:UYJ851972 VIF851963:VIF851972 VSB851963:VSB851972 WBX851963:WBX851972 WLT851963:WLT851972 WVP851963:WVP851972 G917499:G917508 JD917499:JD917508 SZ917499:SZ917508 ACV917499:ACV917508 AMR917499:AMR917508 AWN917499:AWN917508 BGJ917499:BGJ917508 BQF917499:BQF917508 CAB917499:CAB917508 CJX917499:CJX917508 CTT917499:CTT917508 DDP917499:DDP917508 DNL917499:DNL917508 DXH917499:DXH917508 EHD917499:EHD917508 EQZ917499:EQZ917508 FAV917499:FAV917508 FKR917499:FKR917508 FUN917499:FUN917508 GEJ917499:GEJ917508 GOF917499:GOF917508 GYB917499:GYB917508 HHX917499:HHX917508 HRT917499:HRT917508 IBP917499:IBP917508 ILL917499:ILL917508 IVH917499:IVH917508 JFD917499:JFD917508 JOZ917499:JOZ917508 JYV917499:JYV917508 KIR917499:KIR917508 KSN917499:KSN917508 LCJ917499:LCJ917508 LMF917499:LMF917508 LWB917499:LWB917508 MFX917499:MFX917508 MPT917499:MPT917508 MZP917499:MZP917508 NJL917499:NJL917508 NTH917499:NTH917508 ODD917499:ODD917508 OMZ917499:OMZ917508 OWV917499:OWV917508 PGR917499:PGR917508 PQN917499:PQN917508 QAJ917499:QAJ917508 QKF917499:QKF917508 QUB917499:QUB917508 RDX917499:RDX917508 RNT917499:RNT917508 RXP917499:RXP917508 SHL917499:SHL917508 SRH917499:SRH917508 TBD917499:TBD917508 TKZ917499:TKZ917508 TUV917499:TUV917508 UER917499:UER917508 UON917499:UON917508 UYJ917499:UYJ917508 VIF917499:VIF917508 VSB917499:VSB917508 WBX917499:WBX917508 WLT917499:WLT917508 WVP917499:WVP917508 G983035:G983044 JD983035:JD983044 SZ983035:SZ983044 ACV983035:ACV983044 AMR983035:AMR983044 AWN983035:AWN983044 BGJ983035:BGJ983044 BQF983035:BQF983044 CAB983035:CAB983044 CJX983035:CJX983044 CTT983035:CTT983044 DDP983035:DDP983044 DNL983035:DNL983044 DXH983035:DXH983044 EHD983035:EHD983044 EQZ983035:EQZ983044 FAV983035:FAV983044 FKR983035:FKR983044 FUN983035:FUN983044 GEJ983035:GEJ983044 GOF983035:GOF983044 GYB983035:GYB983044 HHX983035:HHX983044 HRT983035:HRT983044 IBP983035:IBP983044 ILL983035:ILL983044 IVH983035:IVH983044 JFD983035:JFD983044 JOZ983035:JOZ983044 JYV983035:JYV983044 KIR983035:KIR983044 KSN983035:KSN983044 LCJ983035:LCJ983044 LMF983035:LMF983044 LWB983035:LWB983044 MFX983035:MFX983044 MPT983035:MPT983044 MZP983035:MZP983044 NJL983035:NJL983044 NTH983035:NTH983044 ODD983035:ODD983044 OMZ983035:OMZ983044 OWV983035:OWV983044 PGR983035:PGR983044 PQN983035:PQN983044 QAJ983035:QAJ983044 QKF983035:QKF983044 QUB983035:QUB983044 RDX983035:RDX983044 RNT983035:RNT983044 RXP983035:RXP983044 SHL983035:SHL983044 SRH983035:SRH983044 TBD983035:TBD983044 TKZ983035:TKZ983044 TUV983035:TUV983044 UER983035:UER983044 UON983035:UON983044 UYJ983035:UYJ983044 VIF983035:VIF983044 VSB983035:VSB983044 WBX983035:WBX983044 WLT983035:WLT983044 WVP983035:WVP983044 G65545:G65557 JD65545:JD65557 SZ65545:SZ65557 ACV65545:ACV65557 AMR65545:AMR65557 AWN65545:AWN65557 BGJ65545:BGJ65557 BQF65545:BQF65557 CAB65545:CAB65557 CJX65545:CJX65557 CTT65545:CTT65557 DDP65545:DDP65557 DNL65545:DNL65557 DXH65545:DXH65557 EHD65545:EHD65557 EQZ65545:EQZ65557 FAV65545:FAV65557 FKR65545:FKR65557 FUN65545:FUN65557 GEJ65545:GEJ65557 GOF65545:GOF65557 GYB65545:GYB65557 HHX65545:HHX65557 HRT65545:HRT65557 IBP65545:IBP65557 ILL65545:ILL65557 IVH65545:IVH65557 JFD65545:JFD65557 JOZ65545:JOZ65557 JYV65545:JYV65557 KIR65545:KIR65557 KSN65545:KSN65557 LCJ65545:LCJ65557 LMF65545:LMF65557 LWB65545:LWB65557 MFX65545:MFX65557 MPT65545:MPT65557 MZP65545:MZP65557 NJL65545:NJL65557 NTH65545:NTH65557 ODD65545:ODD65557 OMZ65545:OMZ65557 OWV65545:OWV65557 PGR65545:PGR65557 PQN65545:PQN65557 QAJ65545:QAJ65557 QKF65545:QKF65557 QUB65545:QUB65557 RDX65545:RDX65557 RNT65545:RNT65557 RXP65545:RXP65557 SHL65545:SHL65557 SRH65545:SRH65557 TBD65545:TBD65557 TKZ65545:TKZ65557 TUV65545:TUV65557 UER65545:UER65557 UON65545:UON65557 UYJ65545:UYJ65557 VIF65545:VIF65557 VSB65545:VSB65557 WBX65545:WBX65557 WLT65545:WLT65557 WVP65545:WVP65557 G131081:G131093 JD131081:JD131093 SZ131081:SZ131093 ACV131081:ACV131093 AMR131081:AMR131093 AWN131081:AWN131093 BGJ131081:BGJ131093 BQF131081:BQF131093 CAB131081:CAB131093 CJX131081:CJX131093 CTT131081:CTT131093 DDP131081:DDP131093 DNL131081:DNL131093 DXH131081:DXH131093 EHD131081:EHD131093 EQZ131081:EQZ131093 FAV131081:FAV131093 FKR131081:FKR131093 FUN131081:FUN131093 GEJ131081:GEJ131093 GOF131081:GOF131093 GYB131081:GYB131093 HHX131081:HHX131093 HRT131081:HRT131093 IBP131081:IBP131093 ILL131081:ILL131093 IVH131081:IVH131093 JFD131081:JFD131093 JOZ131081:JOZ131093 JYV131081:JYV131093 KIR131081:KIR131093 KSN131081:KSN131093 LCJ131081:LCJ131093 LMF131081:LMF131093 LWB131081:LWB131093 MFX131081:MFX131093 MPT131081:MPT131093 MZP131081:MZP131093 NJL131081:NJL131093 NTH131081:NTH131093 ODD131081:ODD131093 OMZ131081:OMZ131093 OWV131081:OWV131093 PGR131081:PGR131093 PQN131081:PQN131093 QAJ131081:QAJ131093 QKF131081:QKF131093 QUB131081:QUB131093 RDX131081:RDX131093 RNT131081:RNT131093 RXP131081:RXP131093 SHL131081:SHL131093 SRH131081:SRH131093 TBD131081:TBD131093 TKZ131081:TKZ131093 TUV131081:TUV131093 UER131081:UER131093 UON131081:UON131093 UYJ131081:UYJ131093 VIF131081:VIF131093 VSB131081:VSB131093 WBX131081:WBX131093 WLT131081:WLT131093 WVP131081:WVP131093 G196617:G196629 JD196617:JD196629 SZ196617:SZ196629 ACV196617:ACV196629 AMR196617:AMR196629 AWN196617:AWN196629 BGJ196617:BGJ196629 BQF196617:BQF196629 CAB196617:CAB196629 CJX196617:CJX196629 CTT196617:CTT196629 DDP196617:DDP196629 DNL196617:DNL196629 DXH196617:DXH196629 EHD196617:EHD196629 EQZ196617:EQZ196629 FAV196617:FAV196629 FKR196617:FKR196629 FUN196617:FUN196629 GEJ196617:GEJ196629 GOF196617:GOF196629 GYB196617:GYB196629 HHX196617:HHX196629 HRT196617:HRT196629 IBP196617:IBP196629 ILL196617:ILL196629 IVH196617:IVH196629 JFD196617:JFD196629 JOZ196617:JOZ196629 JYV196617:JYV196629 KIR196617:KIR196629 KSN196617:KSN196629 LCJ196617:LCJ196629 LMF196617:LMF196629 LWB196617:LWB196629 MFX196617:MFX196629 MPT196617:MPT196629 MZP196617:MZP196629 NJL196617:NJL196629 NTH196617:NTH196629 ODD196617:ODD196629 OMZ196617:OMZ196629 OWV196617:OWV196629 PGR196617:PGR196629 PQN196617:PQN196629 QAJ196617:QAJ196629 QKF196617:QKF196629 QUB196617:QUB196629 RDX196617:RDX196629 RNT196617:RNT196629 RXP196617:RXP196629 SHL196617:SHL196629 SRH196617:SRH196629 TBD196617:TBD196629 TKZ196617:TKZ196629 TUV196617:TUV196629 UER196617:UER196629 UON196617:UON196629 UYJ196617:UYJ196629 VIF196617:VIF196629 VSB196617:VSB196629 WBX196617:WBX196629 WLT196617:WLT196629 WVP196617:WVP196629 G262153:G262165 JD262153:JD262165 SZ262153:SZ262165 ACV262153:ACV262165 AMR262153:AMR262165 AWN262153:AWN262165 BGJ262153:BGJ262165 BQF262153:BQF262165 CAB262153:CAB262165 CJX262153:CJX262165 CTT262153:CTT262165 DDP262153:DDP262165 DNL262153:DNL262165 DXH262153:DXH262165 EHD262153:EHD262165 EQZ262153:EQZ262165 FAV262153:FAV262165 FKR262153:FKR262165 FUN262153:FUN262165 GEJ262153:GEJ262165 GOF262153:GOF262165 GYB262153:GYB262165 HHX262153:HHX262165 HRT262153:HRT262165 IBP262153:IBP262165 ILL262153:ILL262165 IVH262153:IVH262165 JFD262153:JFD262165 JOZ262153:JOZ262165 JYV262153:JYV262165 KIR262153:KIR262165 KSN262153:KSN262165 LCJ262153:LCJ262165 LMF262153:LMF262165 LWB262153:LWB262165 MFX262153:MFX262165 MPT262153:MPT262165 MZP262153:MZP262165 NJL262153:NJL262165 NTH262153:NTH262165 ODD262153:ODD262165 OMZ262153:OMZ262165 OWV262153:OWV262165 PGR262153:PGR262165 PQN262153:PQN262165 QAJ262153:QAJ262165 QKF262153:QKF262165 QUB262153:QUB262165 RDX262153:RDX262165 RNT262153:RNT262165 RXP262153:RXP262165 SHL262153:SHL262165 SRH262153:SRH262165 TBD262153:TBD262165 TKZ262153:TKZ262165 TUV262153:TUV262165 UER262153:UER262165 UON262153:UON262165 UYJ262153:UYJ262165 VIF262153:VIF262165 VSB262153:VSB262165 WBX262153:WBX262165 WLT262153:WLT262165 WVP262153:WVP262165 G327689:G327701 JD327689:JD327701 SZ327689:SZ327701 ACV327689:ACV327701 AMR327689:AMR327701 AWN327689:AWN327701 BGJ327689:BGJ327701 BQF327689:BQF327701 CAB327689:CAB327701 CJX327689:CJX327701 CTT327689:CTT327701 DDP327689:DDP327701 DNL327689:DNL327701 DXH327689:DXH327701 EHD327689:EHD327701 EQZ327689:EQZ327701 FAV327689:FAV327701 FKR327689:FKR327701 FUN327689:FUN327701 GEJ327689:GEJ327701 GOF327689:GOF327701 GYB327689:GYB327701 HHX327689:HHX327701 HRT327689:HRT327701 IBP327689:IBP327701 ILL327689:ILL327701 IVH327689:IVH327701 JFD327689:JFD327701 JOZ327689:JOZ327701 JYV327689:JYV327701 KIR327689:KIR327701 KSN327689:KSN327701 LCJ327689:LCJ327701 LMF327689:LMF327701 LWB327689:LWB327701 MFX327689:MFX327701 MPT327689:MPT327701 MZP327689:MZP327701 NJL327689:NJL327701 NTH327689:NTH327701 ODD327689:ODD327701 OMZ327689:OMZ327701 OWV327689:OWV327701 PGR327689:PGR327701 PQN327689:PQN327701 QAJ327689:QAJ327701 QKF327689:QKF327701 QUB327689:QUB327701 RDX327689:RDX327701 RNT327689:RNT327701 RXP327689:RXP327701 SHL327689:SHL327701 SRH327689:SRH327701 TBD327689:TBD327701 TKZ327689:TKZ327701 TUV327689:TUV327701 UER327689:UER327701 UON327689:UON327701 UYJ327689:UYJ327701 VIF327689:VIF327701 VSB327689:VSB327701 WBX327689:WBX327701 WLT327689:WLT327701 WVP327689:WVP327701 G393225:G393237 JD393225:JD393237 SZ393225:SZ393237 ACV393225:ACV393237 AMR393225:AMR393237 AWN393225:AWN393237 BGJ393225:BGJ393237 BQF393225:BQF393237 CAB393225:CAB393237 CJX393225:CJX393237 CTT393225:CTT393237 DDP393225:DDP393237 DNL393225:DNL393237 DXH393225:DXH393237 EHD393225:EHD393237 EQZ393225:EQZ393237 FAV393225:FAV393237 FKR393225:FKR393237 FUN393225:FUN393237 GEJ393225:GEJ393237 GOF393225:GOF393237 GYB393225:GYB393237 HHX393225:HHX393237 HRT393225:HRT393237 IBP393225:IBP393237 ILL393225:ILL393237 IVH393225:IVH393237 JFD393225:JFD393237 JOZ393225:JOZ393237 JYV393225:JYV393237 KIR393225:KIR393237 KSN393225:KSN393237 LCJ393225:LCJ393237 LMF393225:LMF393237 LWB393225:LWB393237 MFX393225:MFX393237 MPT393225:MPT393237 MZP393225:MZP393237 NJL393225:NJL393237 NTH393225:NTH393237 ODD393225:ODD393237 OMZ393225:OMZ393237 OWV393225:OWV393237 PGR393225:PGR393237 PQN393225:PQN393237 QAJ393225:QAJ393237 QKF393225:QKF393237 QUB393225:QUB393237 RDX393225:RDX393237 RNT393225:RNT393237 RXP393225:RXP393237 SHL393225:SHL393237 SRH393225:SRH393237 TBD393225:TBD393237 TKZ393225:TKZ393237 TUV393225:TUV393237 UER393225:UER393237 UON393225:UON393237 UYJ393225:UYJ393237 VIF393225:VIF393237 VSB393225:VSB393237 WBX393225:WBX393237 WLT393225:WLT393237 WVP393225:WVP393237 G458761:G458773 JD458761:JD458773 SZ458761:SZ458773 ACV458761:ACV458773 AMR458761:AMR458773 AWN458761:AWN458773 BGJ458761:BGJ458773 BQF458761:BQF458773 CAB458761:CAB458773 CJX458761:CJX458773 CTT458761:CTT458773 DDP458761:DDP458773 DNL458761:DNL458773 DXH458761:DXH458773 EHD458761:EHD458773 EQZ458761:EQZ458773 FAV458761:FAV458773 FKR458761:FKR458773 FUN458761:FUN458773 GEJ458761:GEJ458773 GOF458761:GOF458773 GYB458761:GYB458773 HHX458761:HHX458773 HRT458761:HRT458773 IBP458761:IBP458773 ILL458761:ILL458773 IVH458761:IVH458773 JFD458761:JFD458773 JOZ458761:JOZ458773 JYV458761:JYV458773 KIR458761:KIR458773 KSN458761:KSN458773 LCJ458761:LCJ458773 LMF458761:LMF458773 LWB458761:LWB458773 MFX458761:MFX458773 MPT458761:MPT458773 MZP458761:MZP458773 NJL458761:NJL458773 NTH458761:NTH458773 ODD458761:ODD458773 OMZ458761:OMZ458773 OWV458761:OWV458773 PGR458761:PGR458773 PQN458761:PQN458773 QAJ458761:QAJ458773 QKF458761:QKF458773 QUB458761:QUB458773 RDX458761:RDX458773 RNT458761:RNT458773 RXP458761:RXP458773 SHL458761:SHL458773 SRH458761:SRH458773 TBD458761:TBD458773 TKZ458761:TKZ458773 TUV458761:TUV458773 UER458761:UER458773 UON458761:UON458773 UYJ458761:UYJ458773 VIF458761:VIF458773 VSB458761:VSB458773 WBX458761:WBX458773 WLT458761:WLT458773 WVP458761:WVP458773 G524297:G524309 JD524297:JD524309 SZ524297:SZ524309 ACV524297:ACV524309 AMR524297:AMR524309 AWN524297:AWN524309 BGJ524297:BGJ524309 BQF524297:BQF524309 CAB524297:CAB524309 CJX524297:CJX524309 CTT524297:CTT524309 DDP524297:DDP524309 DNL524297:DNL524309 DXH524297:DXH524309 EHD524297:EHD524309 EQZ524297:EQZ524309 FAV524297:FAV524309 FKR524297:FKR524309 FUN524297:FUN524309 GEJ524297:GEJ524309 GOF524297:GOF524309 GYB524297:GYB524309 HHX524297:HHX524309 HRT524297:HRT524309 IBP524297:IBP524309 ILL524297:ILL524309 IVH524297:IVH524309 JFD524297:JFD524309 JOZ524297:JOZ524309 JYV524297:JYV524309 KIR524297:KIR524309 KSN524297:KSN524309 LCJ524297:LCJ524309 LMF524297:LMF524309 LWB524297:LWB524309 MFX524297:MFX524309 MPT524297:MPT524309 MZP524297:MZP524309 NJL524297:NJL524309 NTH524297:NTH524309 ODD524297:ODD524309 OMZ524297:OMZ524309 OWV524297:OWV524309 PGR524297:PGR524309 PQN524297:PQN524309 QAJ524297:QAJ524309 QKF524297:QKF524309 QUB524297:QUB524309 RDX524297:RDX524309 RNT524297:RNT524309 RXP524297:RXP524309 SHL524297:SHL524309 SRH524297:SRH524309 TBD524297:TBD524309 TKZ524297:TKZ524309 TUV524297:TUV524309 UER524297:UER524309 UON524297:UON524309 UYJ524297:UYJ524309 VIF524297:VIF524309 VSB524297:VSB524309 WBX524297:WBX524309 WLT524297:WLT524309 WVP524297:WVP524309 G589833:G589845 JD589833:JD589845 SZ589833:SZ589845 ACV589833:ACV589845 AMR589833:AMR589845 AWN589833:AWN589845 BGJ589833:BGJ589845 BQF589833:BQF589845 CAB589833:CAB589845 CJX589833:CJX589845 CTT589833:CTT589845 DDP589833:DDP589845 DNL589833:DNL589845 DXH589833:DXH589845 EHD589833:EHD589845 EQZ589833:EQZ589845 FAV589833:FAV589845 FKR589833:FKR589845 FUN589833:FUN589845 GEJ589833:GEJ589845 GOF589833:GOF589845 GYB589833:GYB589845 HHX589833:HHX589845 HRT589833:HRT589845 IBP589833:IBP589845 ILL589833:ILL589845 IVH589833:IVH589845 JFD589833:JFD589845 JOZ589833:JOZ589845 JYV589833:JYV589845 KIR589833:KIR589845 KSN589833:KSN589845 LCJ589833:LCJ589845 LMF589833:LMF589845 LWB589833:LWB589845 MFX589833:MFX589845 MPT589833:MPT589845 MZP589833:MZP589845 NJL589833:NJL589845 NTH589833:NTH589845 ODD589833:ODD589845 OMZ589833:OMZ589845 OWV589833:OWV589845 PGR589833:PGR589845 PQN589833:PQN589845 QAJ589833:QAJ589845 QKF589833:QKF589845 QUB589833:QUB589845 RDX589833:RDX589845 RNT589833:RNT589845 RXP589833:RXP589845 SHL589833:SHL589845 SRH589833:SRH589845 TBD589833:TBD589845 TKZ589833:TKZ589845 TUV589833:TUV589845 UER589833:UER589845 UON589833:UON589845 UYJ589833:UYJ589845 VIF589833:VIF589845 VSB589833:VSB589845 WBX589833:WBX589845 WLT589833:WLT589845 WVP589833:WVP589845 G655369:G655381 JD655369:JD655381 SZ655369:SZ655381 ACV655369:ACV655381 AMR655369:AMR655381 AWN655369:AWN655381 BGJ655369:BGJ655381 BQF655369:BQF655381 CAB655369:CAB655381 CJX655369:CJX655381 CTT655369:CTT655381 DDP655369:DDP655381 DNL655369:DNL655381 DXH655369:DXH655381 EHD655369:EHD655381 EQZ655369:EQZ655381 FAV655369:FAV655381 FKR655369:FKR655381 FUN655369:FUN655381 GEJ655369:GEJ655381 GOF655369:GOF655381 GYB655369:GYB655381 HHX655369:HHX655381 HRT655369:HRT655381 IBP655369:IBP655381 ILL655369:ILL655381 IVH655369:IVH655381 JFD655369:JFD655381 JOZ655369:JOZ655381 JYV655369:JYV655381 KIR655369:KIR655381 KSN655369:KSN655381 LCJ655369:LCJ655381 LMF655369:LMF655381 LWB655369:LWB655381 MFX655369:MFX655381 MPT655369:MPT655381 MZP655369:MZP655381 NJL655369:NJL655381 NTH655369:NTH655381 ODD655369:ODD655381 OMZ655369:OMZ655381 OWV655369:OWV655381 PGR655369:PGR655381 PQN655369:PQN655381 QAJ655369:QAJ655381 QKF655369:QKF655381 QUB655369:QUB655381 RDX655369:RDX655381 RNT655369:RNT655381 RXP655369:RXP655381 SHL655369:SHL655381 SRH655369:SRH655381 TBD655369:TBD655381 TKZ655369:TKZ655381 TUV655369:TUV655381 UER655369:UER655381 UON655369:UON655381 UYJ655369:UYJ655381 VIF655369:VIF655381 VSB655369:VSB655381 WBX655369:WBX655381 WLT655369:WLT655381 WVP655369:WVP655381 G720905:G720917 JD720905:JD720917 SZ720905:SZ720917 ACV720905:ACV720917 AMR720905:AMR720917 AWN720905:AWN720917 BGJ720905:BGJ720917 BQF720905:BQF720917 CAB720905:CAB720917 CJX720905:CJX720917 CTT720905:CTT720917 DDP720905:DDP720917 DNL720905:DNL720917 DXH720905:DXH720917 EHD720905:EHD720917 EQZ720905:EQZ720917 FAV720905:FAV720917 FKR720905:FKR720917 FUN720905:FUN720917 GEJ720905:GEJ720917 GOF720905:GOF720917 GYB720905:GYB720917 HHX720905:HHX720917 HRT720905:HRT720917 IBP720905:IBP720917 ILL720905:ILL720917 IVH720905:IVH720917 JFD720905:JFD720917 JOZ720905:JOZ720917 JYV720905:JYV720917 KIR720905:KIR720917 KSN720905:KSN720917 LCJ720905:LCJ720917 LMF720905:LMF720917 LWB720905:LWB720917 MFX720905:MFX720917 MPT720905:MPT720917 MZP720905:MZP720917 NJL720905:NJL720917 NTH720905:NTH720917 ODD720905:ODD720917 OMZ720905:OMZ720917 OWV720905:OWV720917 PGR720905:PGR720917 PQN720905:PQN720917 QAJ720905:QAJ720917 QKF720905:QKF720917 QUB720905:QUB720917 RDX720905:RDX720917 RNT720905:RNT720917 RXP720905:RXP720917 SHL720905:SHL720917 SRH720905:SRH720917 TBD720905:TBD720917 TKZ720905:TKZ720917 TUV720905:TUV720917 UER720905:UER720917 UON720905:UON720917 UYJ720905:UYJ720917 VIF720905:VIF720917 VSB720905:VSB720917 WBX720905:WBX720917 WLT720905:WLT720917 WVP720905:WVP720917 G786441:G786453 JD786441:JD786453 SZ786441:SZ786453 ACV786441:ACV786453 AMR786441:AMR786453 AWN786441:AWN786453 BGJ786441:BGJ786453 BQF786441:BQF786453 CAB786441:CAB786453 CJX786441:CJX786453 CTT786441:CTT786453 DDP786441:DDP786453 DNL786441:DNL786453 DXH786441:DXH786453 EHD786441:EHD786453 EQZ786441:EQZ786453 FAV786441:FAV786453 FKR786441:FKR786453 FUN786441:FUN786453 GEJ786441:GEJ786453 GOF786441:GOF786453 GYB786441:GYB786453 HHX786441:HHX786453 HRT786441:HRT786453 IBP786441:IBP786453 ILL786441:ILL786453 IVH786441:IVH786453 JFD786441:JFD786453 JOZ786441:JOZ786453 JYV786441:JYV786453 KIR786441:KIR786453 KSN786441:KSN786453 LCJ786441:LCJ786453 LMF786441:LMF786453 LWB786441:LWB786453 MFX786441:MFX786453 MPT786441:MPT786453 MZP786441:MZP786453 NJL786441:NJL786453 NTH786441:NTH786453 ODD786441:ODD786453 OMZ786441:OMZ786453 OWV786441:OWV786453 PGR786441:PGR786453 PQN786441:PQN786453 QAJ786441:QAJ786453 QKF786441:QKF786453 QUB786441:QUB786453 RDX786441:RDX786453 RNT786441:RNT786453 RXP786441:RXP786453 SHL786441:SHL786453 SRH786441:SRH786453 TBD786441:TBD786453 TKZ786441:TKZ786453 TUV786441:TUV786453 UER786441:UER786453 UON786441:UON786453 UYJ786441:UYJ786453 VIF786441:VIF786453 VSB786441:VSB786453 WBX786441:WBX786453 WLT786441:WLT786453 WVP786441:WVP786453 G851977:G851989 JD851977:JD851989 SZ851977:SZ851989 ACV851977:ACV851989 AMR851977:AMR851989 AWN851977:AWN851989 BGJ851977:BGJ851989 BQF851977:BQF851989 CAB851977:CAB851989 CJX851977:CJX851989 CTT851977:CTT851989 DDP851977:DDP851989 DNL851977:DNL851989 DXH851977:DXH851989 EHD851977:EHD851989 EQZ851977:EQZ851989 FAV851977:FAV851989 FKR851977:FKR851989 FUN851977:FUN851989 GEJ851977:GEJ851989 GOF851977:GOF851989 GYB851977:GYB851989 HHX851977:HHX851989 HRT851977:HRT851989 IBP851977:IBP851989 ILL851977:ILL851989 IVH851977:IVH851989 JFD851977:JFD851989 JOZ851977:JOZ851989 JYV851977:JYV851989 KIR851977:KIR851989 KSN851977:KSN851989 LCJ851977:LCJ851989 LMF851977:LMF851989 LWB851977:LWB851989 MFX851977:MFX851989 MPT851977:MPT851989 MZP851977:MZP851989 NJL851977:NJL851989 NTH851977:NTH851989 ODD851977:ODD851989 OMZ851977:OMZ851989 OWV851977:OWV851989 PGR851977:PGR851989 PQN851977:PQN851989 QAJ851977:QAJ851989 QKF851977:QKF851989 QUB851977:QUB851989 RDX851977:RDX851989 RNT851977:RNT851989 RXP851977:RXP851989 SHL851977:SHL851989 SRH851977:SRH851989 TBD851977:TBD851989 TKZ851977:TKZ851989 TUV851977:TUV851989 UER851977:UER851989 UON851977:UON851989 UYJ851977:UYJ851989 VIF851977:VIF851989 VSB851977:VSB851989 WBX851977:WBX851989 WLT851977:WLT851989 WVP851977:WVP851989 G917513:G917525 JD917513:JD917525 SZ917513:SZ917525 ACV917513:ACV917525 AMR917513:AMR917525 AWN917513:AWN917525 BGJ917513:BGJ917525 BQF917513:BQF917525 CAB917513:CAB917525 CJX917513:CJX917525 CTT917513:CTT917525 DDP917513:DDP917525 DNL917513:DNL917525 DXH917513:DXH917525 EHD917513:EHD917525 EQZ917513:EQZ917525 FAV917513:FAV917525 FKR917513:FKR917525 FUN917513:FUN917525 GEJ917513:GEJ917525 GOF917513:GOF917525 GYB917513:GYB917525 HHX917513:HHX917525 HRT917513:HRT917525 IBP917513:IBP917525 ILL917513:ILL917525 IVH917513:IVH917525 JFD917513:JFD917525 JOZ917513:JOZ917525 JYV917513:JYV917525 KIR917513:KIR917525 KSN917513:KSN917525 LCJ917513:LCJ917525 LMF917513:LMF917525 LWB917513:LWB917525 MFX917513:MFX917525 MPT917513:MPT917525 MZP917513:MZP917525 NJL917513:NJL917525 NTH917513:NTH917525 ODD917513:ODD917525 OMZ917513:OMZ917525 OWV917513:OWV917525 PGR917513:PGR917525 PQN917513:PQN917525 QAJ917513:QAJ917525 QKF917513:QKF917525 QUB917513:QUB917525 RDX917513:RDX917525 RNT917513:RNT917525 RXP917513:RXP917525 SHL917513:SHL917525 SRH917513:SRH917525 TBD917513:TBD917525 TKZ917513:TKZ917525 TUV917513:TUV917525 UER917513:UER917525 UON917513:UON917525 UYJ917513:UYJ917525 VIF917513:VIF917525 VSB917513:VSB917525 WBX917513:WBX917525 WLT917513:WLT917525 WVP917513:WVP917525 G983049:G983061 JD983049:JD983061 SZ983049:SZ983061 ACV983049:ACV983061 AMR983049:AMR983061 AWN983049:AWN983061 BGJ983049:BGJ983061 BQF983049:BQF983061 CAB983049:CAB983061 CJX983049:CJX983061 CTT983049:CTT983061 DDP983049:DDP983061 DNL983049:DNL983061 DXH983049:DXH983061 EHD983049:EHD983061 EQZ983049:EQZ983061 FAV983049:FAV983061 FKR983049:FKR983061 FUN983049:FUN983061 GEJ983049:GEJ983061 GOF983049:GOF983061 GYB983049:GYB983061 HHX983049:HHX983061 HRT983049:HRT983061 IBP983049:IBP983061 ILL983049:ILL983061 IVH983049:IVH983061 JFD983049:JFD983061 JOZ983049:JOZ983061 JYV983049:JYV983061 KIR983049:KIR983061 KSN983049:KSN983061 LCJ983049:LCJ983061 LMF983049:LMF983061 LWB983049:LWB983061 MFX983049:MFX983061 MPT983049:MPT983061 MZP983049:MZP983061 NJL983049:NJL983061 NTH983049:NTH983061 ODD983049:ODD983061 OMZ983049:OMZ983061 OWV983049:OWV983061 PGR983049:PGR983061 PQN983049:PQN983061 QAJ983049:QAJ983061 QKF983049:QKF983061 QUB983049:QUB983061 RDX983049:RDX983061 RNT983049:RNT983061 RXP983049:RXP983061 SHL983049:SHL983061 SRH983049:SRH983061 TBD983049:TBD983061 TKZ983049:TKZ983061 TUV983049:TUV983061 UER983049:UER983061 UON983049:UON983061 UYJ983049:UYJ983061 VIF983049:VIF983061 VSB983049:VSB983061 WBX983049:WBX983061 WLT983049:WLT983061 WVP983049:WVP983061 I65545:I65557 JF65545:JF65557 TB65545:TB65557 ACX65545:ACX65557 AMT65545:AMT65557 AWP65545:AWP65557 BGL65545:BGL65557 BQH65545:BQH65557 CAD65545:CAD65557 CJZ65545:CJZ65557 CTV65545:CTV65557 DDR65545:DDR65557 DNN65545:DNN65557 DXJ65545:DXJ65557 EHF65545:EHF65557 ERB65545:ERB65557 FAX65545:FAX65557 FKT65545:FKT65557 FUP65545:FUP65557 GEL65545:GEL65557 GOH65545:GOH65557 GYD65545:GYD65557 HHZ65545:HHZ65557 HRV65545:HRV65557 IBR65545:IBR65557 ILN65545:ILN65557 IVJ65545:IVJ65557 JFF65545:JFF65557 JPB65545:JPB65557 JYX65545:JYX65557 KIT65545:KIT65557 KSP65545:KSP65557 LCL65545:LCL65557 LMH65545:LMH65557 LWD65545:LWD65557 MFZ65545:MFZ65557 MPV65545:MPV65557 MZR65545:MZR65557 NJN65545:NJN65557 NTJ65545:NTJ65557 ODF65545:ODF65557 ONB65545:ONB65557 OWX65545:OWX65557 PGT65545:PGT65557 PQP65545:PQP65557 QAL65545:QAL65557 QKH65545:QKH65557 QUD65545:QUD65557 RDZ65545:RDZ65557 RNV65545:RNV65557 RXR65545:RXR65557 SHN65545:SHN65557 SRJ65545:SRJ65557 TBF65545:TBF65557 TLB65545:TLB65557 TUX65545:TUX65557 UET65545:UET65557 UOP65545:UOP65557 UYL65545:UYL65557 VIH65545:VIH65557 VSD65545:VSD65557 WBZ65545:WBZ65557 WLV65545:WLV65557 WVR65545:WVR65557 I131081:I131093 JF131081:JF131093 TB131081:TB131093 ACX131081:ACX131093 AMT131081:AMT131093 AWP131081:AWP131093 BGL131081:BGL131093 BQH131081:BQH131093 CAD131081:CAD131093 CJZ131081:CJZ131093 CTV131081:CTV131093 DDR131081:DDR131093 DNN131081:DNN131093 DXJ131081:DXJ131093 EHF131081:EHF131093 ERB131081:ERB131093 FAX131081:FAX131093 FKT131081:FKT131093 FUP131081:FUP131093 GEL131081:GEL131093 GOH131081:GOH131093 GYD131081:GYD131093 HHZ131081:HHZ131093 HRV131081:HRV131093 IBR131081:IBR131093 ILN131081:ILN131093 IVJ131081:IVJ131093 JFF131081:JFF131093 JPB131081:JPB131093 JYX131081:JYX131093 KIT131081:KIT131093 KSP131081:KSP131093 LCL131081:LCL131093 LMH131081:LMH131093 LWD131081:LWD131093 MFZ131081:MFZ131093 MPV131081:MPV131093 MZR131081:MZR131093 NJN131081:NJN131093 NTJ131081:NTJ131093 ODF131081:ODF131093 ONB131081:ONB131093 OWX131081:OWX131093 PGT131081:PGT131093 PQP131081:PQP131093 QAL131081:QAL131093 QKH131081:QKH131093 QUD131081:QUD131093 RDZ131081:RDZ131093 RNV131081:RNV131093 RXR131081:RXR131093 SHN131081:SHN131093 SRJ131081:SRJ131093 TBF131081:TBF131093 TLB131081:TLB131093 TUX131081:TUX131093 UET131081:UET131093 UOP131081:UOP131093 UYL131081:UYL131093 VIH131081:VIH131093 VSD131081:VSD131093 WBZ131081:WBZ131093 WLV131081:WLV131093 WVR131081:WVR131093 I196617:I196629 JF196617:JF196629 TB196617:TB196629 ACX196617:ACX196629 AMT196617:AMT196629 AWP196617:AWP196629 BGL196617:BGL196629 BQH196617:BQH196629 CAD196617:CAD196629 CJZ196617:CJZ196629 CTV196617:CTV196629 DDR196617:DDR196629 DNN196617:DNN196629 DXJ196617:DXJ196629 EHF196617:EHF196629 ERB196617:ERB196629 FAX196617:FAX196629 FKT196617:FKT196629 FUP196617:FUP196629 GEL196617:GEL196629 GOH196617:GOH196629 GYD196617:GYD196629 HHZ196617:HHZ196629 HRV196617:HRV196629 IBR196617:IBR196629 ILN196617:ILN196629 IVJ196617:IVJ196629 JFF196617:JFF196629 JPB196617:JPB196629 JYX196617:JYX196629 KIT196617:KIT196629 KSP196617:KSP196629 LCL196617:LCL196629 LMH196617:LMH196629 LWD196617:LWD196629 MFZ196617:MFZ196629 MPV196617:MPV196629 MZR196617:MZR196629 NJN196617:NJN196629 NTJ196617:NTJ196629 ODF196617:ODF196629 ONB196617:ONB196629 OWX196617:OWX196629 PGT196617:PGT196629 PQP196617:PQP196629 QAL196617:QAL196629 QKH196617:QKH196629 QUD196617:QUD196629 RDZ196617:RDZ196629 RNV196617:RNV196629 RXR196617:RXR196629 SHN196617:SHN196629 SRJ196617:SRJ196629 TBF196617:TBF196629 TLB196617:TLB196629 TUX196617:TUX196629 UET196617:UET196629 UOP196617:UOP196629 UYL196617:UYL196629 VIH196617:VIH196629 VSD196617:VSD196629 WBZ196617:WBZ196629 WLV196617:WLV196629 WVR196617:WVR196629 I262153:I262165 JF262153:JF262165 TB262153:TB262165 ACX262153:ACX262165 AMT262153:AMT262165 AWP262153:AWP262165 BGL262153:BGL262165 BQH262153:BQH262165 CAD262153:CAD262165 CJZ262153:CJZ262165 CTV262153:CTV262165 DDR262153:DDR262165 DNN262153:DNN262165 DXJ262153:DXJ262165 EHF262153:EHF262165 ERB262153:ERB262165 FAX262153:FAX262165 FKT262153:FKT262165 FUP262153:FUP262165 GEL262153:GEL262165 GOH262153:GOH262165 GYD262153:GYD262165 HHZ262153:HHZ262165 HRV262153:HRV262165 IBR262153:IBR262165 ILN262153:ILN262165 IVJ262153:IVJ262165 JFF262153:JFF262165 JPB262153:JPB262165 JYX262153:JYX262165 KIT262153:KIT262165 KSP262153:KSP262165 LCL262153:LCL262165 LMH262153:LMH262165 LWD262153:LWD262165 MFZ262153:MFZ262165 MPV262153:MPV262165 MZR262153:MZR262165 NJN262153:NJN262165 NTJ262153:NTJ262165 ODF262153:ODF262165 ONB262153:ONB262165 OWX262153:OWX262165 PGT262153:PGT262165 PQP262153:PQP262165 QAL262153:QAL262165 QKH262153:QKH262165 QUD262153:QUD262165 RDZ262153:RDZ262165 RNV262153:RNV262165 RXR262153:RXR262165 SHN262153:SHN262165 SRJ262153:SRJ262165 TBF262153:TBF262165 TLB262153:TLB262165 TUX262153:TUX262165 UET262153:UET262165 UOP262153:UOP262165 UYL262153:UYL262165 VIH262153:VIH262165 VSD262153:VSD262165 WBZ262153:WBZ262165 WLV262153:WLV262165 WVR262153:WVR262165 I327689:I327701 JF327689:JF327701 TB327689:TB327701 ACX327689:ACX327701 AMT327689:AMT327701 AWP327689:AWP327701 BGL327689:BGL327701 BQH327689:BQH327701 CAD327689:CAD327701 CJZ327689:CJZ327701 CTV327689:CTV327701 DDR327689:DDR327701 DNN327689:DNN327701 DXJ327689:DXJ327701 EHF327689:EHF327701 ERB327689:ERB327701 FAX327689:FAX327701 FKT327689:FKT327701 FUP327689:FUP327701 GEL327689:GEL327701 GOH327689:GOH327701 GYD327689:GYD327701 HHZ327689:HHZ327701 HRV327689:HRV327701 IBR327689:IBR327701 ILN327689:ILN327701 IVJ327689:IVJ327701 JFF327689:JFF327701 JPB327689:JPB327701 JYX327689:JYX327701 KIT327689:KIT327701 KSP327689:KSP327701 LCL327689:LCL327701 LMH327689:LMH327701 LWD327689:LWD327701 MFZ327689:MFZ327701 MPV327689:MPV327701 MZR327689:MZR327701 NJN327689:NJN327701 NTJ327689:NTJ327701 ODF327689:ODF327701 ONB327689:ONB327701 OWX327689:OWX327701 PGT327689:PGT327701 PQP327689:PQP327701 QAL327689:QAL327701 QKH327689:QKH327701 QUD327689:QUD327701 RDZ327689:RDZ327701 RNV327689:RNV327701 RXR327689:RXR327701 SHN327689:SHN327701 SRJ327689:SRJ327701 TBF327689:TBF327701 TLB327689:TLB327701 TUX327689:TUX327701 UET327689:UET327701 UOP327689:UOP327701 UYL327689:UYL327701 VIH327689:VIH327701 VSD327689:VSD327701 WBZ327689:WBZ327701 WLV327689:WLV327701 WVR327689:WVR327701 I393225:I393237 JF393225:JF393237 TB393225:TB393237 ACX393225:ACX393237 AMT393225:AMT393237 AWP393225:AWP393237 BGL393225:BGL393237 BQH393225:BQH393237 CAD393225:CAD393237 CJZ393225:CJZ393237 CTV393225:CTV393237 DDR393225:DDR393237 DNN393225:DNN393237 DXJ393225:DXJ393237 EHF393225:EHF393237 ERB393225:ERB393237 FAX393225:FAX393237 FKT393225:FKT393237 FUP393225:FUP393237 GEL393225:GEL393237 GOH393225:GOH393237 GYD393225:GYD393237 HHZ393225:HHZ393237 HRV393225:HRV393237 IBR393225:IBR393237 ILN393225:ILN393237 IVJ393225:IVJ393237 JFF393225:JFF393237 JPB393225:JPB393237 JYX393225:JYX393237 KIT393225:KIT393237 KSP393225:KSP393237 LCL393225:LCL393237 LMH393225:LMH393237 LWD393225:LWD393237 MFZ393225:MFZ393237 MPV393225:MPV393237 MZR393225:MZR393237 NJN393225:NJN393237 NTJ393225:NTJ393237 ODF393225:ODF393237 ONB393225:ONB393237 OWX393225:OWX393237 PGT393225:PGT393237 PQP393225:PQP393237 QAL393225:QAL393237 QKH393225:QKH393237 QUD393225:QUD393237 RDZ393225:RDZ393237 RNV393225:RNV393237 RXR393225:RXR393237 SHN393225:SHN393237 SRJ393225:SRJ393237 TBF393225:TBF393237 TLB393225:TLB393237 TUX393225:TUX393237 UET393225:UET393237 UOP393225:UOP393237 UYL393225:UYL393237 VIH393225:VIH393237 VSD393225:VSD393237 WBZ393225:WBZ393237 WLV393225:WLV393237 WVR393225:WVR393237 I458761:I458773 JF458761:JF458773 TB458761:TB458773 ACX458761:ACX458773 AMT458761:AMT458773 AWP458761:AWP458773 BGL458761:BGL458773 BQH458761:BQH458773 CAD458761:CAD458773 CJZ458761:CJZ458773 CTV458761:CTV458773 DDR458761:DDR458773 DNN458761:DNN458773 DXJ458761:DXJ458773 EHF458761:EHF458773 ERB458761:ERB458773 FAX458761:FAX458773 FKT458761:FKT458773 FUP458761:FUP458773 GEL458761:GEL458773 GOH458761:GOH458773 GYD458761:GYD458773 HHZ458761:HHZ458773 HRV458761:HRV458773 IBR458761:IBR458773 ILN458761:ILN458773 IVJ458761:IVJ458773 JFF458761:JFF458773 JPB458761:JPB458773 JYX458761:JYX458773 KIT458761:KIT458773 KSP458761:KSP458773 LCL458761:LCL458773 LMH458761:LMH458773 LWD458761:LWD458773 MFZ458761:MFZ458773 MPV458761:MPV458773 MZR458761:MZR458773 NJN458761:NJN458773 NTJ458761:NTJ458773 ODF458761:ODF458773 ONB458761:ONB458773 OWX458761:OWX458773 PGT458761:PGT458773 PQP458761:PQP458773 QAL458761:QAL458773 QKH458761:QKH458773 QUD458761:QUD458773 RDZ458761:RDZ458773 RNV458761:RNV458773 RXR458761:RXR458773 SHN458761:SHN458773 SRJ458761:SRJ458773 TBF458761:TBF458773 TLB458761:TLB458773 TUX458761:TUX458773 UET458761:UET458773 UOP458761:UOP458773 UYL458761:UYL458773 VIH458761:VIH458773 VSD458761:VSD458773 WBZ458761:WBZ458773 WLV458761:WLV458773 WVR458761:WVR458773 I524297:I524309 JF524297:JF524309 TB524297:TB524309 ACX524297:ACX524309 AMT524297:AMT524309 AWP524297:AWP524309 BGL524297:BGL524309 BQH524297:BQH524309 CAD524297:CAD524309 CJZ524297:CJZ524309 CTV524297:CTV524309 DDR524297:DDR524309 DNN524297:DNN524309 DXJ524297:DXJ524309 EHF524297:EHF524309 ERB524297:ERB524309 FAX524297:FAX524309 FKT524297:FKT524309 FUP524297:FUP524309 GEL524297:GEL524309 GOH524297:GOH524309 GYD524297:GYD524309 HHZ524297:HHZ524309 HRV524297:HRV524309 IBR524297:IBR524309 ILN524297:ILN524309 IVJ524297:IVJ524309 JFF524297:JFF524309 JPB524297:JPB524309 JYX524297:JYX524309 KIT524297:KIT524309 KSP524297:KSP524309 LCL524297:LCL524309 LMH524297:LMH524309 LWD524297:LWD524309 MFZ524297:MFZ524309 MPV524297:MPV524309 MZR524297:MZR524309 NJN524297:NJN524309 NTJ524297:NTJ524309 ODF524297:ODF524309 ONB524297:ONB524309 OWX524297:OWX524309 PGT524297:PGT524309 PQP524297:PQP524309 QAL524297:QAL524309 QKH524297:QKH524309 QUD524297:QUD524309 RDZ524297:RDZ524309 RNV524297:RNV524309 RXR524297:RXR524309 SHN524297:SHN524309 SRJ524297:SRJ524309 TBF524297:TBF524309 TLB524297:TLB524309 TUX524297:TUX524309 UET524297:UET524309 UOP524297:UOP524309 UYL524297:UYL524309 VIH524297:VIH524309 VSD524297:VSD524309 WBZ524297:WBZ524309 WLV524297:WLV524309 WVR524297:WVR524309 I589833:I589845 JF589833:JF589845 TB589833:TB589845 ACX589833:ACX589845 AMT589833:AMT589845 AWP589833:AWP589845 BGL589833:BGL589845 BQH589833:BQH589845 CAD589833:CAD589845 CJZ589833:CJZ589845 CTV589833:CTV589845 DDR589833:DDR589845 DNN589833:DNN589845 DXJ589833:DXJ589845 EHF589833:EHF589845 ERB589833:ERB589845 FAX589833:FAX589845 FKT589833:FKT589845 FUP589833:FUP589845 GEL589833:GEL589845 GOH589833:GOH589845 GYD589833:GYD589845 HHZ589833:HHZ589845 HRV589833:HRV589845 IBR589833:IBR589845 ILN589833:ILN589845 IVJ589833:IVJ589845 JFF589833:JFF589845 JPB589833:JPB589845 JYX589833:JYX589845 KIT589833:KIT589845 KSP589833:KSP589845 LCL589833:LCL589845 LMH589833:LMH589845 LWD589833:LWD589845 MFZ589833:MFZ589845 MPV589833:MPV589845 MZR589833:MZR589845 NJN589833:NJN589845 NTJ589833:NTJ589845 ODF589833:ODF589845 ONB589833:ONB589845 OWX589833:OWX589845 PGT589833:PGT589845 PQP589833:PQP589845 QAL589833:QAL589845 QKH589833:QKH589845 QUD589833:QUD589845 RDZ589833:RDZ589845 RNV589833:RNV589845 RXR589833:RXR589845 SHN589833:SHN589845 SRJ589833:SRJ589845 TBF589833:TBF589845 TLB589833:TLB589845 TUX589833:TUX589845 UET589833:UET589845 UOP589833:UOP589845 UYL589833:UYL589845 VIH589833:VIH589845 VSD589833:VSD589845 WBZ589833:WBZ589845 WLV589833:WLV589845 WVR589833:WVR589845 I655369:I655381 JF655369:JF655381 TB655369:TB655381 ACX655369:ACX655381 AMT655369:AMT655381 AWP655369:AWP655381 BGL655369:BGL655381 BQH655369:BQH655381 CAD655369:CAD655381 CJZ655369:CJZ655381 CTV655369:CTV655381 DDR655369:DDR655381 DNN655369:DNN655381 DXJ655369:DXJ655381 EHF655369:EHF655381 ERB655369:ERB655381 FAX655369:FAX655381 FKT655369:FKT655381 FUP655369:FUP655381 GEL655369:GEL655381 GOH655369:GOH655381 GYD655369:GYD655381 HHZ655369:HHZ655381 HRV655369:HRV655381 IBR655369:IBR655381 ILN655369:ILN655381 IVJ655369:IVJ655381 JFF655369:JFF655381 JPB655369:JPB655381 JYX655369:JYX655381 KIT655369:KIT655381 KSP655369:KSP655381 LCL655369:LCL655381 LMH655369:LMH655381 LWD655369:LWD655381 MFZ655369:MFZ655381 MPV655369:MPV655381 MZR655369:MZR655381 NJN655369:NJN655381 NTJ655369:NTJ655381 ODF655369:ODF655381 ONB655369:ONB655381 OWX655369:OWX655381 PGT655369:PGT655381 PQP655369:PQP655381 QAL655369:QAL655381 QKH655369:QKH655381 QUD655369:QUD655381 RDZ655369:RDZ655381 RNV655369:RNV655381 RXR655369:RXR655381 SHN655369:SHN655381 SRJ655369:SRJ655381 TBF655369:TBF655381 TLB655369:TLB655381 TUX655369:TUX655381 UET655369:UET655381 UOP655369:UOP655381 UYL655369:UYL655381 VIH655369:VIH655381 VSD655369:VSD655381 WBZ655369:WBZ655381 WLV655369:WLV655381 WVR655369:WVR655381 I720905:I720917 JF720905:JF720917 TB720905:TB720917 ACX720905:ACX720917 AMT720905:AMT720917 AWP720905:AWP720917 BGL720905:BGL720917 BQH720905:BQH720917 CAD720905:CAD720917 CJZ720905:CJZ720917 CTV720905:CTV720917 DDR720905:DDR720917 DNN720905:DNN720917 DXJ720905:DXJ720917 EHF720905:EHF720917 ERB720905:ERB720917 FAX720905:FAX720917 FKT720905:FKT720917 FUP720905:FUP720917 GEL720905:GEL720917 GOH720905:GOH720917 GYD720905:GYD720917 HHZ720905:HHZ720917 HRV720905:HRV720917 IBR720905:IBR720917 ILN720905:ILN720917 IVJ720905:IVJ720917 JFF720905:JFF720917 JPB720905:JPB720917 JYX720905:JYX720917 KIT720905:KIT720917 KSP720905:KSP720917 LCL720905:LCL720917 LMH720905:LMH720917 LWD720905:LWD720917 MFZ720905:MFZ720917 MPV720905:MPV720917 MZR720905:MZR720917 NJN720905:NJN720917 NTJ720905:NTJ720917 ODF720905:ODF720917 ONB720905:ONB720917 OWX720905:OWX720917 PGT720905:PGT720917 PQP720905:PQP720917 QAL720905:QAL720917 QKH720905:QKH720917 QUD720905:QUD720917 RDZ720905:RDZ720917 RNV720905:RNV720917 RXR720905:RXR720917 SHN720905:SHN720917 SRJ720905:SRJ720917 TBF720905:TBF720917 TLB720905:TLB720917 TUX720905:TUX720917 UET720905:UET720917 UOP720905:UOP720917 UYL720905:UYL720917 VIH720905:VIH720917 VSD720905:VSD720917 WBZ720905:WBZ720917 WLV720905:WLV720917 WVR720905:WVR720917 I786441:I786453 JF786441:JF786453 TB786441:TB786453 ACX786441:ACX786453 AMT786441:AMT786453 AWP786441:AWP786453 BGL786441:BGL786453 BQH786441:BQH786453 CAD786441:CAD786453 CJZ786441:CJZ786453 CTV786441:CTV786453 DDR786441:DDR786453 DNN786441:DNN786453 DXJ786441:DXJ786453 EHF786441:EHF786453 ERB786441:ERB786453 FAX786441:FAX786453 FKT786441:FKT786453 FUP786441:FUP786453 GEL786441:GEL786453 GOH786441:GOH786453 GYD786441:GYD786453 HHZ786441:HHZ786453 HRV786441:HRV786453 IBR786441:IBR786453 ILN786441:ILN786453 IVJ786441:IVJ786453 JFF786441:JFF786453 JPB786441:JPB786453 JYX786441:JYX786453 KIT786441:KIT786453 KSP786441:KSP786453 LCL786441:LCL786453 LMH786441:LMH786453 LWD786441:LWD786453 MFZ786441:MFZ786453 MPV786441:MPV786453 MZR786441:MZR786453 NJN786441:NJN786453 NTJ786441:NTJ786453 ODF786441:ODF786453 ONB786441:ONB786453 OWX786441:OWX786453 PGT786441:PGT786453 PQP786441:PQP786453 QAL786441:QAL786453 QKH786441:QKH786453 QUD786441:QUD786453 RDZ786441:RDZ786453 RNV786441:RNV786453 RXR786441:RXR786453 SHN786441:SHN786453 SRJ786441:SRJ786453 TBF786441:TBF786453 TLB786441:TLB786453 TUX786441:TUX786453 UET786441:UET786453 UOP786441:UOP786453 UYL786441:UYL786453 VIH786441:VIH786453 VSD786441:VSD786453 WBZ786441:WBZ786453 WLV786441:WLV786453 WVR786441:WVR786453 I851977:I851989 JF851977:JF851989 TB851977:TB851989 ACX851977:ACX851989 AMT851977:AMT851989 AWP851977:AWP851989 BGL851977:BGL851989 BQH851977:BQH851989 CAD851977:CAD851989 CJZ851977:CJZ851989 CTV851977:CTV851989 DDR851977:DDR851989 DNN851977:DNN851989 DXJ851977:DXJ851989 EHF851977:EHF851989 ERB851977:ERB851989 FAX851977:FAX851989 FKT851977:FKT851989 FUP851977:FUP851989 GEL851977:GEL851989 GOH851977:GOH851989 GYD851977:GYD851989 HHZ851977:HHZ851989 HRV851977:HRV851989 IBR851977:IBR851989 ILN851977:ILN851989 IVJ851977:IVJ851989 JFF851977:JFF851989 JPB851977:JPB851989 JYX851977:JYX851989 KIT851977:KIT851989 KSP851977:KSP851989 LCL851977:LCL851989 LMH851977:LMH851989 LWD851977:LWD851989 MFZ851977:MFZ851989 MPV851977:MPV851989 MZR851977:MZR851989 NJN851977:NJN851989 NTJ851977:NTJ851989 ODF851977:ODF851989 ONB851977:ONB851989 OWX851977:OWX851989 PGT851977:PGT851989 PQP851977:PQP851989 QAL851977:QAL851989 QKH851977:QKH851989 QUD851977:QUD851989 RDZ851977:RDZ851989 RNV851977:RNV851989 RXR851977:RXR851989 SHN851977:SHN851989 SRJ851977:SRJ851989 TBF851977:TBF851989 TLB851977:TLB851989 TUX851977:TUX851989 UET851977:UET851989 UOP851977:UOP851989 UYL851977:UYL851989 VIH851977:VIH851989 VSD851977:VSD851989 WBZ851977:WBZ851989 WLV851977:WLV851989 WVR851977:WVR851989 I917513:I917525 JF917513:JF917525 TB917513:TB917525 ACX917513:ACX917525 AMT917513:AMT917525 AWP917513:AWP917525 BGL917513:BGL917525 BQH917513:BQH917525 CAD917513:CAD917525 CJZ917513:CJZ917525 CTV917513:CTV917525 DDR917513:DDR917525 DNN917513:DNN917525 DXJ917513:DXJ917525 EHF917513:EHF917525 ERB917513:ERB917525 FAX917513:FAX917525 FKT917513:FKT917525 FUP917513:FUP917525 GEL917513:GEL917525 GOH917513:GOH917525 GYD917513:GYD917525 HHZ917513:HHZ917525 HRV917513:HRV917525 IBR917513:IBR917525 ILN917513:ILN917525 IVJ917513:IVJ917525 JFF917513:JFF917525 JPB917513:JPB917525 JYX917513:JYX917525 KIT917513:KIT917525 KSP917513:KSP917525 LCL917513:LCL917525 LMH917513:LMH917525 LWD917513:LWD917525 MFZ917513:MFZ917525 MPV917513:MPV917525 MZR917513:MZR917525 NJN917513:NJN917525 NTJ917513:NTJ917525 ODF917513:ODF917525 ONB917513:ONB917525 OWX917513:OWX917525 PGT917513:PGT917525 PQP917513:PQP917525 QAL917513:QAL917525 QKH917513:QKH917525 QUD917513:QUD917525 RDZ917513:RDZ917525 RNV917513:RNV917525 RXR917513:RXR917525 SHN917513:SHN917525 SRJ917513:SRJ917525 TBF917513:TBF917525 TLB917513:TLB917525 TUX917513:TUX917525 UET917513:UET917525 UOP917513:UOP917525 UYL917513:UYL917525 VIH917513:VIH917525 VSD917513:VSD917525 WBZ917513:WBZ917525 WLV917513:WLV917525 WVR917513:WVR917525 I983049:I983061 JF983049:JF983061 TB983049:TB983061 ACX983049:ACX983061 AMT983049:AMT983061 AWP983049:AWP983061 BGL983049:BGL983061 BQH983049:BQH983061 CAD983049:CAD983061 CJZ983049:CJZ983061 CTV983049:CTV983061 DDR983049:DDR983061 DNN983049:DNN983061 DXJ983049:DXJ983061 EHF983049:EHF983061 ERB983049:ERB983061 FAX983049:FAX983061 FKT983049:FKT983061 FUP983049:FUP983061 GEL983049:GEL983061 GOH983049:GOH983061 GYD983049:GYD983061 HHZ983049:HHZ983061 HRV983049:HRV983061 IBR983049:IBR983061 ILN983049:ILN983061 IVJ983049:IVJ983061 JFF983049:JFF983061 JPB983049:JPB983061 JYX983049:JYX983061 KIT983049:KIT983061 KSP983049:KSP983061 LCL983049:LCL983061 LMH983049:LMH983061 LWD983049:LWD983061 MFZ983049:MFZ983061 MPV983049:MPV983061 MZR983049:MZR983061 NJN983049:NJN983061 NTJ983049:NTJ983061 ODF983049:ODF983061 ONB983049:ONB983061 OWX983049:OWX983061 PGT983049:PGT983061 PQP983049:PQP983061 QAL983049:QAL983061 QKH983049:QKH983061 QUD983049:QUD983061 RDZ983049:RDZ983061 RNV983049:RNV983061 RXR983049:RXR983061 SHN983049:SHN983061 SRJ983049:SRJ983061 TBF983049:TBF983061 TLB983049:TLB983061 TUX983049:TUX983061 UET983049:UET983061 UOP983049:UOP983061 UYL983049:UYL983061 VIH983049:VIH983061 VSD983049:VSD983061 WBZ983049:WBZ983061 WLV983049:WLV983061 WVR983049:WVR983061 G65559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G131095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G196631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G262167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G327703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G393239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G458775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G524311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G589847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G655383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G720919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G786455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G851991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G917527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G983063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I65559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I131095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I196631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I262167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I327703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I393239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I458775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I524311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I589847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I655383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I720919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I786455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I851991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I917527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I983063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I65561:I65562 JF65561:JF65562 TB65561:TB65562 ACX65561:ACX65562 AMT65561:AMT65562 AWP65561:AWP65562 BGL65561:BGL65562 BQH65561:BQH65562 CAD65561:CAD65562 CJZ65561:CJZ65562 CTV65561:CTV65562 DDR65561:DDR65562 DNN65561:DNN65562 DXJ65561:DXJ65562 EHF65561:EHF65562 ERB65561:ERB65562 FAX65561:FAX65562 FKT65561:FKT65562 FUP65561:FUP65562 GEL65561:GEL65562 GOH65561:GOH65562 GYD65561:GYD65562 HHZ65561:HHZ65562 HRV65561:HRV65562 IBR65561:IBR65562 ILN65561:ILN65562 IVJ65561:IVJ65562 JFF65561:JFF65562 JPB65561:JPB65562 JYX65561:JYX65562 KIT65561:KIT65562 KSP65561:KSP65562 LCL65561:LCL65562 LMH65561:LMH65562 LWD65561:LWD65562 MFZ65561:MFZ65562 MPV65561:MPV65562 MZR65561:MZR65562 NJN65561:NJN65562 NTJ65561:NTJ65562 ODF65561:ODF65562 ONB65561:ONB65562 OWX65561:OWX65562 PGT65561:PGT65562 PQP65561:PQP65562 QAL65561:QAL65562 QKH65561:QKH65562 QUD65561:QUD65562 RDZ65561:RDZ65562 RNV65561:RNV65562 RXR65561:RXR65562 SHN65561:SHN65562 SRJ65561:SRJ65562 TBF65561:TBF65562 TLB65561:TLB65562 TUX65561:TUX65562 UET65561:UET65562 UOP65561:UOP65562 UYL65561:UYL65562 VIH65561:VIH65562 VSD65561:VSD65562 WBZ65561:WBZ65562 WLV65561:WLV65562 WVR65561:WVR65562 I131097:I131098 JF131097:JF131098 TB131097:TB131098 ACX131097:ACX131098 AMT131097:AMT131098 AWP131097:AWP131098 BGL131097:BGL131098 BQH131097:BQH131098 CAD131097:CAD131098 CJZ131097:CJZ131098 CTV131097:CTV131098 DDR131097:DDR131098 DNN131097:DNN131098 DXJ131097:DXJ131098 EHF131097:EHF131098 ERB131097:ERB131098 FAX131097:FAX131098 FKT131097:FKT131098 FUP131097:FUP131098 GEL131097:GEL131098 GOH131097:GOH131098 GYD131097:GYD131098 HHZ131097:HHZ131098 HRV131097:HRV131098 IBR131097:IBR131098 ILN131097:ILN131098 IVJ131097:IVJ131098 JFF131097:JFF131098 JPB131097:JPB131098 JYX131097:JYX131098 KIT131097:KIT131098 KSP131097:KSP131098 LCL131097:LCL131098 LMH131097:LMH131098 LWD131097:LWD131098 MFZ131097:MFZ131098 MPV131097:MPV131098 MZR131097:MZR131098 NJN131097:NJN131098 NTJ131097:NTJ131098 ODF131097:ODF131098 ONB131097:ONB131098 OWX131097:OWX131098 PGT131097:PGT131098 PQP131097:PQP131098 QAL131097:QAL131098 QKH131097:QKH131098 QUD131097:QUD131098 RDZ131097:RDZ131098 RNV131097:RNV131098 RXR131097:RXR131098 SHN131097:SHN131098 SRJ131097:SRJ131098 TBF131097:TBF131098 TLB131097:TLB131098 TUX131097:TUX131098 UET131097:UET131098 UOP131097:UOP131098 UYL131097:UYL131098 VIH131097:VIH131098 VSD131097:VSD131098 WBZ131097:WBZ131098 WLV131097:WLV131098 WVR131097:WVR131098 I196633:I196634 JF196633:JF196634 TB196633:TB196634 ACX196633:ACX196634 AMT196633:AMT196634 AWP196633:AWP196634 BGL196633:BGL196634 BQH196633:BQH196634 CAD196633:CAD196634 CJZ196633:CJZ196634 CTV196633:CTV196634 DDR196633:DDR196634 DNN196633:DNN196634 DXJ196633:DXJ196634 EHF196633:EHF196634 ERB196633:ERB196634 FAX196633:FAX196634 FKT196633:FKT196634 FUP196633:FUP196634 GEL196633:GEL196634 GOH196633:GOH196634 GYD196633:GYD196634 HHZ196633:HHZ196634 HRV196633:HRV196634 IBR196633:IBR196634 ILN196633:ILN196634 IVJ196633:IVJ196634 JFF196633:JFF196634 JPB196633:JPB196634 JYX196633:JYX196634 KIT196633:KIT196634 KSP196633:KSP196634 LCL196633:LCL196634 LMH196633:LMH196634 LWD196633:LWD196634 MFZ196633:MFZ196634 MPV196633:MPV196634 MZR196633:MZR196634 NJN196633:NJN196634 NTJ196633:NTJ196634 ODF196633:ODF196634 ONB196633:ONB196634 OWX196633:OWX196634 PGT196633:PGT196634 PQP196633:PQP196634 QAL196633:QAL196634 QKH196633:QKH196634 QUD196633:QUD196634 RDZ196633:RDZ196634 RNV196633:RNV196634 RXR196633:RXR196634 SHN196633:SHN196634 SRJ196633:SRJ196634 TBF196633:TBF196634 TLB196633:TLB196634 TUX196633:TUX196634 UET196633:UET196634 UOP196633:UOP196634 UYL196633:UYL196634 VIH196633:VIH196634 VSD196633:VSD196634 WBZ196633:WBZ196634 WLV196633:WLV196634 WVR196633:WVR196634 I262169:I262170 JF262169:JF262170 TB262169:TB262170 ACX262169:ACX262170 AMT262169:AMT262170 AWP262169:AWP262170 BGL262169:BGL262170 BQH262169:BQH262170 CAD262169:CAD262170 CJZ262169:CJZ262170 CTV262169:CTV262170 DDR262169:DDR262170 DNN262169:DNN262170 DXJ262169:DXJ262170 EHF262169:EHF262170 ERB262169:ERB262170 FAX262169:FAX262170 FKT262169:FKT262170 FUP262169:FUP262170 GEL262169:GEL262170 GOH262169:GOH262170 GYD262169:GYD262170 HHZ262169:HHZ262170 HRV262169:HRV262170 IBR262169:IBR262170 ILN262169:ILN262170 IVJ262169:IVJ262170 JFF262169:JFF262170 JPB262169:JPB262170 JYX262169:JYX262170 KIT262169:KIT262170 KSP262169:KSP262170 LCL262169:LCL262170 LMH262169:LMH262170 LWD262169:LWD262170 MFZ262169:MFZ262170 MPV262169:MPV262170 MZR262169:MZR262170 NJN262169:NJN262170 NTJ262169:NTJ262170 ODF262169:ODF262170 ONB262169:ONB262170 OWX262169:OWX262170 PGT262169:PGT262170 PQP262169:PQP262170 QAL262169:QAL262170 QKH262169:QKH262170 QUD262169:QUD262170 RDZ262169:RDZ262170 RNV262169:RNV262170 RXR262169:RXR262170 SHN262169:SHN262170 SRJ262169:SRJ262170 TBF262169:TBF262170 TLB262169:TLB262170 TUX262169:TUX262170 UET262169:UET262170 UOP262169:UOP262170 UYL262169:UYL262170 VIH262169:VIH262170 VSD262169:VSD262170 WBZ262169:WBZ262170 WLV262169:WLV262170 WVR262169:WVR262170 I327705:I327706 JF327705:JF327706 TB327705:TB327706 ACX327705:ACX327706 AMT327705:AMT327706 AWP327705:AWP327706 BGL327705:BGL327706 BQH327705:BQH327706 CAD327705:CAD327706 CJZ327705:CJZ327706 CTV327705:CTV327706 DDR327705:DDR327706 DNN327705:DNN327706 DXJ327705:DXJ327706 EHF327705:EHF327706 ERB327705:ERB327706 FAX327705:FAX327706 FKT327705:FKT327706 FUP327705:FUP327706 GEL327705:GEL327706 GOH327705:GOH327706 GYD327705:GYD327706 HHZ327705:HHZ327706 HRV327705:HRV327706 IBR327705:IBR327706 ILN327705:ILN327706 IVJ327705:IVJ327706 JFF327705:JFF327706 JPB327705:JPB327706 JYX327705:JYX327706 KIT327705:KIT327706 KSP327705:KSP327706 LCL327705:LCL327706 LMH327705:LMH327706 LWD327705:LWD327706 MFZ327705:MFZ327706 MPV327705:MPV327706 MZR327705:MZR327706 NJN327705:NJN327706 NTJ327705:NTJ327706 ODF327705:ODF327706 ONB327705:ONB327706 OWX327705:OWX327706 PGT327705:PGT327706 PQP327705:PQP327706 QAL327705:QAL327706 QKH327705:QKH327706 QUD327705:QUD327706 RDZ327705:RDZ327706 RNV327705:RNV327706 RXR327705:RXR327706 SHN327705:SHN327706 SRJ327705:SRJ327706 TBF327705:TBF327706 TLB327705:TLB327706 TUX327705:TUX327706 UET327705:UET327706 UOP327705:UOP327706 UYL327705:UYL327706 VIH327705:VIH327706 VSD327705:VSD327706 WBZ327705:WBZ327706 WLV327705:WLV327706 WVR327705:WVR327706 I393241:I393242 JF393241:JF393242 TB393241:TB393242 ACX393241:ACX393242 AMT393241:AMT393242 AWP393241:AWP393242 BGL393241:BGL393242 BQH393241:BQH393242 CAD393241:CAD393242 CJZ393241:CJZ393242 CTV393241:CTV393242 DDR393241:DDR393242 DNN393241:DNN393242 DXJ393241:DXJ393242 EHF393241:EHF393242 ERB393241:ERB393242 FAX393241:FAX393242 FKT393241:FKT393242 FUP393241:FUP393242 GEL393241:GEL393242 GOH393241:GOH393242 GYD393241:GYD393242 HHZ393241:HHZ393242 HRV393241:HRV393242 IBR393241:IBR393242 ILN393241:ILN393242 IVJ393241:IVJ393242 JFF393241:JFF393242 JPB393241:JPB393242 JYX393241:JYX393242 KIT393241:KIT393242 KSP393241:KSP393242 LCL393241:LCL393242 LMH393241:LMH393242 LWD393241:LWD393242 MFZ393241:MFZ393242 MPV393241:MPV393242 MZR393241:MZR393242 NJN393241:NJN393242 NTJ393241:NTJ393242 ODF393241:ODF393242 ONB393241:ONB393242 OWX393241:OWX393242 PGT393241:PGT393242 PQP393241:PQP393242 QAL393241:QAL393242 QKH393241:QKH393242 QUD393241:QUD393242 RDZ393241:RDZ393242 RNV393241:RNV393242 RXR393241:RXR393242 SHN393241:SHN393242 SRJ393241:SRJ393242 TBF393241:TBF393242 TLB393241:TLB393242 TUX393241:TUX393242 UET393241:UET393242 UOP393241:UOP393242 UYL393241:UYL393242 VIH393241:VIH393242 VSD393241:VSD393242 WBZ393241:WBZ393242 WLV393241:WLV393242 WVR393241:WVR393242 I458777:I458778 JF458777:JF458778 TB458777:TB458778 ACX458777:ACX458778 AMT458777:AMT458778 AWP458777:AWP458778 BGL458777:BGL458778 BQH458777:BQH458778 CAD458777:CAD458778 CJZ458777:CJZ458778 CTV458777:CTV458778 DDR458777:DDR458778 DNN458777:DNN458778 DXJ458777:DXJ458778 EHF458777:EHF458778 ERB458777:ERB458778 FAX458777:FAX458778 FKT458777:FKT458778 FUP458777:FUP458778 GEL458777:GEL458778 GOH458777:GOH458778 GYD458777:GYD458778 HHZ458777:HHZ458778 HRV458777:HRV458778 IBR458777:IBR458778 ILN458777:ILN458778 IVJ458777:IVJ458778 JFF458777:JFF458778 JPB458777:JPB458778 JYX458777:JYX458778 KIT458777:KIT458778 KSP458777:KSP458778 LCL458777:LCL458778 LMH458777:LMH458778 LWD458777:LWD458778 MFZ458777:MFZ458778 MPV458777:MPV458778 MZR458777:MZR458778 NJN458777:NJN458778 NTJ458777:NTJ458778 ODF458777:ODF458778 ONB458777:ONB458778 OWX458777:OWX458778 PGT458777:PGT458778 PQP458777:PQP458778 QAL458777:QAL458778 QKH458777:QKH458778 QUD458777:QUD458778 RDZ458777:RDZ458778 RNV458777:RNV458778 RXR458777:RXR458778 SHN458777:SHN458778 SRJ458777:SRJ458778 TBF458777:TBF458778 TLB458777:TLB458778 TUX458777:TUX458778 UET458777:UET458778 UOP458777:UOP458778 UYL458777:UYL458778 VIH458777:VIH458778 VSD458777:VSD458778 WBZ458777:WBZ458778 WLV458777:WLV458778 WVR458777:WVR458778 I524313:I524314 JF524313:JF524314 TB524313:TB524314 ACX524313:ACX524314 AMT524313:AMT524314 AWP524313:AWP524314 BGL524313:BGL524314 BQH524313:BQH524314 CAD524313:CAD524314 CJZ524313:CJZ524314 CTV524313:CTV524314 DDR524313:DDR524314 DNN524313:DNN524314 DXJ524313:DXJ524314 EHF524313:EHF524314 ERB524313:ERB524314 FAX524313:FAX524314 FKT524313:FKT524314 FUP524313:FUP524314 GEL524313:GEL524314 GOH524313:GOH524314 GYD524313:GYD524314 HHZ524313:HHZ524314 HRV524313:HRV524314 IBR524313:IBR524314 ILN524313:ILN524314 IVJ524313:IVJ524314 JFF524313:JFF524314 JPB524313:JPB524314 JYX524313:JYX524314 KIT524313:KIT524314 KSP524313:KSP524314 LCL524313:LCL524314 LMH524313:LMH524314 LWD524313:LWD524314 MFZ524313:MFZ524314 MPV524313:MPV524314 MZR524313:MZR524314 NJN524313:NJN524314 NTJ524313:NTJ524314 ODF524313:ODF524314 ONB524313:ONB524314 OWX524313:OWX524314 PGT524313:PGT524314 PQP524313:PQP524314 QAL524313:QAL524314 QKH524313:QKH524314 QUD524313:QUD524314 RDZ524313:RDZ524314 RNV524313:RNV524314 RXR524313:RXR524314 SHN524313:SHN524314 SRJ524313:SRJ524314 TBF524313:TBF524314 TLB524313:TLB524314 TUX524313:TUX524314 UET524313:UET524314 UOP524313:UOP524314 UYL524313:UYL524314 VIH524313:VIH524314 VSD524313:VSD524314 WBZ524313:WBZ524314 WLV524313:WLV524314 WVR524313:WVR524314 I589849:I589850 JF589849:JF589850 TB589849:TB589850 ACX589849:ACX589850 AMT589849:AMT589850 AWP589849:AWP589850 BGL589849:BGL589850 BQH589849:BQH589850 CAD589849:CAD589850 CJZ589849:CJZ589850 CTV589849:CTV589850 DDR589849:DDR589850 DNN589849:DNN589850 DXJ589849:DXJ589850 EHF589849:EHF589850 ERB589849:ERB589850 FAX589849:FAX589850 FKT589849:FKT589850 FUP589849:FUP589850 GEL589849:GEL589850 GOH589849:GOH589850 GYD589849:GYD589850 HHZ589849:HHZ589850 HRV589849:HRV589850 IBR589849:IBR589850 ILN589849:ILN589850 IVJ589849:IVJ589850 JFF589849:JFF589850 JPB589849:JPB589850 JYX589849:JYX589850 KIT589849:KIT589850 KSP589849:KSP589850 LCL589849:LCL589850 LMH589849:LMH589850 LWD589849:LWD589850 MFZ589849:MFZ589850 MPV589849:MPV589850 MZR589849:MZR589850 NJN589849:NJN589850 NTJ589849:NTJ589850 ODF589849:ODF589850 ONB589849:ONB589850 OWX589849:OWX589850 PGT589849:PGT589850 PQP589849:PQP589850 QAL589849:QAL589850 QKH589849:QKH589850 QUD589849:QUD589850 RDZ589849:RDZ589850 RNV589849:RNV589850 RXR589849:RXR589850 SHN589849:SHN589850 SRJ589849:SRJ589850 TBF589849:TBF589850 TLB589849:TLB589850 TUX589849:TUX589850 UET589849:UET589850 UOP589849:UOP589850 UYL589849:UYL589850 VIH589849:VIH589850 VSD589849:VSD589850 WBZ589849:WBZ589850 WLV589849:WLV589850 WVR589849:WVR589850 I655385:I655386 JF655385:JF655386 TB655385:TB655386 ACX655385:ACX655386 AMT655385:AMT655386 AWP655385:AWP655386 BGL655385:BGL655386 BQH655385:BQH655386 CAD655385:CAD655386 CJZ655385:CJZ655386 CTV655385:CTV655386 DDR655385:DDR655386 DNN655385:DNN655386 DXJ655385:DXJ655386 EHF655385:EHF655386 ERB655385:ERB655386 FAX655385:FAX655386 FKT655385:FKT655386 FUP655385:FUP655386 GEL655385:GEL655386 GOH655385:GOH655386 GYD655385:GYD655386 HHZ655385:HHZ655386 HRV655385:HRV655386 IBR655385:IBR655386 ILN655385:ILN655386 IVJ655385:IVJ655386 JFF655385:JFF655386 JPB655385:JPB655386 JYX655385:JYX655386 KIT655385:KIT655386 KSP655385:KSP655386 LCL655385:LCL655386 LMH655385:LMH655386 LWD655385:LWD655386 MFZ655385:MFZ655386 MPV655385:MPV655386 MZR655385:MZR655386 NJN655385:NJN655386 NTJ655385:NTJ655386 ODF655385:ODF655386 ONB655385:ONB655386 OWX655385:OWX655386 PGT655385:PGT655386 PQP655385:PQP655386 QAL655385:QAL655386 QKH655385:QKH655386 QUD655385:QUD655386 RDZ655385:RDZ655386 RNV655385:RNV655386 RXR655385:RXR655386 SHN655385:SHN655386 SRJ655385:SRJ655386 TBF655385:TBF655386 TLB655385:TLB655386 TUX655385:TUX655386 UET655385:UET655386 UOP655385:UOP655386 UYL655385:UYL655386 VIH655385:VIH655386 VSD655385:VSD655386 WBZ655385:WBZ655386 WLV655385:WLV655386 WVR655385:WVR655386 I720921:I720922 JF720921:JF720922 TB720921:TB720922 ACX720921:ACX720922 AMT720921:AMT720922 AWP720921:AWP720922 BGL720921:BGL720922 BQH720921:BQH720922 CAD720921:CAD720922 CJZ720921:CJZ720922 CTV720921:CTV720922 DDR720921:DDR720922 DNN720921:DNN720922 DXJ720921:DXJ720922 EHF720921:EHF720922 ERB720921:ERB720922 FAX720921:FAX720922 FKT720921:FKT720922 FUP720921:FUP720922 GEL720921:GEL720922 GOH720921:GOH720922 GYD720921:GYD720922 HHZ720921:HHZ720922 HRV720921:HRV720922 IBR720921:IBR720922 ILN720921:ILN720922 IVJ720921:IVJ720922 JFF720921:JFF720922 JPB720921:JPB720922 JYX720921:JYX720922 KIT720921:KIT720922 KSP720921:KSP720922 LCL720921:LCL720922 LMH720921:LMH720922 LWD720921:LWD720922 MFZ720921:MFZ720922 MPV720921:MPV720922 MZR720921:MZR720922 NJN720921:NJN720922 NTJ720921:NTJ720922 ODF720921:ODF720922 ONB720921:ONB720922 OWX720921:OWX720922 PGT720921:PGT720922 PQP720921:PQP720922 QAL720921:QAL720922 QKH720921:QKH720922 QUD720921:QUD720922 RDZ720921:RDZ720922 RNV720921:RNV720922 RXR720921:RXR720922 SHN720921:SHN720922 SRJ720921:SRJ720922 TBF720921:TBF720922 TLB720921:TLB720922 TUX720921:TUX720922 UET720921:UET720922 UOP720921:UOP720922 UYL720921:UYL720922 VIH720921:VIH720922 VSD720921:VSD720922 WBZ720921:WBZ720922 WLV720921:WLV720922 WVR720921:WVR720922 I786457:I786458 JF786457:JF786458 TB786457:TB786458 ACX786457:ACX786458 AMT786457:AMT786458 AWP786457:AWP786458 BGL786457:BGL786458 BQH786457:BQH786458 CAD786457:CAD786458 CJZ786457:CJZ786458 CTV786457:CTV786458 DDR786457:DDR786458 DNN786457:DNN786458 DXJ786457:DXJ786458 EHF786457:EHF786458 ERB786457:ERB786458 FAX786457:FAX786458 FKT786457:FKT786458 FUP786457:FUP786458 GEL786457:GEL786458 GOH786457:GOH786458 GYD786457:GYD786458 HHZ786457:HHZ786458 HRV786457:HRV786458 IBR786457:IBR786458 ILN786457:ILN786458 IVJ786457:IVJ786458 JFF786457:JFF786458 JPB786457:JPB786458 JYX786457:JYX786458 KIT786457:KIT786458 KSP786457:KSP786458 LCL786457:LCL786458 LMH786457:LMH786458 LWD786457:LWD786458 MFZ786457:MFZ786458 MPV786457:MPV786458 MZR786457:MZR786458 NJN786457:NJN786458 NTJ786457:NTJ786458 ODF786457:ODF786458 ONB786457:ONB786458 OWX786457:OWX786458 PGT786457:PGT786458 PQP786457:PQP786458 QAL786457:QAL786458 QKH786457:QKH786458 QUD786457:QUD786458 RDZ786457:RDZ786458 RNV786457:RNV786458 RXR786457:RXR786458 SHN786457:SHN786458 SRJ786457:SRJ786458 TBF786457:TBF786458 TLB786457:TLB786458 TUX786457:TUX786458 UET786457:UET786458 UOP786457:UOP786458 UYL786457:UYL786458 VIH786457:VIH786458 VSD786457:VSD786458 WBZ786457:WBZ786458 WLV786457:WLV786458 WVR786457:WVR786458 I851993:I851994 JF851993:JF851994 TB851993:TB851994 ACX851993:ACX851994 AMT851993:AMT851994 AWP851993:AWP851994 BGL851993:BGL851994 BQH851993:BQH851994 CAD851993:CAD851994 CJZ851993:CJZ851994 CTV851993:CTV851994 DDR851993:DDR851994 DNN851993:DNN851994 DXJ851993:DXJ851994 EHF851993:EHF851994 ERB851993:ERB851994 FAX851993:FAX851994 FKT851993:FKT851994 FUP851993:FUP851994 GEL851993:GEL851994 GOH851993:GOH851994 GYD851993:GYD851994 HHZ851993:HHZ851994 HRV851993:HRV851994 IBR851993:IBR851994 ILN851993:ILN851994 IVJ851993:IVJ851994 JFF851993:JFF851994 JPB851993:JPB851994 JYX851993:JYX851994 KIT851993:KIT851994 KSP851993:KSP851994 LCL851993:LCL851994 LMH851993:LMH851994 LWD851993:LWD851994 MFZ851993:MFZ851994 MPV851993:MPV851994 MZR851993:MZR851994 NJN851993:NJN851994 NTJ851993:NTJ851994 ODF851993:ODF851994 ONB851993:ONB851994 OWX851993:OWX851994 PGT851993:PGT851994 PQP851993:PQP851994 QAL851993:QAL851994 QKH851993:QKH851994 QUD851993:QUD851994 RDZ851993:RDZ851994 RNV851993:RNV851994 RXR851993:RXR851994 SHN851993:SHN851994 SRJ851993:SRJ851994 TBF851993:TBF851994 TLB851993:TLB851994 TUX851993:TUX851994 UET851993:UET851994 UOP851993:UOP851994 UYL851993:UYL851994 VIH851993:VIH851994 VSD851993:VSD851994 WBZ851993:WBZ851994 WLV851993:WLV851994 WVR851993:WVR851994 I917529:I917530 JF917529:JF917530 TB917529:TB917530 ACX917529:ACX917530 AMT917529:AMT917530 AWP917529:AWP917530 BGL917529:BGL917530 BQH917529:BQH917530 CAD917529:CAD917530 CJZ917529:CJZ917530 CTV917529:CTV917530 DDR917529:DDR917530 DNN917529:DNN917530 DXJ917529:DXJ917530 EHF917529:EHF917530 ERB917529:ERB917530 FAX917529:FAX917530 FKT917529:FKT917530 FUP917529:FUP917530 GEL917529:GEL917530 GOH917529:GOH917530 GYD917529:GYD917530 HHZ917529:HHZ917530 HRV917529:HRV917530 IBR917529:IBR917530 ILN917529:ILN917530 IVJ917529:IVJ917530 JFF917529:JFF917530 JPB917529:JPB917530 JYX917529:JYX917530 KIT917529:KIT917530 KSP917529:KSP917530 LCL917529:LCL917530 LMH917529:LMH917530 LWD917529:LWD917530 MFZ917529:MFZ917530 MPV917529:MPV917530 MZR917529:MZR917530 NJN917529:NJN917530 NTJ917529:NTJ917530 ODF917529:ODF917530 ONB917529:ONB917530 OWX917529:OWX917530 PGT917529:PGT917530 PQP917529:PQP917530 QAL917529:QAL917530 QKH917529:QKH917530 QUD917529:QUD917530 RDZ917529:RDZ917530 RNV917529:RNV917530 RXR917529:RXR917530 SHN917529:SHN917530 SRJ917529:SRJ917530 TBF917529:TBF917530 TLB917529:TLB917530 TUX917529:TUX917530 UET917529:UET917530 UOP917529:UOP917530 UYL917529:UYL917530 VIH917529:VIH917530 VSD917529:VSD917530 WBZ917529:WBZ917530 WLV917529:WLV917530 WVR917529:WVR917530 I983065:I983066 JF983065:JF983066 TB983065:TB983066 ACX983065:ACX983066 AMT983065:AMT983066 AWP983065:AWP983066 BGL983065:BGL983066 BQH983065:BQH983066 CAD983065:CAD983066 CJZ983065:CJZ983066 CTV983065:CTV983066 DDR983065:DDR983066 DNN983065:DNN983066 DXJ983065:DXJ983066 EHF983065:EHF983066 ERB983065:ERB983066 FAX983065:FAX983066 FKT983065:FKT983066 FUP983065:FUP983066 GEL983065:GEL983066 GOH983065:GOH983066 GYD983065:GYD983066 HHZ983065:HHZ983066 HRV983065:HRV983066 IBR983065:IBR983066 ILN983065:ILN983066 IVJ983065:IVJ983066 JFF983065:JFF983066 JPB983065:JPB983066 JYX983065:JYX983066 KIT983065:KIT983066 KSP983065:KSP983066 LCL983065:LCL983066 LMH983065:LMH983066 LWD983065:LWD983066 MFZ983065:MFZ983066 MPV983065:MPV983066 MZR983065:MZR983066 NJN983065:NJN983066 NTJ983065:NTJ983066 ODF983065:ODF983066 ONB983065:ONB983066 OWX983065:OWX983066 PGT983065:PGT983066 PQP983065:PQP983066 QAL983065:QAL983066 QKH983065:QKH983066 QUD983065:QUD983066 RDZ983065:RDZ983066 RNV983065:RNV983066 RXR983065:RXR983066 SHN983065:SHN983066 SRJ983065:SRJ983066 TBF983065:TBF983066 TLB983065:TLB983066 TUX983065:TUX983066 UET983065:UET983066 UOP983065:UOP983066 UYL983065:UYL983066 VIH983065:VIH983066 VSD983065:VSD983066 WBZ983065:WBZ983066 WLV983065:WLV983066 WVR983065:WVR983066 G65561:G65562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G131097:G131098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G196633:G196634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G262169:G262170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G327705:G327706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G393241:G393242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G458777:G458778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G524313:G524314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G589849:G589850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G655385:G655386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G720921:G720922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G786457:G786458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G851993:G851994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G917529:G917530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G983065:G983066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FKR983065:FKR983066 FUN983065:FUN983066 GEJ983065:GEJ983066 GOF983065:GOF983066 GYB983065:GYB983066 HHX983065:HHX983066 HRT983065:HRT983066 IBP983065:IBP983066 ILL983065:ILL983066 IVH983065:IVH983066 JFD983065:JFD983066 JOZ983065:JOZ983066 JYV983065:JYV983066 KIR983065:KIR983066 KSN983065:KSN983066 LCJ983065:LCJ983066 LMF983065:LMF983066 LWB983065:LWB983066 MFX983065:MFX983066 MPT983065:MPT983066 MZP983065:MZP983066 NJL983065:NJL983066 NTH983065:NTH983066 ODD983065:ODD983066 OMZ983065:OMZ983066 OWV983065:OWV983066 PGR983065:PGR983066 PQN983065:PQN983066 QAJ983065:QAJ983066 QKF983065:QKF983066 QUB983065:QUB983066 RDX983065:RDX983066 RNT983065:RNT983066 RXP983065:RXP983066 SHL983065:SHL983066 SRH983065:SRH983066 TBD983065:TBD983066 TKZ983065:TKZ983066 TUV983065:TUV983066 UER983065:UER983066 UON983065:UON983066 UYJ983065:UYJ983066 VIF983065:VIF983066 VSB983065:VSB983066 WBX983065:WBX983066 WLT983065:WLT983066 WVP983065:WVP983066 I65567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I131103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I196639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I262175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I327711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I393247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I458783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I524319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I589855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I655391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I720927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I786463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I851999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I917535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I983071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UOP983071 UYL983071 VIH983071 VSD983071 WBZ983071 WLV983071 WVR983071 G65567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G131103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G196639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G262175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G327711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G393247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G458783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G524319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G589855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G655391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G720927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G786463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G851999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G917535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G983071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AD65567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AD131103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AD196639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AD262175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AD327711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AD393247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AD458783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AD524319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AD589855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AD655391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AD720927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AD786463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AD851999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AD917535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AD983071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G65564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G131100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G196636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G262172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G327708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G393244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G458780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G524316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G589852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G655388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G720924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G786460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G851996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G917532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G983068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WVP983068 I65564 JF65564 TB65564 ACX65564 AMT65564 AWP65564 BGL65564 BQH65564 CAD65564 CJZ65564 CTV65564 DDR65564 DNN65564 DXJ65564 EHF65564 ERB65564 FAX65564 FKT65564 FUP65564 GEL65564 GOH65564 GYD65564 HHZ65564 HRV65564 IBR65564 ILN65564 IVJ65564 JFF65564 JPB65564 JYX65564 KIT65564 KSP65564 LCL65564 LMH65564 LWD65564 MFZ65564 MPV65564 MZR65564 NJN65564 NTJ65564 ODF65564 ONB65564 OWX65564 PGT65564 PQP65564 QAL65564 QKH65564 QUD65564 RDZ65564 RNV65564 RXR65564 SHN65564 SRJ65564 TBF65564 TLB65564 TUX65564 UET65564 UOP65564 UYL65564 VIH65564 VSD65564 WBZ65564 WLV65564 WVR65564 I131100 JF131100 TB131100 ACX131100 AMT131100 AWP131100 BGL131100 BQH131100 CAD131100 CJZ131100 CTV131100 DDR131100 DNN131100 DXJ131100 EHF131100 ERB131100 FAX131100 FKT131100 FUP131100 GEL131100 GOH131100 GYD131100 HHZ131100 HRV131100 IBR131100 ILN131100 IVJ131100 JFF131100 JPB131100 JYX131100 KIT131100 KSP131100 LCL131100 LMH131100 LWD131100 MFZ131100 MPV131100 MZR131100 NJN131100 NTJ131100 ODF131100 ONB131100 OWX131100 PGT131100 PQP131100 QAL131100 QKH131100 QUD131100 RDZ131100 RNV131100 RXR131100 SHN131100 SRJ131100 TBF131100 TLB131100 TUX131100 UET131100 UOP131100 UYL131100 VIH131100 VSD131100 WBZ131100 WLV131100 WVR131100 I196636 JF196636 TB196636 ACX196636 AMT196636 AWP196636 BGL196636 BQH196636 CAD196636 CJZ196636 CTV196636 DDR196636 DNN196636 DXJ196636 EHF196636 ERB196636 FAX196636 FKT196636 FUP196636 GEL196636 GOH196636 GYD196636 HHZ196636 HRV196636 IBR196636 ILN196636 IVJ196636 JFF196636 JPB196636 JYX196636 KIT196636 KSP196636 LCL196636 LMH196636 LWD196636 MFZ196636 MPV196636 MZR196636 NJN196636 NTJ196636 ODF196636 ONB196636 OWX196636 PGT196636 PQP196636 QAL196636 QKH196636 QUD196636 RDZ196636 RNV196636 RXR196636 SHN196636 SRJ196636 TBF196636 TLB196636 TUX196636 UET196636 UOP196636 UYL196636 VIH196636 VSD196636 WBZ196636 WLV196636 WVR196636 I262172 JF262172 TB262172 ACX262172 AMT262172 AWP262172 BGL262172 BQH262172 CAD262172 CJZ262172 CTV262172 DDR262172 DNN262172 DXJ262172 EHF262172 ERB262172 FAX262172 FKT262172 FUP262172 GEL262172 GOH262172 GYD262172 HHZ262172 HRV262172 IBR262172 ILN262172 IVJ262172 JFF262172 JPB262172 JYX262172 KIT262172 KSP262172 LCL262172 LMH262172 LWD262172 MFZ262172 MPV262172 MZR262172 NJN262172 NTJ262172 ODF262172 ONB262172 OWX262172 PGT262172 PQP262172 QAL262172 QKH262172 QUD262172 RDZ262172 RNV262172 RXR262172 SHN262172 SRJ262172 TBF262172 TLB262172 TUX262172 UET262172 UOP262172 UYL262172 VIH262172 VSD262172 WBZ262172 WLV262172 WVR262172 I327708 JF327708 TB327708 ACX327708 AMT327708 AWP327708 BGL327708 BQH327708 CAD327708 CJZ327708 CTV327708 DDR327708 DNN327708 DXJ327708 EHF327708 ERB327708 FAX327708 FKT327708 FUP327708 GEL327708 GOH327708 GYD327708 HHZ327708 HRV327708 IBR327708 ILN327708 IVJ327708 JFF327708 JPB327708 JYX327708 KIT327708 KSP327708 LCL327708 LMH327708 LWD327708 MFZ327708 MPV327708 MZR327708 NJN327708 NTJ327708 ODF327708 ONB327708 OWX327708 PGT327708 PQP327708 QAL327708 QKH327708 QUD327708 RDZ327708 RNV327708 RXR327708 SHN327708 SRJ327708 TBF327708 TLB327708 TUX327708 UET327708 UOP327708 UYL327708 VIH327708 VSD327708 WBZ327708 WLV327708 WVR327708 I393244 JF393244 TB393244 ACX393244 AMT393244 AWP393244 BGL393244 BQH393244 CAD393244 CJZ393244 CTV393244 DDR393244 DNN393244 DXJ393244 EHF393244 ERB393244 FAX393244 FKT393244 FUP393244 GEL393244 GOH393244 GYD393244 HHZ393244 HRV393244 IBR393244 ILN393244 IVJ393244 JFF393244 JPB393244 JYX393244 KIT393244 KSP393244 LCL393244 LMH393244 LWD393244 MFZ393244 MPV393244 MZR393244 NJN393244 NTJ393244 ODF393244 ONB393244 OWX393244 PGT393244 PQP393244 QAL393244 QKH393244 QUD393244 RDZ393244 RNV393244 RXR393244 SHN393244 SRJ393244 TBF393244 TLB393244 TUX393244 UET393244 UOP393244 UYL393244 VIH393244 VSD393244 WBZ393244 WLV393244 WVR393244 I458780 JF458780 TB458780 ACX458780 AMT458780 AWP458780 BGL458780 BQH458780 CAD458780 CJZ458780 CTV458780 DDR458780 DNN458780 DXJ458780 EHF458780 ERB458780 FAX458780 FKT458780 FUP458780 GEL458780 GOH458780 GYD458780 HHZ458780 HRV458780 IBR458780 ILN458780 IVJ458780 JFF458780 JPB458780 JYX458780 KIT458780 KSP458780 LCL458780 LMH458780 LWD458780 MFZ458780 MPV458780 MZR458780 NJN458780 NTJ458780 ODF458780 ONB458780 OWX458780 PGT458780 PQP458780 QAL458780 QKH458780 QUD458780 RDZ458780 RNV458780 RXR458780 SHN458780 SRJ458780 TBF458780 TLB458780 TUX458780 UET458780 UOP458780 UYL458780 VIH458780 VSD458780 WBZ458780 WLV458780 WVR458780 I524316 JF524316 TB524316 ACX524316 AMT524316 AWP524316 BGL524316 BQH524316 CAD524316 CJZ524316 CTV524316 DDR524316 DNN524316 DXJ524316 EHF524316 ERB524316 FAX524316 FKT524316 FUP524316 GEL524316 GOH524316 GYD524316 HHZ524316 HRV524316 IBR524316 ILN524316 IVJ524316 JFF524316 JPB524316 JYX524316 KIT524316 KSP524316 LCL524316 LMH524316 LWD524316 MFZ524316 MPV524316 MZR524316 NJN524316 NTJ524316 ODF524316 ONB524316 OWX524316 PGT524316 PQP524316 QAL524316 QKH524316 QUD524316 RDZ524316 RNV524316 RXR524316 SHN524316 SRJ524316 TBF524316 TLB524316 TUX524316 UET524316 UOP524316 UYL524316 VIH524316 VSD524316 WBZ524316 WLV524316 WVR524316 I589852 JF589852 TB589852 ACX589852 AMT589852 AWP589852 BGL589852 BQH589852 CAD589852 CJZ589852 CTV589852 DDR589852 DNN589852 DXJ589852 EHF589852 ERB589852 FAX589852 FKT589852 FUP589852 GEL589852 GOH589852 GYD589852 HHZ589852 HRV589852 IBR589852 ILN589852 IVJ589852 JFF589852 JPB589852 JYX589852 KIT589852 KSP589852 LCL589852 LMH589852 LWD589852 MFZ589852 MPV589852 MZR589852 NJN589852 NTJ589852 ODF589852 ONB589852 OWX589852 PGT589852 PQP589852 QAL589852 QKH589852 QUD589852 RDZ589852 RNV589852 RXR589852 SHN589852 SRJ589852 TBF589852 TLB589852 TUX589852 UET589852 UOP589852 UYL589852 VIH589852 VSD589852 WBZ589852 WLV589852 WVR589852 I655388 JF655388 TB655388 ACX655388 AMT655388 AWP655388 BGL655388 BQH655388 CAD655388 CJZ655388 CTV655388 DDR655388 DNN655388 DXJ655388 EHF655388 ERB655388 FAX655388 FKT655388 FUP655388 GEL655388 GOH655388 GYD655388 HHZ655388 HRV655388 IBR655388 ILN655388 IVJ655388 JFF655388 JPB655388 JYX655388 KIT655388 KSP655388 LCL655388 LMH655388 LWD655388 MFZ655388 MPV655388 MZR655388 NJN655388 NTJ655388 ODF655388 ONB655388 OWX655388 PGT655388 PQP655388 QAL655388 QKH655388 QUD655388 RDZ655388 RNV655388 RXR655388 SHN655388 SRJ655388 TBF655388 TLB655388 TUX655388 UET655388 UOP655388 UYL655388 VIH655388 VSD655388 WBZ655388 WLV655388 WVR655388 I720924 JF720924 TB720924 ACX720924 AMT720924 AWP720924 BGL720924 BQH720924 CAD720924 CJZ720924 CTV720924 DDR720924 DNN720924 DXJ720924 EHF720924 ERB720924 FAX720924 FKT720924 FUP720924 GEL720924 GOH720924 GYD720924 HHZ720924 HRV720924 IBR720924 ILN720924 IVJ720924 JFF720924 JPB720924 JYX720924 KIT720924 KSP720924 LCL720924 LMH720924 LWD720924 MFZ720924 MPV720924 MZR720924 NJN720924 NTJ720924 ODF720924 ONB720924 OWX720924 PGT720924 PQP720924 QAL720924 QKH720924 QUD720924 RDZ720924 RNV720924 RXR720924 SHN720924 SRJ720924 TBF720924 TLB720924 TUX720924 UET720924 UOP720924 UYL720924 VIH720924 VSD720924 WBZ720924 WLV720924 WVR720924 I786460 JF786460 TB786460 ACX786460 AMT786460 AWP786460 BGL786460 BQH786460 CAD786460 CJZ786460 CTV786460 DDR786460 DNN786460 DXJ786460 EHF786460 ERB786460 FAX786460 FKT786460 FUP786460 GEL786460 GOH786460 GYD786460 HHZ786460 HRV786460 IBR786460 ILN786460 IVJ786460 JFF786460 JPB786460 JYX786460 KIT786460 KSP786460 LCL786460 LMH786460 LWD786460 MFZ786460 MPV786460 MZR786460 NJN786460 NTJ786460 ODF786460 ONB786460 OWX786460 PGT786460 PQP786460 QAL786460 QKH786460 QUD786460 RDZ786460 RNV786460 RXR786460 SHN786460 SRJ786460 TBF786460 TLB786460 TUX786460 UET786460 UOP786460 UYL786460 VIH786460 VSD786460 WBZ786460 WLV786460 WVR786460 I851996 JF851996 TB851996 ACX851996 AMT851996 AWP851996 BGL851996 BQH851996 CAD851996 CJZ851996 CTV851996 DDR851996 DNN851996 DXJ851996 EHF851996 ERB851996 FAX851996 FKT851996 FUP851996 GEL851996 GOH851996 GYD851996 HHZ851996 HRV851996 IBR851996 ILN851996 IVJ851996 JFF851996 JPB851996 JYX851996 KIT851996 KSP851996 LCL851996 LMH851996 LWD851996 MFZ851996 MPV851996 MZR851996 NJN851996 NTJ851996 ODF851996 ONB851996 OWX851996 PGT851996 PQP851996 QAL851996 QKH851996 QUD851996 RDZ851996 RNV851996 RXR851996 SHN851996 SRJ851996 TBF851996 TLB851996 TUX851996 UET851996 UOP851996 UYL851996 VIH851996 VSD851996 WBZ851996 WLV851996 WVR851996 I917532 JF917532 TB917532 ACX917532 AMT917532 AWP917532 BGL917532 BQH917532 CAD917532 CJZ917532 CTV917532 DDR917532 DNN917532 DXJ917532 EHF917532 ERB917532 FAX917532 FKT917532 FUP917532 GEL917532 GOH917532 GYD917532 HHZ917532 HRV917532 IBR917532 ILN917532 IVJ917532 JFF917532 JPB917532 JYX917532 KIT917532 KSP917532 LCL917532 LMH917532 LWD917532 MFZ917532 MPV917532 MZR917532 NJN917532 NTJ917532 ODF917532 ONB917532 OWX917532 PGT917532 PQP917532 QAL917532 QKH917532 QUD917532 RDZ917532 RNV917532 RXR917532 SHN917532 SRJ917532 TBF917532 TLB917532 TUX917532 UET917532 UOP917532 UYL917532 VIH917532 VSD917532 WBZ917532 WLV917532 WVR917532 I983068 JF983068 TB983068 ACX983068 AMT983068 AWP983068 BGL983068 BQH983068 CAD983068 CJZ983068 CTV983068 DDR983068 DNN983068 DXJ983068 EHF983068 ERB983068 FAX983068 FKT983068 FUP983068 GEL983068 GOH983068 GYD983068 HHZ983068 HRV983068 IBR983068 ILN983068 IVJ983068 JFF983068 JPB983068 JYX983068 KIT983068 KSP983068 LCL983068 LMH983068 LWD983068 MFZ983068 MPV983068 MZR983068 NJN983068 NTJ983068 ODF983068 ONB983068 OWX983068 PGT983068 PQP983068 QAL983068 QKH983068 QUD983068 RDZ983068 RNV983068 RXR983068 SHN983068 SRJ983068 TBF983068 TLB983068 TUX983068 UET983068 UOP983068 UYL983068 VIH983068 VSD983068 WBZ983068 WLV983068 WVR983068 AD65564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AD131100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AD196636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AD262172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AD327708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AD393244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AD458780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AD524316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AD589852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AD655388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AD720924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AD786460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AD851996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AD917532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AD983068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AF65564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AF131100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AF196636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AF262172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AF327708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AF393244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AF458780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AF524316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AF589852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AF655388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AF720924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AF786460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AF851996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AF917532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AF983068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AF65567 JO65567 TK65567 ADG65567 ANC65567 AWY65567 BGU65567 BQQ65567 CAM65567 CKI65567 CUE65567 DEA65567 DNW65567 DXS65567 EHO65567 ERK65567 FBG65567 FLC65567 FUY65567 GEU65567 GOQ65567 GYM65567 HII65567 HSE65567 ICA65567 ILW65567 IVS65567 JFO65567 JPK65567 JZG65567 KJC65567 KSY65567 LCU65567 LMQ65567 LWM65567 MGI65567 MQE65567 NAA65567 NJW65567 NTS65567 ODO65567 ONK65567 OXG65567 PHC65567 PQY65567 QAU65567 QKQ65567 QUM65567 REI65567 ROE65567 RYA65567 SHW65567 SRS65567 TBO65567 TLK65567 TVG65567 UFC65567 UOY65567 UYU65567 VIQ65567 VSM65567 WCI65567 WME65567 WWA65567 AF131103 JO131103 TK131103 ADG131103 ANC131103 AWY131103 BGU131103 BQQ131103 CAM131103 CKI131103 CUE131103 DEA131103 DNW131103 DXS131103 EHO131103 ERK131103 FBG131103 FLC131103 FUY131103 GEU131103 GOQ131103 GYM131103 HII131103 HSE131103 ICA131103 ILW131103 IVS131103 JFO131103 JPK131103 JZG131103 KJC131103 KSY131103 LCU131103 LMQ131103 LWM131103 MGI131103 MQE131103 NAA131103 NJW131103 NTS131103 ODO131103 ONK131103 OXG131103 PHC131103 PQY131103 QAU131103 QKQ131103 QUM131103 REI131103 ROE131103 RYA131103 SHW131103 SRS131103 TBO131103 TLK131103 TVG131103 UFC131103 UOY131103 UYU131103 VIQ131103 VSM131103 WCI131103 WME131103 WWA131103 AF196639 JO196639 TK196639 ADG196639 ANC196639 AWY196639 BGU196639 BQQ196639 CAM196639 CKI196639 CUE196639 DEA196639 DNW196639 DXS196639 EHO196639 ERK196639 FBG196639 FLC196639 FUY196639 GEU196639 GOQ196639 GYM196639 HII196639 HSE196639 ICA196639 ILW196639 IVS196639 JFO196639 JPK196639 JZG196639 KJC196639 KSY196639 LCU196639 LMQ196639 LWM196639 MGI196639 MQE196639 NAA196639 NJW196639 NTS196639 ODO196639 ONK196639 OXG196639 PHC196639 PQY196639 QAU196639 QKQ196639 QUM196639 REI196639 ROE196639 RYA196639 SHW196639 SRS196639 TBO196639 TLK196639 TVG196639 UFC196639 UOY196639 UYU196639 VIQ196639 VSM196639 WCI196639 WME196639 WWA196639 AF262175 JO262175 TK262175 ADG262175 ANC262175 AWY262175 BGU262175 BQQ262175 CAM262175 CKI262175 CUE262175 DEA262175 DNW262175 DXS262175 EHO262175 ERK262175 FBG262175 FLC262175 FUY262175 GEU262175 GOQ262175 GYM262175 HII262175 HSE262175 ICA262175 ILW262175 IVS262175 JFO262175 JPK262175 JZG262175 KJC262175 KSY262175 LCU262175 LMQ262175 LWM262175 MGI262175 MQE262175 NAA262175 NJW262175 NTS262175 ODO262175 ONK262175 OXG262175 PHC262175 PQY262175 QAU262175 QKQ262175 QUM262175 REI262175 ROE262175 RYA262175 SHW262175 SRS262175 TBO262175 TLK262175 TVG262175 UFC262175 UOY262175 UYU262175 VIQ262175 VSM262175 WCI262175 WME262175 WWA262175 AF327711 JO327711 TK327711 ADG327711 ANC327711 AWY327711 BGU327711 BQQ327711 CAM327711 CKI327711 CUE327711 DEA327711 DNW327711 DXS327711 EHO327711 ERK327711 FBG327711 FLC327711 FUY327711 GEU327711 GOQ327711 GYM327711 HII327711 HSE327711 ICA327711 ILW327711 IVS327711 JFO327711 JPK327711 JZG327711 KJC327711 KSY327711 LCU327711 LMQ327711 LWM327711 MGI327711 MQE327711 NAA327711 NJW327711 NTS327711 ODO327711 ONK327711 OXG327711 PHC327711 PQY327711 QAU327711 QKQ327711 QUM327711 REI327711 ROE327711 RYA327711 SHW327711 SRS327711 TBO327711 TLK327711 TVG327711 UFC327711 UOY327711 UYU327711 VIQ327711 VSM327711 WCI327711 WME327711 WWA327711 AF393247 JO393247 TK393247 ADG393247 ANC393247 AWY393247 BGU393247 BQQ393247 CAM393247 CKI393247 CUE393247 DEA393247 DNW393247 DXS393247 EHO393247 ERK393247 FBG393247 FLC393247 FUY393247 GEU393247 GOQ393247 GYM393247 HII393247 HSE393247 ICA393247 ILW393247 IVS393247 JFO393247 JPK393247 JZG393247 KJC393247 KSY393247 LCU393247 LMQ393247 LWM393247 MGI393247 MQE393247 NAA393247 NJW393247 NTS393247 ODO393247 ONK393247 OXG393247 PHC393247 PQY393247 QAU393247 QKQ393247 QUM393247 REI393247 ROE393247 RYA393247 SHW393247 SRS393247 TBO393247 TLK393247 TVG393247 UFC393247 UOY393247 UYU393247 VIQ393247 VSM393247 WCI393247 WME393247 WWA393247 AF458783 JO458783 TK458783 ADG458783 ANC458783 AWY458783 BGU458783 BQQ458783 CAM458783 CKI458783 CUE458783 DEA458783 DNW458783 DXS458783 EHO458783 ERK458783 FBG458783 FLC458783 FUY458783 GEU458783 GOQ458783 GYM458783 HII458783 HSE458783 ICA458783 ILW458783 IVS458783 JFO458783 JPK458783 JZG458783 KJC458783 KSY458783 LCU458783 LMQ458783 LWM458783 MGI458783 MQE458783 NAA458783 NJW458783 NTS458783 ODO458783 ONK458783 OXG458783 PHC458783 PQY458783 QAU458783 QKQ458783 QUM458783 REI458783 ROE458783 RYA458783 SHW458783 SRS458783 TBO458783 TLK458783 TVG458783 UFC458783 UOY458783 UYU458783 VIQ458783 VSM458783 WCI458783 WME458783 WWA458783 AF524319 JO524319 TK524319 ADG524319 ANC524319 AWY524319 BGU524319 BQQ524319 CAM524319 CKI524319 CUE524319 DEA524319 DNW524319 DXS524319 EHO524319 ERK524319 FBG524319 FLC524319 FUY524319 GEU524319 GOQ524319 GYM524319 HII524319 HSE524319 ICA524319 ILW524319 IVS524319 JFO524319 JPK524319 JZG524319 KJC524319 KSY524319 LCU524319 LMQ524319 LWM524319 MGI524319 MQE524319 NAA524319 NJW524319 NTS524319 ODO524319 ONK524319 OXG524319 PHC524319 PQY524319 QAU524319 QKQ524319 QUM524319 REI524319 ROE524319 RYA524319 SHW524319 SRS524319 TBO524319 TLK524319 TVG524319 UFC524319 UOY524319 UYU524319 VIQ524319 VSM524319 WCI524319 WME524319 WWA524319 AF589855 JO589855 TK589855 ADG589855 ANC589855 AWY589855 BGU589855 BQQ589855 CAM589855 CKI589855 CUE589855 DEA589855 DNW589855 DXS589855 EHO589855 ERK589855 FBG589855 FLC589855 FUY589855 GEU589855 GOQ589855 GYM589855 HII589855 HSE589855 ICA589855 ILW589855 IVS589855 JFO589855 JPK589855 JZG589855 KJC589855 KSY589855 LCU589855 LMQ589855 LWM589855 MGI589855 MQE589855 NAA589855 NJW589855 NTS589855 ODO589855 ONK589855 OXG589855 PHC589855 PQY589855 QAU589855 QKQ589855 QUM589855 REI589855 ROE589855 RYA589855 SHW589855 SRS589855 TBO589855 TLK589855 TVG589855 UFC589855 UOY589855 UYU589855 VIQ589855 VSM589855 WCI589855 WME589855 WWA589855 AF655391 JO655391 TK655391 ADG655391 ANC655391 AWY655391 BGU655391 BQQ655391 CAM655391 CKI655391 CUE655391 DEA655391 DNW655391 DXS655391 EHO655391 ERK655391 FBG655391 FLC655391 FUY655391 GEU655391 GOQ655391 GYM655391 HII655391 HSE655391 ICA655391 ILW655391 IVS655391 JFO655391 JPK655391 JZG655391 KJC655391 KSY655391 LCU655391 LMQ655391 LWM655391 MGI655391 MQE655391 NAA655391 NJW655391 NTS655391 ODO655391 ONK655391 OXG655391 PHC655391 PQY655391 QAU655391 QKQ655391 QUM655391 REI655391 ROE655391 RYA655391 SHW655391 SRS655391 TBO655391 TLK655391 TVG655391 UFC655391 UOY655391 UYU655391 VIQ655391 VSM655391 WCI655391 WME655391 WWA655391 AF720927 JO720927 TK720927 ADG720927 ANC720927 AWY720927 BGU720927 BQQ720927 CAM720927 CKI720927 CUE720927 DEA720927 DNW720927 DXS720927 EHO720927 ERK720927 FBG720927 FLC720927 FUY720927 GEU720927 GOQ720927 GYM720927 HII720927 HSE720927 ICA720927 ILW720927 IVS720927 JFO720927 JPK720927 JZG720927 KJC720927 KSY720927 LCU720927 LMQ720927 LWM720927 MGI720927 MQE720927 NAA720927 NJW720927 NTS720927 ODO720927 ONK720927 OXG720927 PHC720927 PQY720927 QAU720927 QKQ720927 QUM720927 REI720927 ROE720927 RYA720927 SHW720927 SRS720927 TBO720927 TLK720927 TVG720927 UFC720927 UOY720927 UYU720927 VIQ720927 VSM720927 WCI720927 WME720927 WWA720927 AF786463 JO786463 TK786463 ADG786463 ANC786463 AWY786463 BGU786463 BQQ786463 CAM786463 CKI786463 CUE786463 DEA786463 DNW786463 DXS786463 EHO786463 ERK786463 FBG786463 FLC786463 FUY786463 GEU786463 GOQ786463 GYM786463 HII786463 HSE786463 ICA786463 ILW786463 IVS786463 JFO786463 JPK786463 JZG786463 KJC786463 KSY786463 LCU786463 LMQ786463 LWM786463 MGI786463 MQE786463 NAA786463 NJW786463 NTS786463 ODO786463 ONK786463 OXG786463 PHC786463 PQY786463 QAU786463 QKQ786463 QUM786463 REI786463 ROE786463 RYA786463 SHW786463 SRS786463 TBO786463 TLK786463 TVG786463 UFC786463 UOY786463 UYU786463 VIQ786463 VSM786463 WCI786463 WME786463 WWA786463 AF851999 JO851999 TK851999 ADG851999 ANC851999 AWY851999 BGU851999 BQQ851999 CAM851999 CKI851999 CUE851999 DEA851999 DNW851999 DXS851999 EHO851999 ERK851999 FBG851999 FLC851999 FUY851999 GEU851999 GOQ851999 GYM851999 HII851999 HSE851999 ICA851999 ILW851999 IVS851999 JFO851999 JPK851999 JZG851999 KJC851999 KSY851999 LCU851999 LMQ851999 LWM851999 MGI851999 MQE851999 NAA851999 NJW851999 NTS851999 ODO851999 ONK851999 OXG851999 PHC851999 PQY851999 QAU851999 QKQ851999 QUM851999 REI851999 ROE851999 RYA851999 SHW851999 SRS851999 TBO851999 TLK851999 TVG851999 UFC851999 UOY851999 UYU851999 VIQ851999 VSM851999 WCI851999 WME851999 WWA851999 AF917535 JO917535 TK917535 ADG917535 ANC917535 AWY917535 BGU917535 BQQ917535 CAM917535 CKI917535 CUE917535 DEA917535 DNW917535 DXS917535 EHO917535 ERK917535 FBG917535 FLC917535 FUY917535 GEU917535 GOQ917535 GYM917535 HII917535 HSE917535 ICA917535 ILW917535 IVS917535 JFO917535 JPK917535 JZG917535 KJC917535 KSY917535 LCU917535 LMQ917535 LWM917535 MGI917535 MQE917535 NAA917535 NJW917535 NTS917535 ODO917535 ONK917535 OXG917535 PHC917535 PQY917535 QAU917535 QKQ917535 QUM917535 REI917535 ROE917535 RYA917535 SHW917535 SRS917535 TBO917535 TLK917535 TVG917535 UFC917535 UOY917535 UYU917535 VIQ917535 VSM917535 WCI917535 WME917535 WWA917535 AF983071 JO983071 TK983071 ADG983071 ANC983071 AWY983071 BGU983071 BQQ983071 CAM983071 CKI983071 CUE983071 DEA983071 DNW983071 DXS983071 EHO983071 ERK983071 FBG983071 FLC983071 FUY983071 GEU983071 GOQ983071 GYM983071 HII983071 HSE983071 ICA983071 ILW983071 IVS983071 JFO983071 JPK983071 JZG983071 KJC983071 KSY983071 LCU983071 LMQ983071 LWM983071 MGI983071 MQE983071 NAA983071 NJW983071 NTS983071 ODO983071 ONK983071 OXG983071 PHC983071 PQY983071 QAU983071 QKQ983071 QUM983071 REI983071 ROE983071 RYA983071 SHW983071 SRS983071 TBO983071 TLK983071 TVG983071 UFC983071 UOY983071 UYU983071 VIQ983071 VSM983071 WCI983071 WME983071 WWA983071 G65570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G131106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G196642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G262178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G327714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G393250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G458786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G524322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G589858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G655394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G720930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G786466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G852002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G917538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G983074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I65570 JF65570 TB65570 ACX65570 AMT65570 AWP65570 BGL65570 BQH65570 CAD65570 CJZ65570 CTV65570 DDR65570 DNN65570 DXJ65570 EHF65570 ERB65570 FAX65570 FKT65570 FUP65570 GEL65570 GOH65570 GYD65570 HHZ65570 HRV65570 IBR65570 ILN65570 IVJ65570 JFF65570 JPB65570 JYX65570 KIT65570 KSP65570 LCL65570 LMH65570 LWD65570 MFZ65570 MPV65570 MZR65570 NJN65570 NTJ65570 ODF65570 ONB65570 OWX65570 PGT65570 PQP65570 QAL65570 QKH65570 QUD65570 RDZ65570 RNV65570 RXR65570 SHN65570 SRJ65570 TBF65570 TLB65570 TUX65570 UET65570 UOP65570 UYL65570 VIH65570 VSD65570 WBZ65570 WLV65570 WVR65570 I131106 JF131106 TB131106 ACX131106 AMT131106 AWP131106 BGL131106 BQH131106 CAD131106 CJZ131106 CTV131106 DDR131106 DNN131106 DXJ131106 EHF131106 ERB131106 FAX131106 FKT131106 FUP131106 GEL131106 GOH131106 GYD131106 HHZ131106 HRV131106 IBR131106 ILN131106 IVJ131106 JFF131106 JPB131106 JYX131106 KIT131106 KSP131106 LCL131106 LMH131106 LWD131106 MFZ131106 MPV131106 MZR131106 NJN131106 NTJ131106 ODF131106 ONB131106 OWX131106 PGT131106 PQP131106 QAL131106 QKH131106 QUD131106 RDZ131106 RNV131106 RXR131106 SHN131106 SRJ131106 TBF131106 TLB131106 TUX131106 UET131106 UOP131106 UYL131106 VIH131106 VSD131106 WBZ131106 WLV131106 WVR131106 I196642 JF196642 TB196642 ACX196642 AMT196642 AWP196642 BGL196642 BQH196642 CAD196642 CJZ196642 CTV196642 DDR196642 DNN196642 DXJ196642 EHF196642 ERB196642 FAX196642 FKT196642 FUP196642 GEL196642 GOH196642 GYD196642 HHZ196642 HRV196642 IBR196642 ILN196642 IVJ196642 JFF196642 JPB196642 JYX196642 KIT196642 KSP196642 LCL196642 LMH196642 LWD196642 MFZ196642 MPV196642 MZR196642 NJN196642 NTJ196642 ODF196642 ONB196642 OWX196642 PGT196642 PQP196642 QAL196642 QKH196642 QUD196642 RDZ196642 RNV196642 RXR196642 SHN196642 SRJ196642 TBF196642 TLB196642 TUX196642 UET196642 UOP196642 UYL196642 VIH196642 VSD196642 WBZ196642 WLV196642 WVR196642 I262178 JF262178 TB262178 ACX262178 AMT262178 AWP262178 BGL262178 BQH262178 CAD262178 CJZ262178 CTV262178 DDR262178 DNN262178 DXJ262178 EHF262178 ERB262178 FAX262178 FKT262178 FUP262178 GEL262178 GOH262178 GYD262178 HHZ262178 HRV262178 IBR262178 ILN262178 IVJ262178 JFF262178 JPB262178 JYX262178 KIT262178 KSP262178 LCL262178 LMH262178 LWD262178 MFZ262178 MPV262178 MZR262178 NJN262178 NTJ262178 ODF262178 ONB262178 OWX262178 PGT262178 PQP262178 QAL262178 QKH262178 QUD262178 RDZ262178 RNV262178 RXR262178 SHN262178 SRJ262178 TBF262178 TLB262178 TUX262178 UET262178 UOP262178 UYL262178 VIH262178 VSD262178 WBZ262178 WLV262178 WVR262178 I327714 JF327714 TB327714 ACX327714 AMT327714 AWP327714 BGL327714 BQH327714 CAD327714 CJZ327714 CTV327714 DDR327714 DNN327714 DXJ327714 EHF327714 ERB327714 FAX327714 FKT327714 FUP327714 GEL327714 GOH327714 GYD327714 HHZ327714 HRV327714 IBR327714 ILN327714 IVJ327714 JFF327714 JPB327714 JYX327714 KIT327714 KSP327714 LCL327714 LMH327714 LWD327714 MFZ327714 MPV327714 MZR327714 NJN327714 NTJ327714 ODF327714 ONB327714 OWX327714 PGT327714 PQP327714 QAL327714 QKH327714 QUD327714 RDZ327714 RNV327714 RXR327714 SHN327714 SRJ327714 TBF327714 TLB327714 TUX327714 UET327714 UOP327714 UYL327714 VIH327714 VSD327714 WBZ327714 WLV327714 WVR327714 I393250 JF393250 TB393250 ACX393250 AMT393250 AWP393250 BGL393250 BQH393250 CAD393250 CJZ393250 CTV393250 DDR393250 DNN393250 DXJ393250 EHF393250 ERB393250 FAX393250 FKT393250 FUP393250 GEL393250 GOH393250 GYD393250 HHZ393250 HRV393250 IBR393250 ILN393250 IVJ393250 JFF393250 JPB393250 JYX393250 KIT393250 KSP393250 LCL393250 LMH393250 LWD393250 MFZ393250 MPV393250 MZR393250 NJN393250 NTJ393250 ODF393250 ONB393250 OWX393250 PGT393250 PQP393250 QAL393250 QKH393250 QUD393250 RDZ393250 RNV393250 RXR393250 SHN393250 SRJ393250 TBF393250 TLB393250 TUX393250 UET393250 UOP393250 UYL393250 VIH393250 VSD393250 WBZ393250 WLV393250 WVR393250 I458786 JF458786 TB458786 ACX458786 AMT458786 AWP458786 BGL458786 BQH458786 CAD458786 CJZ458786 CTV458786 DDR458786 DNN458786 DXJ458786 EHF458786 ERB458786 FAX458786 FKT458786 FUP458786 GEL458786 GOH458786 GYD458786 HHZ458786 HRV458786 IBR458786 ILN458786 IVJ458786 JFF458786 JPB458786 JYX458786 KIT458786 KSP458786 LCL458786 LMH458786 LWD458786 MFZ458786 MPV458786 MZR458786 NJN458786 NTJ458786 ODF458786 ONB458786 OWX458786 PGT458786 PQP458786 QAL458786 QKH458786 QUD458786 RDZ458786 RNV458786 RXR458786 SHN458786 SRJ458786 TBF458786 TLB458786 TUX458786 UET458786 UOP458786 UYL458786 VIH458786 VSD458786 WBZ458786 WLV458786 WVR458786 I524322 JF524322 TB524322 ACX524322 AMT524322 AWP524322 BGL524322 BQH524322 CAD524322 CJZ524322 CTV524322 DDR524322 DNN524322 DXJ524322 EHF524322 ERB524322 FAX524322 FKT524322 FUP524322 GEL524322 GOH524322 GYD524322 HHZ524322 HRV524322 IBR524322 ILN524322 IVJ524322 JFF524322 JPB524322 JYX524322 KIT524322 KSP524322 LCL524322 LMH524322 LWD524322 MFZ524322 MPV524322 MZR524322 NJN524322 NTJ524322 ODF524322 ONB524322 OWX524322 PGT524322 PQP524322 QAL524322 QKH524322 QUD524322 RDZ524322 RNV524322 RXR524322 SHN524322 SRJ524322 TBF524322 TLB524322 TUX524322 UET524322 UOP524322 UYL524322 VIH524322 VSD524322 WBZ524322 WLV524322 WVR524322 I589858 JF589858 TB589858 ACX589858 AMT589858 AWP589858 BGL589858 BQH589858 CAD589858 CJZ589858 CTV589858 DDR589858 DNN589858 DXJ589858 EHF589858 ERB589858 FAX589858 FKT589858 FUP589858 GEL589858 GOH589858 GYD589858 HHZ589858 HRV589858 IBR589858 ILN589858 IVJ589858 JFF589858 JPB589858 JYX589858 KIT589858 KSP589858 LCL589858 LMH589858 LWD589858 MFZ589858 MPV589858 MZR589858 NJN589858 NTJ589858 ODF589858 ONB589858 OWX589858 PGT589858 PQP589858 QAL589858 QKH589858 QUD589858 RDZ589858 RNV589858 RXR589858 SHN589858 SRJ589858 TBF589858 TLB589858 TUX589858 UET589858 UOP589858 UYL589858 VIH589858 VSD589858 WBZ589858 WLV589858 WVR589858 I655394 JF655394 TB655394 ACX655394 AMT655394 AWP655394 BGL655394 BQH655394 CAD655394 CJZ655394 CTV655394 DDR655394 DNN655394 DXJ655394 EHF655394 ERB655394 FAX655394 FKT655394 FUP655394 GEL655394 GOH655394 GYD655394 HHZ655394 HRV655394 IBR655394 ILN655394 IVJ655394 JFF655394 JPB655394 JYX655394 KIT655394 KSP655394 LCL655394 LMH655394 LWD655394 MFZ655394 MPV655394 MZR655394 NJN655394 NTJ655394 ODF655394 ONB655394 OWX655394 PGT655394 PQP655394 QAL655394 QKH655394 QUD655394 RDZ655394 RNV655394 RXR655394 SHN655394 SRJ655394 TBF655394 TLB655394 TUX655394 UET655394 UOP655394 UYL655394 VIH655394 VSD655394 WBZ655394 WLV655394 WVR655394 I720930 JF720930 TB720930 ACX720930 AMT720930 AWP720930 BGL720930 BQH720930 CAD720930 CJZ720930 CTV720930 DDR720930 DNN720930 DXJ720930 EHF720930 ERB720930 FAX720930 FKT720930 FUP720930 GEL720930 GOH720930 GYD720930 HHZ720930 HRV720930 IBR720930 ILN720930 IVJ720930 JFF720930 JPB720930 JYX720930 KIT720930 KSP720930 LCL720930 LMH720930 LWD720930 MFZ720930 MPV720930 MZR720930 NJN720930 NTJ720930 ODF720930 ONB720930 OWX720930 PGT720930 PQP720930 QAL720930 QKH720930 QUD720930 RDZ720930 RNV720930 RXR720930 SHN720930 SRJ720930 TBF720930 TLB720930 TUX720930 UET720930 UOP720930 UYL720930 VIH720930 VSD720930 WBZ720930 WLV720930 WVR720930 I786466 JF786466 TB786466 ACX786466 AMT786466 AWP786466 BGL786466 BQH786466 CAD786466 CJZ786466 CTV786466 DDR786466 DNN786466 DXJ786466 EHF786466 ERB786466 FAX786466 FKT786466 FUP786466 GEL786466 GOH786466 GYD786466 HHZ786466 HRV786466 IBR786466 ILN786466 IVJ786466 JFF786466 JPB786466 JYX786466 KIT786466 KSP786466 LCL786466 LMH786466 LWD786466 MFZ786466 MPV786466 MZR786466 NJN786466 NTJ786466 ODF786466 ONB786466 OWX786466 PGT786466 PQP786466 QAL786466 QKH786466 QUD786466 RDZ786466 RNV786466 RXR786466 SHN786466 SRJ786466 TBF786466 TLB786466 TUX786466 UET786466 UOP786466 UYL786466 VIH786466 VSD786466 WBZ786466 WLV786466 WVR786466 I852002 JF852002 TB852002 ACX852002 AMT852002 AWP852002 BGL852002 BQH852002 CAD852002 CJZ852002 CTV852002 DDR852002 DNN852002 DXJ852002 EHF852002 ERB852002 FAX852002 FKT852002 FUP852002 GEL852002 GOH852002 GYD852002 HHZ852002 HRV852002 IBR852002 ILN852002 IVJ852002 JFF852002 JPB852002 JYX852002 KIT852002 KSP852002 LCL852002 LMH852002 LWD852002 MFZ852002 MPV852002 MZR852002 NJN852002 NTJ852002 ODF852002 ONB852002 OWX852002 PGT852002 PQP852002 QAL852002 QKH852002 QUD852002 RDZ852002 RNV852002 RXR852002 SHN852002 SRJ852002 TBF852002 TLB852002 TUX852002 UET852002 UOP852002 UYL852002 VIH852002 VSD852002 WBZ852002 WLV852002 WVR852002 I917538 JF917538 TB917538 ACX917538 AMT917538 AWP917538 BGL917538 BQH917538 CAD917538 CJZ917538 CTV917538 DDR917538 DNN917538 DXJ917538 EHF917538 ERB917538 FAX917538 FKT917538 FUP917538 GEL917538 GOH917538 GYD917538 HHZ917538 HRV917538 IBR917538 ILN917538 IVJ917538 JFF917538 JPB917538 JYX917538 KIT917538 KSP917538 LCL917538 LMH917538 LWD917538 MFZ917538 MPV917538 MZR917538 NJN917538 NTJ917538 ODF917538 ONB917538 OWX917538 PGT917538 PQP917538 QAL917538 QKH917538 QUD917538 RDZ917538 RNV917538 RXR917538 SHN917538 SRJ917538 TBF917538 TLB917538 TUX917538 UET917538 UOP917538 UYL917538 VIH917538 VSD917538 WBZ917538 WLV917538 WVR917538 I983074 JF983074 TB983074 ACX983074 AMT983074 AWP983074 BGL983074 BQH983074 CAD983074 CJZ983074 CTV983074 DDR983074 DNN983074 DXJ983074 EHF983074 ERB983074 FAX983074 FKT983074 FUP983074 GEL983074 GOH983074 GYD983074 HHZ983074 HRV983074 IBR983074 ILN983074 IVJ983074 JFF983074 JPB983074 JYX983074 KIT983074 KSP983074 LCL983074 LMH983074 LWD983074 MFZ983074 MPV983074 MZR983074 NJN983074 NTJ983074 ODF983074 ONB983074 OWX983074 PGT983074 PQP983074 QAL983074 QKH983074 QUD983074 RDZ983074 RNV983074 RXR983074 SHN983074 SRJ983074 TBF983074 TLB983074 TUX983074 UET983074 UOP983074 UYL983074 VIH983074 VSD983074 WBZ983074 WLV983074 WVR983074 AD65570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AD131106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AD196642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AD262178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AD327714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AD393250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AD458786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AD524322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AD589858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AD655394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AD720930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AD786466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AD852002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AD917538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AD983074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AF65570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AF131106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AF196642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AF262178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AF327714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AF393250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AF458786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AF524322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AF589858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AF655394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AF720930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AF786466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AF852002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AF917538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AF983074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G65580 JD65580 SZ65580 ACV65580 AMR65580 AWN65580 BGJ65580 BQF65580 CAB65580 CJX65580 CTT65580 DDP65580 DNL65580 DXH65580 EHD65580 EQZ65580 FAV65580 FKR65580 FUN65580 GEJ65580 GOF65580 GYB65580 HHX65580 HRT65580 IBP65580 ILL65580 IVH65580 JFD65580 JOZ65580 JYV65580 KIR65580 KSN65580 LCJ65580 LMF65580 LWB65580 MFX65580 MPT65580 MZP65580 NJL65580 NTH65580 ODD65580 OMZ65580 OWV65580 PGR65580 PQN65580 QAJ65580 QKF65580 QUB65580 RDX65580 RNT65580 RXP65580 SHL65580 SRH65580 TBD65580 TKZ65580 TUV65580 UER65580 UON65580 UYJ65580 VIF65580 VSB65580 WBX65580 WLT65580 WVP65580 G131116 JD131116 SZ131116 ACV131116 AMR131116 AWN131116 BGJ131116 BQF131116 CAB131116 CJX131116 CTT131116 DDP131116 DNL131116 DXH131116 EHD131116 EQZ131116 FAV131116 FKR131116 FUN131116 GEJ131116 GOF131116 GYB131116 HHX131116 HRT131116 IBP131116 ILL131116 IVH131116 JFD131116 JOZ131116 JYV131116 KIR131116 KSN131116 LCJ131116 LMF131116 LWB131116 MFX131116 MPT131116 MZP131116 NJL131116 NTH131116 ODD131116 OMZ131116 OWV131116 PGR131116 PQN131116 QAJ131116 QKF131116 QUB131116 RDX131116 RNT131116 RXP131116 SHL131116 SRH131116 TBD131116 TKZ131116 TUV131116 UER131116 UON131116 UYJ131116 VIF131116 VSB131116 WBX131116 WLT131116 WVP131116 G196652 JD196652 SZ196652 ACV196652 AMR196652 AWN196652 BGJ196652 BQF196652 CAB196652 CJX196652 CTT196652 DDP196652 DNL196652 DXH196652 EHD196652 EQZ196652 FAV196652 FKR196652 FUN196652 GEJ196652 GOF196652 GYB196652 HHX196652 HRT196652 IBP196652 ILL196652 IVH196652 JFD196652 JOZ196652 JYV196652 KIR196652 KSN196652 LCJ196652 LMF196652 LWB196652 MFX196652 MPT196652 MZP196652 NJL196652 NTH196652 ODD196652 OMZ196652 OWV196652 PGR196652 PQN196652 QAJ196652 QKF196652 QUB196652 RDX196652 RNT196652 RXP196652 SHL196652 SRH196652 TBD196652 TKZ196652 TUV196652 UER196652 UON196652 UYJ196652 VIF196652 VSB196652 WBX196652 WLT196652 WVP196652 G262188 JD262188 SZ262188 ACV262188 AMR262188 AWN262188 BGJ262188 BQF262188 CAB262188 CJX262188 CTT262188 DDP262188 DNL262188 DXH262188 EHD262188 EQZ262188 FAV262188 FKR262188 FUN262188 GEJ262188 GOF262188 GYB262188 HHX262188 HRT262188 IBP262188 ILL262188 IVH262188 JFD262188 JOZ262188 JYV262188 KIR262188 KSN262188 LCJ262188 LMF262188 LWB262188 MFX262188 MPT262188 MZP262188 NJL262188 NTH262188 ODD262188 OMZ262188 OWV262188 PGR262188 PQN262188 QAJ262188 QKF262188 QUB262188 RDX262188 RNT262188 RXP262188 SHL262188 SRH262188 TBD262188 TKZ262188 TUV262188 UER262188 UON262188 UYJ262188 VIF262188 VSB262188 WBX262188 WLT262188 WVP262188 G327724 JD327724 SZ327724 ACV327724 AMR327724 AWN327724 BGJ327724 BQF327724 CAB327724 CJX327724 CTT327724 DDP327724 DNL327724 DXH327724 EHD327724 EQZ327724 FAV327724 FKR327724 FUN327724 GEJ327724 GOF327724 GYB327724 HHX327724 HRT327724 IBP327724 ILL327724 IVH327724 JFD327724 JOZ327724 JYV327724 KIR327724 KSN327724 LCJ327724 LMF327724 LWB327724 MFX327724 MPT327724 MZP327724 NJL327724 NTH327724 ODD327724 OMZ327724 OWV327724 PGR327724 PQN327724 QAJ327724 QKF327724 QUB327724 RDX327724 RNT327724 RXP327724 SHL327724 SRH327724 TBD327724 TKZ327724 TUV327724 UER327724 UON327724 UYJ327724 VIF327724 VSB327724 WBX327724 WLT327724 WVP327724 G393260 JD393260 SZ393260 ACV393260 AMR393260 AWN393260 BGJ393260 BQF393260 CAB393260 CJX393260 CTT393260 DDP393260 DNL393260 DXH393260 EHD393260 EQZ393260 FAV393260 FKR393260 FUN393260 GEJ393260 GOF393260 GYB393260 HHX393260 HRT393260 IBP393260 ILL393260 IVH393260 JFD393260 JOZ393260 JYV393260 KIR393260 KSN393260 LCJ393260 LMF393260 LWB393260 MFX393260 MPT393260 MZP393260 NJL393260 NTH393260 ODD393260 OMZ393260 OWV393260 PGR393260 PQN393260 QAJ393260 QKF393260 QUB393260 RDX393260 RNT393260 RXP393260 SHL393260 SRH393260 TBD393260 TKZ393260 TUV393260 UER393260 UON393260 UYJ393260 VIF393260 VSB393260 WBX393260 WLT393260 WVP393260 G458796 JD458796 SZ458796 ACV458796 AMR458796 AWN458796 BGJ458796 BQF458796 CAB458796 CJX458796 CTT458796 DDP458796 DNL458796 DXH458796 EHD458796 EQZ458796 FAV458796 FKR458796 FUN458796 GEJ458796 GOF458796 GYB458796 HHX458796 HRT458796 IBP458796 ILL458796 IVH458796 JFD458796 JOZ458796 JYV458796 KIR458796 KSN458796 LCJ458796 LMF458796 LWB458796 MFX458796 MPT458796 MZP458796 NJL458796 NTH458796 ODD458796 OMZ458796 OWV458796 PGR458796 PQN458796 QAJ458796 QKF458796 QUB458796 RDX458796 RNT458796 RXP458796 SHL458796 SRH458796 TBD458796 TKZ458796 TUV458796 UER458796 UON458796 UYJ458796 VIF458796 VSB458796 WBX458796 WLT458796 WVP458796 G524332 JD524332 SZ524332 ACV524332 AMR524332 AWN524332 BGJ524332 BQF524332 CAB524332 CJX524332 CTT524332 DDP524332 DNL524332 DXH524332 EHD524332 EQZ524332 FAV524332 FKR524332 FUN524332 GEJ524332 GOF524332 GYB524332 HHX524332 HRT524332 IBP524332 ILL524332 IVH524332 JFD524332 JOZ524332 JYV524332 KIR524332 KSN524332 LCJ524332 LMF524332 LWB524332 MFX524332 MPT524332 MZP524332 NJL524332 NTH524332 ODD524332 OMZ524332 OWV524332 PGR524332 PQN524332 QAJ524332 QKF524332 QUB524332 RDX524332 RNT524332 RXP524332 SHL524332 SRH524332 TBD524332 TKZ524332 TUV524332 UER524332 UON524332 UYJ524332 VIF524332 VSB524332 WBX524332 WLT524332 WVP524332 G589868 JD589868 SZ589868 ACV589868 AMR589868 AWN589868 BGJ589868 BQF589868 CAB589868 CJX589868 CTT589868 DDP589868 DNL589868 DXH589868 EHD589868 EQZ589868 FAV589868 FKR589868 FUN589868 GEJ589868 GOF589868 GYB589868 HHX589868 HRT589868 IBP589868 ILL589868 IVH589868 JFD589868 JOZ589868 JYV589868 KIR589868 KSN589868 LCJ589868 LMF589868 LWB589868 MFX589868 MPT589868 MZP589868 NJL589868 NTH589868 ODD589868 OMZ589868 OWV589868 PGR589868 PQN589868 QAJ589868 QKF589868 QUB589868 RDX589868 RNT589868 RXP589868 SHL589868 SRH589868 TBD589868 TKZ589868 TUV589868 UER589868 UON589868 UYJ589868 VIF589868 VSB589868 WBX589868 WLT589868 WVP589868 G655404 JD655404 SZ655404 ACV655404 AMR655404 AWN655404 BGJ655404 BQF655404 CAB655404 CJX655404 CTT655404 DDP655404 DNL655404 DXH655404 EHD655404 EQZ655404 FAV655404 FKR655404 FUN655404 GEJ655404 GOF655404 GYB655404 HHX655404 HRT655404 IBP655404 ILL655404 IVH655404 JFD655404 JOZ655404 JYV655404 KIR655404 KSN655404 LCJ655404 LMF655404 LWB655404 MFX655404 MPT655404 MZP655404 NJL655404 NTH655404 ODD655404 OMZ655404 OWV655404 PGR655404 PQN655404 QAJ655404 QKF655404 QUB655404 RDX655404 RNT655404 RXP655404 SHL655404 SRH655404 TBD655404 TKZ655404 TUV655404 UER655404 UON655404 UYJ655404 VIF655404 VSB655404 WBX655404 WLT655404 WVP655404 G720940 JD720940 SZ720940 ACV720940 AMR720940 AWN720940 BGJ720940 BQF720940 CAB720940 CJX720940 CTT720940 DDP720940 DNL720940 DXH720940 EHD720940 EQZ720940 FAV720940 FKR720940 FUN720940 GEJ720940 GOF720940 GYB720940 HHX720940 HRT720940 IBP720940 ILL720940 IVH720940 JFD720940 JOZ720940 JYV720940 KIR720940 KSN720940 LCJ720940 LMF720940 LWB720940 MFX720940 MPT720940 MZP720940 NJL720940 NTH720940 ODD720940 OMZ720940 OWV720940 PGR720940 PQN720940 QAJ720940 QKF720940 QUB720940 RDX720940 RNT720940 RXP720940 SHL720940 SRH720940 TBD720940 TKZ720940 TUV720940 UER720940 UON720940 UYJ720940 VIF720940 VSB720940 WBX720940 WLT720940 WVP720940 G786476 JD786476 SZ786476 ACV786476 AMR786476 AWN786476 BGJ786476 BQF786476 CAB786476 CJX786476 CTT786476 DDP786476 DNL786476 DXH786476 EHD786476 EQZ786476 FAV786476 FKR786476 FUN786476 GEJ786476 GOF786476 GYB786476 HHX786476 HRT786476 IBP786476 ILL786476 IVH786476 JFD786476 JOZ786476 JYV786476 KIR786476 KSN786476 LCJ786476 LMF786476 LWB786476 MFX786476 MPT786476 MZP786476 NJL786476 NTH786476 ODD786476 OMZ786476 OWV786476 PGR786476 PQN786476 QAJ786476 QKF786476 QUB786476 RDX786476 RNT786476 RXP786476 SHL786476 SRH786476 TBD786476 TKZ786476 TUV786476 UER786476 UON786476 UYJ786476 VIF786476 VSB786476 WBX786476 WLT786476 WVP786476 G852012 JD852012 SZ852012 ACV852012 AMR852012 AWN852012 BGJ852012 BQF852012 CAB852012 CJX852012 CTT852012 DDP852012 DNL852012 DXH852012 EHD852012 EQZ852012 FAV852012 FKR852012 FUN852012 GEJ852012 GOF852012 GYB852012 HHX852012 HRT852012 IBP852012 ILL852012 IVH852012 JFD852012 JOZ852012 JYV852012 KIR852012 KSN852012 LCJ852012 LMF852012 LWB852012 MFX852012 MPT852012 MZP852012 NJL852012 NTH852012 ODD852012 OMZ852012 OWV852012 PGR852012 PQN852012 QAJ852012 QKF852012 QUB852012 RDX852012 RNT852012 RXP852012 SHL852012 SRH852012 TBD852012 TKZ852012 TUV852012 UER852012 UON852012 UYJ852012 VIF852012 VSB852012 WBX852012 WLT852012 WVP852012 G917548 JD917548 SZ917548 ACV917548 AMR917548 AWN917548 BGJ917548 BQF917548 CAB917548 CJX917548 CTT917548 DDP917548 DNL917548 DXH917548 EHD917548 EQZ917548 FAV917548 FKR917548 FUN917548 GEJ917548 GOF917548 GYB917548 HHX917548 HRT917548 IBP917548 ILL917548 IVH917548 JFD917548 JOZ917548 JYV917548 KIR917548 KSN917548 LCJ917548 LMF917548 LWB917548 MFX917548 MPT917548 MZP917548 NJL917548 NTH917548 ODD917548 OMZ917548 OWV917548 PGR917548 PQN917548 QAJ917548 QKF917548 QUB917548 RDX917548 RNT917548 RXP917548 SHL917548 SRH917548 TBD917548 TKZ917548 TUV917548 UER917548 UON917548 UYJ917548 VIF917548 VSB917548 WBX917548 WLT917548 WVP917548 G983084 JD983084 SZ983084 ACV983084 AMR983084 AWN983084 BGJ983084 BQF983084 CAB983084 CJX983084 CTT983084 DDP983084 DNL983084 DXH983084 EHD983084 EQZ983084 FAV983084 FKR983084 FUN983084 GEJ983084 GOF983084 GYB983084 HHX983084 HRT983084 IBP983084 ILL983084 IVH983084 JFD983084 JOZ983084 JYV983084 KIR983084 KSN983084 LCJ983084 LMF983084 LWB983084 MFX983084 MPT983084 MZP983084 NJL983084 NTH983084 ODD983084 OMZ983084 OWV983084 PGR983084 PQN983084 QAJ983084 QKF983084 QUB983084 RDX983084 RNT983084 RXP983084 SHL983084 SRH983084 TBD983084 TKZ983084 TUV983084 UER983084 UON983084 UYJ983084 VIF983084 VSB983084 WBX983084 WLT983084 WVP983084 I65580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I131116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I196652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I262188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I327724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I393260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I458796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I524332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I589868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I655404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I720940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I786476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I852012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I917548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I983084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AD65580 JM65580 TI65580 ADE65580 ANA65580 AWW65580 BGS65580 BQO65580 CAK65580 CKG65580 CUC65580 DDY65580 DNU65580 DXQ65580 EHM65580 ERI65580 FBE65580 FLA65580 FUW65580 GES65580 GOO65580 GYK65580 HIG65580 HSC65580 IBY65580 ILU65580 IVQ65580 JFM65580 JPI65580 JZE65580 KJA65580 KSW65580 LCS65580 LMO65580 LWK65580 MGG65580 MQC65580 MZY65580 NJU65580 NTQ65580 ODM65580 ONI65580 OXE65580 PHA65580 PQW65580 QAS65580 QKO65580 QUK65580 REG65580 ROC65580 RXY65580 SHU65580 SRQ65580 TBM65580 TLI65580 TVE65580 UFA65580 UOW65580 UYS65580 VIO65580 VSK65580 WCG65580 WMC65580 WVY65580 AD131116 JM131116 TI131116 ADE131116 ANA131116 AWW131116 BGS131116 BQO131116 CAK131116 CKG131116 CUC131116 DDY131116 DNU131116 DXQ131116 EHM131116 ERI131116 FBE131116 FLA131116 FUW131116 GES131116 GOO131116 GYK131116 HIG131116 HSC131116 IBY131116 ILU131116 IVQ131116 JFM131116 JPI131116 JZE131116 KJA131116 KSW131116 LCS131116 LMO131116 LWK131116 MGG131116 MQC131116 MZY131116 NJU131116 NTQ131116 ODM131116 ONI131116 OXE131116 PHA131116 PQW131116 QAS131116 QKO131116 QUK131116 REG131116 ROC131116 RXY131116 SHU131116 SRQ131116 TBM131116 TLI131116 TVE131116 UFA131116 UOW131116 UYS131116 VIO131116 VSK131116 WCG131116 WMC131116 WVY131116 AD196652 JM196652 TI196652 ADE196652 ANA196652 AWW196652 BGS196652 BQO196652 CAK196652 CKG196652 CUC196652 DDY196652 DNU196652 DXQ196652 EHM196652 ERI196652 FBE196652 FLA196652 FUW196652 GES196652 GOO196652 GYK196652 HIG196652 HSC196652 IBY196652 ILU196652 IVQ196652 JFM196652 JPI196652 JZE196652 KJA196652 KSW196652 LCS196652 LMO196652 LWK196652 MGG196652 MQC196652 MZY196652 NJU196652 NTQ196652 ODM196652 ONI196652 OXE196652 PHA196652 PQW196652 QAS196652 QKO196652 QUK196652 REG196652 ROC196652 RXY196652 SHU196652 SRQ196652 TBM196652 TLI196652 TVE196652 UFA196652 UOW196652 UYS196652 VIO196652 VSK196652 WCG196652 WMC196652 WVY196652 AD262188 JM262188 TI262188 ADE262188 ANA262188 AWW262188 BGS262188 BQO262188 CAK262188 CKG262188 CUC262188 DDY262188 DNU262188 DXQ262188 EHM262188 ERI262188 FBE262188 FLA262188 FUW262188 GES262188 GOO262188 GYK262188 HIG262188 HSC262188 IBY262188 ILU262188 IVQ262188 JFM262188 JPI262188 JZE262188 KJA262188 KSW262188 LCS262188 LMO262188 LWK262188 MGG262188 MQC262188 MZY262188 NJU262188 NTQ262188 ODM262188 ONI262188 OXE262188 PHA262188 PQW262188 QAS262188 QKO262188 QUK262188 REG262188 ROC262188 RXY262188 SHU262188 SRQ262188 TBM262188 TLI262188 TVE262188 UFA262188 UOW262188 UYS262188 VIO262188 VSK262188 WCG262188 WMC262188 WVY262188 AD327724 JM327724 TI327724 ADE327724 ANA327724 AWW327724 BGS327724 BQO327724 CAK327724 CKG327724 CUC327724 DDY327724 DNU327724 DXQ327724 EHM327724 ERI327724 FBE327724 FLA327724 FUW327724 GES327724 GOO327724 GYK327724 HIG327724 HSC327724 IBY327724 ILU327724 IVQ327724 JFM327724 JPI327724 JZE327724 KJA327724 KSW327724 LCS327724 LMO327724 LWK327724 MGG327724 MQC327724 MZY327724 NJU327724 NTQ327724 ODM327724 ONI327724 OXE327724 PHA327724 PQW327724 QAS327724 QKO327724 QUK327724 REG327724 ROC327724 RXY327724 SHU327724 SRQ327724 TBM327724 TLI327724 TVE327724 UFA327724 UOW327724 UYS327724 VIO327724 VSK327724 WCG327724 WMC327724 WVY327724 AD393260 JM393260 TI393260 ADE393260 ANA393260 AWW393260 BGS393260 BQO393260 CAK393260 CKG393260 CUC393260 DDY393260 DNU393260 DXQ393260 EHM393260 ERI393260 FBE393260 FLA393260 FUW393260 GES393260 GOO393260 GYK393260 HIG393260 HSC393260 IBY393260 ILU393260 IVQ393260 JFM393260 JPI393260 JZE393260 KJA393260 KSW393260 LCS393260 LMO393260 LWK393260 MGG393260 MQC393260 MZY393260 NJU393260 NTQ393260 ODM393260 ONI393260 OXE393260 PHA393260 PQW393260 QAS393260 QKO393260 QUK393260 REG393260 ROC393260 RXY393260 SHU393260 SRQ393260 TBM393260 TLI393260 TVE393260 UFA393260 UOW393260 UYS393260 VIO393260 VSK393260 WCG393260 WMC393260 WVY393260 AD458796 JM458796 TI458796 ADE458796 ANA458796 AWW458796 BGS458796 BQO458796 CAK458796 CKG458796 CUC458796 DDY458796 DNU458796 DXQ458796 EHM458796 ERI458796 FBE458796 FLA458796 FUW458796 GES458796 GOO458796 GYK458796 HIG458796 HSC458796 IBY458796 ILU458796 IVQ458796 JFM458796 JPI458796 JZE458796 KJA458796 KSW458796 LCS458796 LMO458796 LWK458796 MGG458796 MQC458796 MZY458796 NJU458796 NTQ458796 ODM458796 ONI458796 OXE458796 PHA458796 PQW458796 QAS458796 QKO458796 QUK458796 REG458796 ROC458796 RXY458796 SHU458796 SRQ458796 TBM458796 TLI458796 TVE458796 UFA458796 UOW458796 UYS458796 VIO458796 VSK458796 WCG458796 WMC458796 WVY458796 AD524332 JM524332 TI524332 ADE524332 ANA524332 AWW524332 BGS524332 BQO524332 CAK524332 CKG524332 CUC524332 DDY524332 DNU524332 DXQ524332 EHM524332 ERI524332 FBE524332 FLA524332 FUW524332 GES524332 GOO524332 GYK524332 HIG524332 HSC524332 IBY524332 ILU524332 IVQ524332 JFM524332 JPI524332 JZE524332 KJA524332 KSW524332 LCS524332 LMO524332 LWK524332 MGG524332 MQC524332 MZY524332 NJU524332 NTQ524332 ODM524332 ONI524332 OXE524332 PHA524332 PQW524332 QAS524332 QKO524332 QUK524332 REG524332 ROC524332 RXY524332 SHU524332 SRQ524332 TBM524332 TLI524332 TVE524332 UFA524332 UOW524332 UYS524332 VIO524332 VSK524332 WCG524332 WMC524332 WVY524332 AD589868 JM589868 TI589868 ADE589868 ANA589868 AWW589868 BGS589868 BQO589868 CAK589868 CKG589868 CUC589868 DDY589868 DNU589868 DXQ589868 EHM589868 ERI589868 FBE589868 FLA589868 FUW589868 GES589868 GOO589868 GYK589868 HIG589868 HSC589868 IBY589868 ILU589868 IVQ589868 JFM589868 JPI589868 JZE589868 KJA589868 KSW589868 LCS589868 LMO589868 LWK589868 MGG589868 MQC589868 MZY589868 NJU589868 NTQ589868 ODM589868 ONI589868 OXE589868 PHA589868 PQW589868 QAS589868 QKO589868 QUK589868 REG589868 ROC589868 RXY589868 SHU589868 SRQ589868 TBM589868 TLI589868 TVE589868 UFA589868 UOW589868 UYS589868 VIO589868 VSK589868 WCG589868 WMC589868 WVY589868 AD655404 JM655404 TI655404 ADE655404 ANA655404 AWW655404 BGS655404 BQO655404 CAK655404 CKG655404 CUC655404 DDY655404 DNU655404 DXQ655404 EHM655404 ERI655404 FBE655404 FLA655404 FUW655404 GES655404 GOO655404 GYK655404 HIG655404 HSC655404 IBY655404 ILU655404 IVQ655404 JFM655404 JPI655404 JZE655404 KJA655404 KSW655404 LCS655404 LMO655404 LWK655404 MGG655404 MQC655404 MZY655404 NJU655404 NTQ655404 ODM655404 ONI655404 OXE655404 PHA655404 PQW655404 QAS655404 QKO655404 QUK655404 REG655404 ROC655404 RXY655404 SHU655404 SRQ655404 TBM655404 TLI655404 TVE655404 UFA655404 UOW655404 UYS655404 VIO655404 VSK655404 WCG655404 WMC655404 WVY655404 AD720940 JM720940 TI720940 ADE720940 ANA720940 AWW720940 BGS720940 BQO720940 CAK720940 CKG720940 CUC720940 DDY720940 DNU720940 DXQ720940 EHM720940 ERI720940 FBE720940 FLA720940 FUW720940 GES720940 GOO720940 GYK720940 HIG720940 HSC720940 IBY720940 ILU720940 IVQ720940 JFM720940 JPI720940 JZE720940 KJA720940 KSW720940 LCS720940 LMO720940 LWK720940 MGG720940 MQC720940 MZY720940 NJU720940 NTQ720940 ODM720940 ONI720940 OXE720940 PHA720940 PQW720940 QAS720940 QKO720940 QUK720940 REG720940 ROC720940 RXY720940 SHU720940 SRQ720940 TBM720940 TLI720940 TVE720940 UFA720940 UOW720940 UYS720940 VIO720940 VSK720940 WCG720940 WMC720940 WVY720940 AD786476 JM786476 TI786476 ADE786476 ANA786476 AWW786476 BGS786476 BQO786476 CAK786476 CKG786476 CUC786476 DDY786476 DNU786476 DXQ786476 EHM786476 ERI786476 FBE786476 FLA786476 FUW786476 GES786476 GOO786476 GYK786476 HIG786476 HSC786476 IBY786476 ILU786476 IVQ786476 JFM786476 JPI786476 JZE786476 KJA786476 KSW786476 LCS786476 LMO786476 LWK786476 MGG786476 MQC786476 MZY786476 NJU786476 NTQ786476 ODM786476 ONI786476 OXE786476 PHA786476 PQW786476 QAS786476 QKO786476 QUK786476 REG786476 ROC786476 RXY786476 SHU786476 SRQ786476 TBM786476 TLI786476 TVE786476 UFA786476 UOW786476 UYS786476 VIO786476 VSK786476 WCG786476 WMC786476 WVY786476 AD852012 JM852012 TI852012 ADE852012 ANA852012 AWW852012 BGS852012 BQO852012 CAK852012 CKG852012 CUC852012 DDY852012 DNU852012 DXQ852012 EHM852012 ERI852012 FBE852012 FLA852012 FUW852012 GES852012 GOO852012 GYK852012 HIG852012 HSC852012 IBY852012 ILU852012 IVQ852012 JFM852012 JPI852012 JZE852012 KJA852012 KSW852012 LCS852012 LMO852012 LWK852012 MGG852012 MQC852012 MZY852012 NJU852012 NTQ852012 ODM852012 ONI852012 OXE852012 PHA852012 PQW852012 QAS852012 QKO852012 QUK852012 REG852012 ROC852012 RXY852012 SHU852012 SRQ852012 TBM852012 TLI852012 TVE852012 UFA852012 UOW852012 UYS852012 VIO852012 VSK852012 WCG852012 WMC852012 WVY852012 AD917548 JM917548 TI917548 ADE917548 ANA917548 AWW917548 BGS917548 BQO917548 CAK917548 CKG917548 CUC917548 DDY917548 DNU917548 DXQ917548 EHM917548 ERI917548 FBE917548 FLA917548 FUW917548 GES917548 GOO917548 GYK917548 HIG917548 HSC917548 IBY917548 ILU917548 IVQ917548 JFM917548 JPI917548 JZE917548 KJA917548 KSW917548 LCS917548 LMO917548 LWK917548 MGG917548 MQC917548 MZY917548 NJU917548 NTQ917548 ODM917548 ONI917548 OXE917548 PHA917548 PQW917548 QAS917548 QKO917548 QUK917548 REG917548 ROC917548 RXY917548 SHU917548 SRQ917548 TBM917548 TLI917548 TVE917548 UFA917548 UOW917548 UYS917548 VIO917548 VSK917548 WCG917548 WMC917548 WVY917548 AD983084 JM983084 TI983084 ADE983084 ANA983084 AWW983084 BGS983084 BQO983084 CAK983084 CKG983084 CUC983084 DDY983084 DNU983084 DXQ983084 EHM983084 ERI983084 FBE983084 FLA983084 FUW983084 GES983084 GOO983084 GYK983084 HIG983084 HSC983084 IBY983084 ILU983084 IVQ983084 JFM983084 JPI983084 JZE983084 KJA983084 KSW983084 LCS983084 LMO983084 LWK983084 MGG983084 MQC983084 MZY983084 NJU983084 NTQ983084 ODM983084 ONI983084 OXE983084 PHA983084 PQW983084 QAS983084 QKO983084 QUK983084 REG983084 ROC983084 RXY983084 SHU983084 SRQ983084 TBM983084 TLI983084 TVE983084 UFA983084 UOW983084 UYS983084 VIO983084 VSK983084 WCG983084 WMC983084 WVY983084 AF65580 JO65580 TK65580 ADG65580 ANC65580 AWY65580 BGU65580 BQQ65580 CAM65580 CKI65580 CUE65580 DEA65580 DNW65580 DXS65580 EHO65580 ERK65580 FBG65580 FLC65580 FUY65580 GEU65580 GOQ65580 GYM65580 HII65580 HSE65580 ICA65580 ILW65580 IVS65580 JFO65580 JPK65580 JZG65580 KJC65580 KSY65580 LCU65580 LMQ65580 LWM65580 MGI65580 MQE65580 NAA65580 NJW65580 NTS65580 ODO65580 ONK65580 OXG65580 PHC65580 PQY65580 QAU65580 QKQ65580 QUM65580 REI65580 ROE65580 RYA65580 SHW65580 SRS65580 TBO65580 TLK65580 TVG65580 UFC65580 UOY65580 UYU65580 VIQ65580 VSM65580 WCI65580 WME65580 WWA65580 AF131116 JO131116 TK131116 ADG131116 ANC131116 AWY131116 BGU131116 BQQ131116 CAM131116 CKI131116 CUE131116 DEA131116 DNW131116 DXS131116 EHO131116 ERK131116 FBG131116 FLC131116 FUY131116 GEU131116 GOQ131116 GYM131116 HII131116 HSE131116 ICA131116 ILW131116 IVS131116 JFO131116 JPK131116 JZG131116 KJC131116 KSY131116 LCU131116 LMQ131116 LWM131116 MGI131116 MQE131116 NAA131116 NJW131116 NTS131116 ODO131116 ONK131116 OXG131116 PHC131116 PQY131116 QAU131116 QKQ131116 QUM131116 REI131116 ROE131116 RYA131116 SHW131116 SRS131116 TBO131116 TLK131116 TVG131116 UFC131116 UOY131116 UYU131116 VIQ131116 VSM131116 WCI131116 WME131116 WWA131116 AF196652 JO196652 TK196652 ADG196652 ANC196652 AWY196652 BGU196652 BQQ196652 CAM196652 CKI196652 CUE196652 DEA196652 DNW196652 DXS196652 EHO196652 ERK196652 FBG196652 FLC196652 FUY196652 GEU196652 GOQ196652 GYM196652 HII196652 HSE196652 ICA196652 ILW196652 IVS196652 JFO196652 JPK196652 JZG196652 KJC196652 KSY196652 LCU196652 LMQ196652 LWM196652 MGI196652 MQE196652 NAA196652 NJW196652 NTS196652 ODO196652 ONK196652 OXG196652 PHC196652 PQY196652 QAU196652 QKQ196652 QUM196652 REI196652 ROE196652 RYA196652 SHW196652 SRS196652 TBO196652 TLK196652 TVG196652 UFC196652 UOY196652 UYU196652 VIQ196652 VSM196652 WCI196652 WME196652 WWA196652 AF262188 JO262188 TK262188 ADG262188 ANC262188 AWY262188 BGU262188 BQQ262188 CAM262188 CKI262188 CUE262188 DEA262188 DNW262188 DXS262188 EHO262188 ERK262188 FBG262188 FLC262188 FUY262188 GEU262188 GOQ262188 GYM262188 HII262188 HSE262188 ICA262188 ILW262188 IVS262188 JFO262188 JPK262188 JZG262188 KJC262188 KSY262188 LCU262188 LMQ262188 LWM262188 MGI262188 MQE262188 NAA262188 NJW262188 NTS262188 ODO262188 ONK262188 OXG262188 PHC262188 PQY262188 QAU262188 QKQ262188 QUM262188 REI262188 ROE262188 RYA262188 SHW262188 SRS262188 TBO262188 TLK262188 TVG262188 UFC262188 UOY262188 UYU262188 VIQ262188 VSM262188 WCI262188 WME262188 WWA262188 AF327724 JO327724 TK327724 ADG327724 ANC327724 AWY327724 BGU327724 BQQ327724 CAM327724 CKI327724 CUE327724 DEA327724 DNW327724 DXS327724 EHO327724 ERK327724 FBG327724 FLC327724 FUY327724 GEU327724 GOQ327724 GYM327724 HII327724 HSE327724 ICA327724 ILW327724 IVS327724 JFO327724 JPK327724 JZG327724 KJC327724 KSY327724 LCU327724 LMQ327724 LWM327724 MGI327724 MQE327724 NAA327724 NJW327724 NTS327724 ODO327724 ONK327724 OXG327724 PHC327724 PQY327724 QAU327724 QKQ327724 QUM327724 REI327724 ROE327724 RYA327724 SHW327724 SRS327724 TBO327724 TLK327724 TVG327724 UFC327724 UOY327724 UYU327724 VIQ327724 VSM327724 WCI327724 WME327724 WWA327724 AF393260 JO393260 TK393260 ADG393260 ANC393260 AWY393260 BGU393260 BQQ393260 CAM393260 CKI393260 CUE393260 DEA393260 DNW393260 DXS393260 EHO393260 ERK393260 FBG393260 FLC393260 FUY393260 GEU393260 GOQ393260 GYM393260 HII393260 HSE393260 ICA393260 ILW393260 IVS393260 JFO393260 JPK393260 JZG393260 KJC393260 KSY393260 LCU393260 LMQ393260 LWM393260 MGI393260 MQE393260 NAA393260 NJW393260 NTS393260 ODO393260 ONK393260 OXG393260 PHC393260 PQY393260 QAU393260 QKQ393260 QUM393260 REI393260 ROE393260 RYA393260 SHW393260 SRS393260 TBO393260 TLK393260 TVG393260 UFC393260 UOY393260 UYU393260 VIQ393260 VSM393260 WCI393260 WME393260 WWA393260 AF458796 JO458796 TK458796 ADG458796 ANC458796 AWY458796 BGU458796 BQQ458796 CAM458796 CKI458796 CUE458796 DEA458796 DNW458796 DXS458796 EHO458796 ERK458796 FBG458796 FLC458796 FUY458796 GEU458796 GOQ458796 GYM458796 HII458796 HSE458796 ICA458796 ILW458796 IVS458796 JFO458796 JPK458796 JZG458796 KJC458796 KSY458796 LCU458796 LMQ458796 LWM458796 MGI458796 MQE458796 NAA458796 NJW458796 NTS458796 ODO458796 ONK458796 OXG458796 PHC458796 PQY458796 QAU458796 QKQ458796 QUM458796 REI458796 ROE458796 RYA458796 SHW458796 SRS458796 TBO458796 TLK458796 TVG458796 UFC458796 UOY458796 UYU458796 VIQ458796 VSM458796 WCI458796 WME458796 WWA458796 AF524332 JO524332 TK524332 ADG524332 ANC524332 AWY524332 BGU524332 BQQ524332 CAM524332 CKI524332 CUE524332 DEA524332 DNW524332 DXS524332 EHO524332 ERK524332 FBG524332 FLC524332 FUY524332 GEU524332 GOQ524332 GYM524332 HII524332 HSE524332 ICA524332 ILW524332 IVS524332 JFO524332 JPK524332 JZG524332 KJC524332 KSY524332 LCU524332 LMQ524332 LWM524332 MGI524332 MQE524332 NAA524332 NJW524332 NTS524332 ODO524332 ONK524332 OXG524332 PHC524332 PQY524332 QAU524332 QKQ524332 QUM524332 REI524332 ROE524332 RYA524332 SHW524332 SRS524332 TBO524332 TLK524332 TVG524332 UFC524332 UOY524332 UYU524332 VIQ524332 VSM524332 WCI524332 WME524332 WWA524332 AF589868 JO589868 TK589868 ADG589868 ANC589868 AWY589868 BGU589868 BQQ589868 CAM589868 CKI589868 CUE589868 DEA589868 DNW589868 DXS589868 EHO589868 ERK589868 FBG589868 FLC589868 FUY589868 GEU589868 GOQ589868 GYM589868 HII589868 HSE589868 ICA589868 ILW589868 IVS589868 JFO589868 JPK589868 JZG589868 KJC589868 KSY589868 LCU589868 LMQ589868 LWM589868 MGI589868 MQE589868 NAA589868 NJW589868 NTS589868 ODO589868 ONK589868 OXG589868 PHC589868 PQY589868 QAU589868 QKQ589868 QUM589868 REI589868 ROE589868 RYA589868 SHW589868 SRS589868 TBO589868 TLK589868 TVG589868 UFC589868 UOY589868 UYU589868 VIQ589868 VSM589868 WCI589868 WME589868 WWA589868 AF655404 JO655404 TK655404 ADG655404 ANC655404 AWY655404 BGU655404 BQQ655404 CAM655404 CKI655404 CUE655404 DEA655404 DNW655404 DXS655404 EHO655404 ERK655404 FBG655404 FLC655404 FUY655404 GEU655404 GOQ655404 GYM655404 HII655404 HSE655404 ICA655404 ILW655404 IVS655404 JFO655404 JPK655404 JZG655404 KJC655404 KSY655404 LCU655404 LMQ655404 LWM655404 MGI655404 MQE655404 NAA655404 NJW655404 NTS655404 ODO655404 ONK655404 OXG655404 PHC655404 PQY655404 QAU655404 QKQ655404 QUM655404 REI655404 ROE655404 RYA655404 SHW655404 SRS655404 TBO655404 TLK655404 TVG655404 UFC655404 UOY655404 UYU655404 VIQ655404 VSM655404 WCI655404 WME655404 WWA655404 AF720940 JO720940 TK720940 ADG720940 ANC720940 AWY720940 BGU720940 BQQ720940 CAM720940 CKI720940 CUE720940 DEA720940 DNW720940 DXS720940 EHO720940 ERK720940 FBG720940 FLC720940 FUY720940 GEU720940 GOQ720940 GYM720940 HII720940 HSE720940 ICA720940 ILW720940 IVS720940 JFO720940 JPK720940 JZG720940 KJC720940 KSY720940 LCU720940 LMQ720940 LWM720940 MGI720940 MQE720940 NAA720940 NJW720940 NTS720940 ODO720940 ONK720940 OXG720940 PHC720940 PQY720940 QAU720940 QKQ720940 QUM720940 REI720940 ROE720940 RYA720940 SHW720940 SRS720940 TBO720940 TLK720940 TVG720940 UFC720940 UOY720940 UYU720940 VIQ720940 VSM720940 WCI720940 WME720940 WWA720940 AF786476 JO786476 TK786476 ADG786476 ANC786476 AWY786476 BGU786476 BQQ786476 CAM786476 CKI786476 CUE786476 DEA786476 DNW786476 DXS786476 EHO786476 ERK786476 FBG786476 FLC786476 FUY786476 GEU786476 GOQ786476 GYM786476 HII786476 HSE786476 ICA786476 ILW786476 IVS786476 JFO786476 JPK786476 JZG786476 KJC786476 KSY786476 LCU786476 LMQ786476 LWM786476 MGI786476 MQE786476 NAA786476 NJW786476 NTS786476 ODO786476 ONK786476 OXG786476 PHC786476 PQY786476 QAU786476 QKQ786476 QUM786476 REI786476 ROE786476 RYA786476 SHW786476 SRS786476 TBO786476 TLK786476 TVG786476 UFC786476 UOY786476 UYU786476 VIQ786476 VSM786476 WCI786476 WME786476 WWA786476 AF852012 JO852012 TK852012 ADG852012 ANC852012 AWY852012 BGU852012 BQQ852012 CAM852012 CKI852012 CUE852012 DEA852012 DNW852012 DXS852012 EHO852012 ERK852012 FBG852012 FLC852012 FUY852012 GEU852012 GOQ852012 GYM852012 HII852012 HSE852012 ICA852012 ILW852012 IVS852012 JFO852012 JPK852012 JZG852012 KJC852012 KSY852012 LCU852012 LMQ852012 LWM852012 MGI852012 MQE852012 NAA852012 NJW852012 NTS852012 ODO852012 ONK852012 OXG852012 PHC852012 PQY852012 QAU852012 QKQ852012 QUM852012 REI852012 ROE852012 RYA852012 SHW852012 SRS852012 TBO852012 TLK852012 TVG852012 UFC852012 UOY852012 UYU852012 VIQ852012 VSM852012 WCI852012 WME852012 WWA852012 AF917548 JO917548 TK917548 ADG917548 ANC917548 AWY917548 BGU917548 BQQ917548 CAM917548 CKI917548 CUE917548 DEA917548 DNW917548 DXS917548 EHO917548 ERK917548 FBG917548 FLC917548 FUY917548 GEU917548 GOQ917548 GYM917548 HII917548 HSE917548 ICA917548 ILW917548 IVS917548 JFO917548 JPK917548 JZG917548 KJC917548 KSY917548 LCU917548 LMQ917548 LWM917548 MGI917548 MQE917548 NAA917548 NJW917548 NTS917548 ODO917548 ONK917548 OXG917548 PHC917548 PQY917548 QAU917548 QKQ917548 QUM917548 REI917548 ROE917548 RYA917548 SHW917548 SRS917548 TBO917548 TLK917548 TVG917548 UFC917548 UOY917548 UYU917548 VIQ917548 VSM917548 WCI917548 WME917548 WWA917548 AF983084 JO983084 TK983084 ADG983084 ANC983084 AWY983084 BGU983084 BQQ983084 CAM983084 CKI983084 CUE983084 DEA983084 DNW983084 DXS983084 EHO983084 ERK983084 FBG983084 FLC983084 FUY983084 GEU983084 GOQ983084 GYM983084 HII983084 HSE983084 ICA983084 ILW983084 IVS983084 JFO983084 JPK983084 JZG983084 KJC983084 KSY983084 LCU983084 LMQ983084 LWM983084 MGI983084 MQE983084 NAA983084 NJW983084 NTS983084 ODO983084 ONK983084 OXG983084 PHC983084 PQY983084 QAU983084 QKQ983084 QUM983084 REI983084 ROE983084 RYA983084 SHW983084 SRS983084 TBO983084 TLK983084 TVG983084 UFC983084 UOY983084 UYU983084 VIQ983084 VSM983084 WCI983084 WME983084 WWA983084 G65573 JD65573 SZ65573 ACV65573 AMR65573 AWN65573 BGJ65573 BQF65573 CAB65573 CJX65573 CTT65573 DDP65573 DNL65573 DXH65573 EHD65573 EQZ65573 FAV65573 FKR65573 FUN65573 GEJ65573 GOF65573 GYB65573 HHX65573 HRT65573 IBP65573 ILL65573 IVH65573 JFD65573 JOZ65573 JYV65573 KIR65573 KSN65573 LCJ65573 LMF65573 LWB65573 MFX65573 MPT65573 MZP65573 NJL65573 NTH65573 ODD65573 OMZ65573 OWV65573 PGR65573 PQN65573 QAJ65573 QKF65573 QUB65573 RDX65573 RNT65573 RXP65573 SHL65573 SRH65573 TBD65573 TKZ65573 TUV65573 UER65573 UON65573 UYJ65573 VIF65573 VSB65573 WBX65573 WLT65573 WVP65573 G131109 JD131109 SZ131109 ACV131109 AMR131109 AWN131109 BGJ131109 BQF131109 CAB131109 CJX131109 CTT131109 DDP131109 DNL131109 DXH131109 EHD131109 EQZ131109 FAV131109 FKR131109 FUN131109 GEJ131109 GOF131109 GYB131109 HHX131109 HRT131109 IBP131109 ILL131109 IVH131109 JFD131109 JOZ131109 JYV131109 KIR131109 KSN131109 LCJ131109 LMF131109 LWB131109 MFX131109 MPT131109 MZP131109 NJL131109 NTH131109 ODD131109 OMZ131109 OWV131109 PGR131109 PQN131109 QAJ131109 QKF131109 QUB131109 RDX131109 RNT131109 RXP131109 SHL131109 SRH131109 TBD131109 TKZ131109 TUV131109 UER131109 UON131109 UYJ131109 VIF131109 VSB131109 WBX131109 WLT131109 WVP131109 G196645 JD196645 SZ196645 ACV196645 AMR196645 AWN196645 BGJ196645 BQF196645 CAB196645 CJX196645 CTT196645 DDP196645 DNL196645 DXH196645 EHD196645 EQZ196645 FAV196645 FKR196645 FUN196645 GEJ196645 GOF196645 GYB196645 HHX196645 HRT196645 IBP196645 ILL196645 IVH196645 JFD196645 JOZ196645 JYV196645 KIR196645 KSN196645 LCJ196645 LMF196645 LWB196645 MFX196645 MPT196645 MZP196645 NJL196645 NTH196645 ODD196645 OMZ196645 OWV196645 PGR196645 PQN196645 QAJ196645 QKF196645 QUB196645 RDX196645 RNT196645 RXP196645 SHL196645 SRH196645 TBD196645 TKZ196645 TUV196645 UER196645 UON196645 UYJ196645 VIF196645 VSB196645 WBX196645 WLT196645 WVP196645 G262181 JD262181 SZ262181 ACV262181 AMR262181 AWN262181 BGJ262181 BQF262181 CAB262181 CJX262181 CTT262181 DDP262181 DNL262181 DXH262181 EHD262181 EQZ262181 FAV262181 FKR262181 FUN262181 GEJ262181 GOF262181 GYB262181 HHX262181 HRT262181 IBP262181 ILL262181 IVH262181 JFD262181 JOZ262181 JYV262181 KIR262181 KSN262181 LCJ262181 LMF262181 LWB262181 MFX262181 MPT262181 MZP262181 NJL262181 NTH262181 ODD262181 OMZ262181 OWV262181 PGR262181 PQN262181 QAJ262181 QKF262181 QUB262181 RDX262181 RNT262181 RXP262181 SHL262181 SRH262181 TBD262181 TKZ262181 TUV262181 UER262181 UON262181 UYJ262181 VIF262181 VSB262181 WBX262181 WLT262181 WVP262181 G327717 JD327717 SZ327717 ACV327717 AMR327717 AWN327717 BGJ327717 BQF327717 CAB327717 CJX327717 CTT327717 DDP327717 DNL327717 DXH327717 EHD327717 EQZ327717 FAV327717 FKR327717 FUN327717 GEJ327717 GOF327717 GYB327717 HHX327717 HRT327717 IBP327717 ILL327717 IVH327717 JFD327717 JOZ327717 JYV327717 KIR327717 KSN327717 LCJ327717 LMF327717 LWB327717 MFX327717 MPT327717 MZP327717 NJL327717 NTH327717 ODD327717 OMZ327717 OWV327717 PGR327717 PQN327717 QAJ327717 QKF327717 QUB327717 RDX327717 RNT327717 RXP327717 SHL327717 SRH327717 TBD327717 TKZ327717 TUV327717 UER327717 UON327717 UYJ327717 VIF327717 VSB327717 WBX327717 WLT327717 WVP327717 G393253 JD393253 SZ393253 ACV393253 AMR393253 AWN393253 BGJ393253 BQF393253 CAB393253 CJX393253 CTT393253 DDP393253 DNL393253 DXH393253 EHD393253 EQZ393253 FAV393253 FKR393253 FUN393253 GEJ393253 GOF393253 GYB393253 HHX393253 HRT393253 IBP393253 ILL393253 IVH393253 JFD393253 JOZ393253 JYV393253 KIR393253 KSN393253 LCJ393253 LMF393253 LWB393253 MFX393253 MPT393253 MZP393253 NJL393253 NTH393253 ODD393253 OMZ393253 OWV393253 PGR393253 PQN393253 QAJ393253 QKF393253 QUB393253 RDX393253 RNT393253 RXP393253 SHL393253 SRH393253 TBD393253 TKZ393253 TUV393253 UER393253 UON393253 UYJ393253 VIF393253 VSB393253 WBX393253 WLT393253 WVP393253 G458789 JD458789 SZ458789 ACV458789 AMR458789 AWN458789 BGJ458789 BQF458789 CAB458789 CJX458789 CTT458789 DDP458789 DNL458789 DXH458789 EHD458789 EQZ458789 FAV458789 FKR458789 FUN458789 GEJ458789 GOF458789 GYB458789 HHX458789 HRT458789 IBP458789 ILL458789 IVH458789 JFD458789 JOZ458789 JYV458789 KIR458789 KSN458789 LCJ458789 LMF458789 LWB458789 MFX458789 MPT458789 MZP458789 NJL458789 NTH458789 ODD458789 OMZ458789 OWV458789 PGR458789 PQN458789 QAJ458789 QKF458789 QUB458789 RDX458789 RNT458789 RXP458789 SHL458789 SRH458789 TBD458789 TKZ458789 TUV458789 UER458789 UON458789 UYJ458789 VIF458789 VSB458789 WBX458789 WLT458789 WVP458789 G524325 JD524325 SZ524325 ACV524325 AMR524325 AWN524325 BGJ524325 BQF524325 CAB524325 CJX524325 CTT524325 DDP524325 DNL524325 DXH524325 EHD524325 EQZ524325 FAV524325 FKR524325 FUN524325 GEJ524325 GOF524325 GYB524325 HHX524325 HRT524325 IBP524325 ILL524325 IVH524325 JFD524325 JOZ524325 JYV524325 KIR524325 KSN524325 LCJ524325 LMF524325 LWB524325 MFX524325 MPT524325 MZP524325 NJL524325 NTH524325 ODD524325 OMZ524325 OWV524325 PGR524325 PQN524325 QAJ524325 QKF524325 QUB524325 RDX524325 RNT524325 RXP524325 SHL524325 SRH524325 TBD524325 TKZ524325 TUV524325 UER524325 UON524325 UYJ524325 VIF524325 VSB524325 WBX524325 WLT524325 WVP524325 G589861 JD589861 SZ589861 ACV589861 AMR589861 AWN589861 BGJ589861 BQF589861 CAB589861 CJX589861 CTT589861 DDP589861 DNL589861 DXH589861 EHD589861 EQZ589861 FAV589861 FKR589861 FUN589861 GEJ589861 GOF589861 GYB589861 HHX589861 HRT589861 IBP589861 ILL589861 IVH589861 JFD589861 JOZ589861 JYV589861 KIR589861 KSN589861 LCJ589861 LMF589861 LWB589861 MFX589861 MPT589861 MZP589861 NJL589861 NTH589861 ODD589861 OMZ589861 OWV589861 PGR589861 PQN589861 QAJ589861 QKF589861 QUB589861 RDX589861 RNT589861 RXP589861 SHL589861 SRH589861 TBD589861 TKZ589861 TUV589861 UER589861 UON589861 UYJ589861 VIF589861 VSB589861 WBX589861 WLT589861 WVP589861 G655397 JD655397 SZ655397 ACV655397 AMR655397 AWN655397 BGJ655397 BQF655397 CAB655397 CJX655397 CTT655397 DDP655397 DNL655397 DXH655397 EHD655397 EQZ655397 FAV655397 FKR655397 FUN655397 GEJ655397 GOF655397 GYB655397 HHX655397 HRT655397 IBP655397 ILL655397 IVH655397 JFD655397 JOZ655397 JYV655397 KIR655397 KSN655397 LCJ655397 LMF655397 LWB655397 MFX655397 MPT655397 MZP655397 NJL655397 NTH655397 ODD655397 OMZ655397 OWV655397 PGR655397 PQN655397 QAJ655397 QKF655397 QUB655397 RDX655397 RNT655397 RXP655397 SHL655397 SRH655397 TBD655397 TKZ655397 TUV655397 UER655397 UON655397 UYJ655397 VIF655397 VSB655397 WBX655397 WLT655397 WVP655397 G720933 JD720933 SZ720933 ACV720933 AMR720933 AWN720933 BGJ720933 BQF720933 CAB720933 CJX720933 CTT720933 DDP720933 DNL720933 DXH720933 EHD720933 EQZ720933 FAV720933 FKR720933 FUN720933 GEJ720933 GOF720933 GYB720933 HHX720933 HRT720933 IBP720933 ILL720933 IVH720933 JFD720933 JOZ720933 JYV720933 KIR720933 KSN720933 LCJ720933 LMF720933 LWB720933 MFX720933 MPT720933 MZP720933 NJL720933 NTH720933 ODD720933 OMZ720933 OWV720933 PGR720933 PQN720933 QAJ720933 QKF720933 QUB720933 RDX720933 RNT720933 RXP720933 SHL720933 SRH720933 TBD720933 TKZ720933 TUV720933 UER720933 UON720933 UYJ720933 VIF720933 VSB720933 WBX720933 WLT720933 WVP720933 G786469 JD786469 SZ786469 ACV786469 AMR786469 AWN786469 BGJ786469 BQF786469 CAB786469 CJX786469 CTT786469 DDP786469 DNL786469 DXH786469 EHD786469 EQZ786469 FAV786469 FKR786469 FUN786469 GEJ786469 GOF786469 GYB786469 HHX786469 HRT786469 IBP786469 ILL786469 IVH786469 JFD786469 JOZ786469 JYV786469 KIR786469 KSN786469 LCJ786469 LMF786469 LWB786469 MFX786469 MPT786469 MZP786469 NJL786469 NTH786469 ODD786469 OMZ786469 OWV786469 PGR786469 PQN786469 QAJ786469 QKF786469 QUB786469 RDX786469 RNT786469 RXP786469 SHL786469 SRH786469 TBD786469 TKZ786469 TUV786469 UER786469 UON786469 UYJ786469 VIF786469 VSB786469 WBX786469 WLT786469 WVP786469 G852005 JD852005 SZ852005 ACV852005 AMR852005 AWN852005 BGJ852005 BQF852005 CAB852005 CJX852005 CTT852005 DDP852005 DNL852005 DXH852005 EHD852005 EQZ852005 FAV852005 FKR852005 FUN852005 GEJ852005 GOF852005 GYB852005 HHX852005 HRT852005 IBP852005 ILL852005 IVH852005 JFD852005 JOZ852005 JYV852005 KIR852005 KSN852005 LCJ852005 LMF852005 LWB852005 MFX852005 MPT852005 MZP852005 NJL852005 NTH852005 ODD852005 OMZ852005 OWV852005 PGR852005 PQN852005 QAJ852005 QKF852005 QUB852005 RDX852005 RNT852005 RXP852005 SHL852005 SRH852005 TBD852005 TKZ852005 TUV852005 UER852005 UON852005 UYJ852005 VIF852005 VSB852005 WBX852005 WLT852005 WVP852005 G917541 JD917541 SZ917541 ACV917541 AMR917541 AWN917541 BGJ917541 BQF917541 CAB917541 CJX917541 CTT917541 DDP917541 DNL917541 DXH917541 EHD917541 EQZ917541 FAV917541 FKR917541 FUN917541 GEJ917541 GOF917541 GYB917541 HHX917541 HRT917541 IBP917541 ILL917541 IVH917541 JFD917541 JOZ917541 JYV917541 KIR917541 KSN917541 LCJ917541 LMF917541 LWB917541 MFX917541 MPT917541 MZP917541 NJL917541 NTH917541 ODD917541 OMZ917541 OWV917541 PGR917541 PQN917541 QAJ917541 QKF917541 QUB917541 RDX917541 RNT917541 RXP917541 SHL917541 SRH917541 TBD917541 TKZ917541 TUV917541 UER917541 UON917541 UYJ917541 VIF917541 VSB917541 WBX917541 WLT917541 WVP917541 G983077 JD983077 SZ983077 ACV983077 AMR983077 AWN983077 BGJ983077 BQF983077 CAB983077 CJX983077 CTT983077 DDP983077 DNL983077 DXH983077 EHD983077 EQZ983077 FAV983077 FKR983077 FUN983077 GEJ983077 GOF983077 GYB983077 HHX983077 HRT983077 IBP983077 ILL983077 IVH983077 JFD983077 JOZ983077 JYV983077 KIR983077 KSN983077 LCJ983077 LMF983077 LWB983077 MFX983077 MPT983077 MZP983077 NJL983077 NTH983077 ODD983077 OMZ983077 OWV983077 PGR983077 PQN983077 QAJ983077 QKF983077 QUB983077 RDX983077 RNT983077 RXP983077 SHL983077 SRH983077 TBD983077 TKZ983077 TUV983077 UER983077 UON983077 UYJ983077 VIF983077 VSB983077 WBX983077 WLT983077 WVP983077 I65573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I131109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I196645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I262181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I327717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I393253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I458789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I524325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I589861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I655397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I720933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I786469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I852005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I917541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I983077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AD65573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AD131109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AD196645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AD262181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AD327717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AD393253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AD458789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AD524325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AD589861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AD655397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AD720933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AD786469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AD852005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AD917541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AD983077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AF65573 JO65573 TK65573 ADG65573 ANC65573 AWY65573 BGU65573 BQQ65573 CAM65573 CKI65573 CUE65573 DEA65573 DNW65573 DXS65573 EHO65573 ERK65573 FBG65573 FLC65573 FUY65573 GEU65573 GOQ65573 GYM65573 HII65573 HSE65573 ICA65573 ILW65573 IVS65573 JFO65573 JPK65573 JZG65573 KJC65573 KSY65573 LCU65573 LMQ65573 LWM65573 MGI65573 MQE65573 NAA65573 NJW65573 NTS65573 ODO65573 ONK65573 OXG65573 PHC65573 PQY65573 QAU65573 QKQ65573 QUM65573 REI65573 ROE65573 RYA65573 SHW65573 SRS65573 TBO65573 TLK65573 TVG65573 UFC65573 UOY65573 UYU65573 VIQ65573 VSM65573 WCI65573 WME65573 WWA65573 AF131109 JO131109 TK131109 ADG131109 ANC131109 AWY131109 BGU131109 BQQ131109 CAM131109 CKI131109 CUE131109 DEA131109 DNW131109 DXS131109 EHO131109 ERK131109 FBG131109 FLC131109 FUY131109 GEU131109 GOQ131109 GYM131109 HII131109 HSE131109 ICA131109 ILW131109 IVS131109 JFO131109 JPK131109 JZG131109 KJC131109 KSY131109 LCU131109 LMQ131109 LWM131109 MGI131109 MQE131109 NAA131109 NJW131109 NTS131109 ODO131109 ONK131109 OXG131109 PHC131109 PQY131109 QAU131109 QKQ131109 QUM131109 REI131109 ROE131109 RYA131109 SHW131109 SRS131109 TBO131109 TLK131109 TVG131109 UFC131109 UOY131109 UYU131109 VIQ131109 VSM131109 WCI131109 WME131109 WWA131109 AF196645 JO196645 TK196645 ADG196645 ANC196645 AWY196645 BGU196645 BQQ196645 CAM196645 CKI196645 CUE196645 DEA196645 DNW196645 DXS196645 EHO196645 ERK196645 FBG196645 FLC196645 FUY196645 GEU196645 GOQ196645 GYM196645 HII196645 HSE196645 ICA196645 ILW196645 IVS196645 JFO196645 JPK196645 JZG196645 KJC196645 KSY196645 LCU196645 LMQ196645 LWM196645 MGI196645 MQE196645 NAA196645 NJW196645 NTS196645 ODO196645 ONK196645 OXG196645 PHC196645 PQY196645 QAU196645 QKQ196645 QUM196645 REI196645 ROE196645 RYA196645 SHW196645 SRS196645 TBO196645 TLK196645 TVG196645 UFC196645 UOY196645 UYU196645 VIQ196645 VSM196645 WCI196645 WME196645 WWA196645 AF262181 JO262181 TK262181 ADG262181 ANC262181 AWY262181 BGU262181 BQQ262181 CAM262181 CKI262181 CUE262181 DEA262181 DNW262181 DXS262181 EHO262181 ERK262181 FBG262181 FLC262181 FUY262181 GEU262181 GOQ262181 GYM262181 HII262181 HSE262181 ICA262181 ILW262181 IVS262181 JFO262181 JPK262181 JZG262181 KJC262181 KSY262181 LCU262181 LMQ262181 LWM262181 MGI262181 MQE262181 NAA262181 NJW262181 NTS262181 ODO262181 ONK262181 OXG262181 PHC262181 PQY262181 QAU262181 QKQ262181 QUM262181 REI262181 ROE262181 RYA262181 SHW262181 SRS262181 TBO262181 TLK262181 TVG262181 UFC262181 UOY262181 UYU262181 VIQ262181 VSM262181 WCI262181 WME262181 WWA262181 AF327717 JO327717 TK327717 ADG327717 ANC327717 AWY327717 BGU327717 BQQ327717 CAM327717 CKI327717 CUE327717 DEA327717 DNW327717 DXS327717 EHO327717 ERK327717 FBG327717 FLC327717 FUY327717 GEU327717 GOQ327717 GYM327717 HII327717 HSE327717 ICA327717 ILW327717 IVS327717 JFO327717 JPK327717 JZG327717 KJC327717 KSY327717 LCU327717 LMQ327717 LWM327717 MGI327717 MQE327717 NAA327717 NJW327717 NTS327717 ODO327717 ONK327717 OXG327717 PHC327717 PQY327717 QAU327717 QKQ327717 QUM327717 REI327717 ROE327717 RYA327717 SHW327717 SRS327717 TBO327717 TLK327717 TVG327717 UFC327717 UOY327717 UYU327717 VIQ327717 VSM327717 WCI327717 WME327717 WWA327717 AF393253 JO393253 TK393253 ADG393253 ANC393253 AWY393253 BGU393253 BQQ393253 CAM393253 CKI393253 CUE393253 DEA393253 DNW393253 DXS393253 EHO393253 ERK393253 FBG393253 FLC393253 FUY393253 GEU393253 GOQ393253 GYM393253 HII393253 HSE393253 ICA393253 ILW393253 IVS393253 JFO393253 JPK393253 JZG393253 KJC393253 KSY393253 LCU393253 LMQ393253 LWM393253 MGI393253 MQE393253 NAA393253 NJW393253 NTS393253 ODO393253 ONK393253 OXG393253 PHC393253 PQY393253 QAU393253 QKQ393253 QUM393253 REI393253 ROE393253 RYA393253 SHW393253 SRS393253 TBO393253 TLK393253 TVG393253 UFC393253 UOY393253 UYU393253 VIQ393253 VSM393253 WCI393253 WME393253 WWA393253 AF458789 JO458789 TK458789 ADG458789 ANC458789 AWY458789 BGU458789 BQQ458789 CAM458789 CKI458789 CUE458789 DEA458789 DNW458789 DXS458789 EHO458789 ERK458789 FBG458789 FLC458789 FUY458789 GEU458789 GOQ458789 GYM458789 HII458789 HSE458789 ICA458789 ILW458789 IVS458789 JFO458789 JPK458789 JZG458789 KJC458789 KSY458789 LCU458789 LMQ458789 LWM458789 MGI458789 MQE458789 NAA458789 NJW458789 NTS458789 ODO458789 ONK458789 OXG458789 PHC458789 PQY458789 QAU458789 QKQ458789 QUM458789 REI458789 ROE458789 RYA458789 SHW458789 SRS458789 TBO458789 TLK458789 TVG458789 UFC458789 UOY458789 UYU458789 VIQ458789 VSM458789 WCI458789 WME458789 WWA458789 AF524325 JO524325 TK524325 ADG524325 ANC524325 AWY524325 BGU524325 BQQ524325 CAM524325 CKI524325 CUE524325 DEA524325 DNW524325 DXS524325 EHO524325 ERK524325 FBG524325 FLC524325 FUY524325 GEU524325 GOQ524325 GYM524325 HII524325 HSE524325 ICA524325 ILW524325 IVS524325 JFO524325 JPK524325 JZG524325 KJC524325 KSY524325 LCU524325 LMQ524325 LWM524325 MGI524325 MQE524325 NAA524325 NJW524325 NTS524325 ODO524325 ONK524325 OXG524325 PHC524325 PQY524325 QAU524325 QKQ524325 QUM524325 REI524325 ROE524325 RYA524325 SHW524325 SRS524325 TBO524325 TLK524325 TVG524325 UFC524325 UOY524325 UYU524325 VIQ524325 VSM524325 WCI524325 WME524325 WWA524325 AF589861 JO589861 TK589861 ADG589861 ANC589861 AWY589861 BGU589861 BQQ589861 CAM589861 CKI589861 CUE589861 DEA589861 DNW589861 DXS589861 EHO589861 ERK589861 FBG589861 FLC589861 FUY589861 GEU589861 GOQ589861 GYM589861 HII589861 HSE589861 ICA589861 ILW589861 IVS589861 JFO589861 JPK589861 JZG589861 KJC589861 KSY589861 LCU589861 LMQ589861 LWM589861 MGI589861 MQE589861 NAA589861 NJW589861 NTS589861 ODO589861 ONK589861 OXG589861 PHC589861 PQY589861 QAU589861 QKQ589861 QUM589861 REI589861 ROE589861 RYA589861 SHW589861 SRS589861 TBO589861 TLK589861 TVG589861 UFC589861 UOY589861 UYU589861 VIQ589861 VSM589861 WCI589861 WME589861 WWA589861 AF655397 JO655397 TK655397 ADG655397 ANC655397 AWY655397 BGU655397 BQQ655397 CAM655397 CKI655397 CUE655397 DEA655397 DNW655397 DXS655397 EHO655397 ERK655397 FBG655397 FLC655397 FUY655397 GEU655397 GOQ655397 GYM655397 HII655397 HSE655397 ICA655397 ILW655397 IVS655397 JFO655397 JPK655397 JZG655397 KJC655397 KSY655397 LCU655397 LMQ655397 LWM655397 MGI655397 MQE655397 NAA655397 NJW655397 NTS655397 ODO655397 ONK655397 OXG655397 PHC655397 PQY655397 QAU655397 QKQ655397 QUM655397 REI655397 ROE655397 RYA655397 SHW655397 SRS655397 TBO655397 TLK655397 TVG655397 UFC655397 UOY655397 UYU655397 VIQ655397 VSM655397 WCI655397 WME655397 WWA655397 AF720933 JO720933 TK720933 ADG720933 ANC720933 AWY720933 BGU720933 BQQ720933 CAM720933 CKI720933 CUE720933 DEA720933 DNW720933 DXS720933 EHO720933 ERK720933 FBG720933 FLC720933 FUY720933 GEU720933 GOQ720933 GYM720933 HII720933 HSE720933 ICA720933 ILW720933 IVS720933 JFO720933 JPK720933 JZG720933 KJC720933 KSY720933 LCU720933 LMQ720933 LWM720933 MGI720933 MQE720933 NAA720933 NJW720933 NTS720933 ODO720933 ONK720933 OXG720933 PHC720933 PQY720933 QAU720933 QKQ720933 QUM720933 REI720933 ROE720933 RYA720933 SHW720933 SRS720933 TBO720933 TLK720933 TVG720933 UFC720933 UOY720933 UYU720933 VIQ720933 VSM720933 WCI720933 WME720933 WWA720933 AF786469 JO786469 TK786469 ADG786469 ANC786469 AWY786469 BGU786469 BQQ786469 CAM786469 CKI786469 CUE786469 DEA786469 DNW786469 DXS786469 EHO786469 ERK786469 FBG786469 FLC786469 FUY786469 GEU786469 GOQ786469 GYM786469 HII786469 HSE786469 ICA786469 ILW786469 IVS786469 JFO786469 JPK786469 JZG786469 KJC786469 KSY786469 LCU786469 LMQ786469 LWM786469 MGI786469 MQE786469 NAA786469 NJW786469 NTS786469 ODO786469 ONK786469 OXG786469 PHC786469 PQY786469 QAU786469 QKQ786469 QUM786469 REI786469 ROE786469 RYA786469 SHW786469 SRS786469 TBO786469 TLK786469 TVG786469 UFC786469 UOY786469 UYU786469 VIQ786469 VSM786469 WCI786469 WME786469 WWA786469 AF852005 JO852005 TK852005 ADG852005 ANC852005 AWY852005 BGU852005 BQQ852005 CAM852005 CKI852005 CUE852005 DEA852005 DNW852005 DXS852005 EHO852005 ERK852005 FBG852005 FLC852005 FUY852005 GEU852005 GOQ852005 GYM852005 HII852005 HSE852005 ICA852005 ILW852005 IVS852005 JFO852005 JPK852005 JZG852005 KJC852005 KSY852005 LCU852005 LMQ852005 LWM852005 MGI852005 MQE852005 NAA852005 NJW852005 NTS852005 ODO852005 ONK852005 OXG852005 PHC852005 PQY852005 QAU852005 QKQ852005 QUM852005 REI852005 ROE852005 RYA852005 SHW852005 SRS852005 TBO852005 TLK852005 TVG852005 UFC852005 UOY852005 UYU852005 VIQ852005 VSM852005 WCI852005 WME852005 WWA852005 AF917541 JO917541 TK917541 ADG917541 ANC917541 AWY917541 BGU917541 BQQ917541 CAM917541 CKI917541 CUE917541 DEA917541 DNW917541 DXS917541 EHO917541 ERK917541 FBG917541 FLC917541 FUY917541 GEU917541 GOQ917541 GYM917541 HII917541 HSE917541 ICA917541 ILW917541 IVS917541 JFO917541 JPK917541 JZG917541 KJC917541 KSY917541 LCU917541 LMQ917541 LWM917541 MGI917541 MQE917541 NAA917541 NJW917541 NTS917541 ODO917541 ONK917541 OXG917541 PHC917541 PQY917541 QAU917541 QKQ917541 QUM917541 REI917541 ROE917541 RYA917541 SHW917541 SRS917541 TBO917541 TLK917541 TVG917541 UFC917541 UOY917541 UYU917541 VIQ917541 VSM917541 WCI917541 WME917541 WWA917541 AF983077 JO983077 TK983077 ADG983077 ANC983077 AWY983077 BGU983077 BQQ983077 CAM983077 CKI983077 CUE983077 DEA983077 DNW983077 DXS983077 EHO983077 ERK983077 FBG983077 FLC983077 FUY983077 GEU983077 GOQ983077 GYM983077 HII983077 HSE983077 ICA983077 ILW983077 IVS983077 JFO983077 JPK983077 JZG983077 KJC983077 KSY983077 LCU983077 LMQ983077 LWM983077 MGI983077 MQE983077 NAA983077 NJW983077 NTS983077 ODO983077 ONK983077 OXG983077 PHC983077 PQY983077 QAU983077 QKQ983077 QUM983077 REI983077 ROE983077 RYA983077 SHW983077 SRS983077 TBO983077 TLK983077 TVG983077 UFC983077 UOY983077 UYU983077 VIQ983077 VSM983077 WCI983077 WME983077 WWA983077 G65577 JD65577 SZ65577 ACV65577 AMR65577 AWN65577 BGJ65577 BQF65577 CAB65577 CJX65577 CTT65577 DDP65577 DNL65577 DXH65577 EHD65577 EQZ65577 FAV65577 FKR65577 FUN65577 GEJ65577 GOF65577 GYB65577 HHX65577 HRT65577 IBP65577 ILL65577 IVH65577 JFD65577 JOZ65577 JYV65577 KIR65577 KSN65577 LCJ65577 LMF65577 LWB65577 MFX65577 MPT65577 MZP65577 NJL65577 NTH65577 ODD65577 OMZ65577 OWV65577 PGR65577 PQN65577 QAJ65577 QKF65577 QUB65577 RDX65577 RNT65577 RXP65577 SHL65577 SRH65577 TBD65577 TKZ65577 TUV65577 UER65577 UON65577 UYJ65577 VIF65577 VSB65577 WBX65577 WLT65577 WVP65577 G131113 JD131113 SZ131113 ACV131113 AMR131113 AWN131113 BGJ131113 BQF131113 CAB131113 CJX131113 CTT131113 DDP131113 DNL131113 DXH131113 EHD131113 EQZ131113 FAV131113 FKR131113 FUN131113 GEJ131113 GOF131113 GYB131113 HHX131113 HRT131113 IBP131113 ILL131113 IVH131113 JFD131113 JOZ131113 JYV131113 KIR131113 KSN131113 LCJ131113 LMF131113 LWB131113 MFX131113 MPT131113 MZP131113 NJL131113 NTH131113 ODD131113 OMZ131113 OWV131113 PGR131113 PQN131113 QAJ131113 QKF131113 QUB131113 RDX131113 RNT131113 RXP131113 SHL131113 SRH131113 TBD131113 TKZ131113 TUV131113 UER131113 UON131113 UYJ131113 VIF131113 VSB131113 WBX131113 WLT131113 WVP131113 G196649 JD196649 SZ196649 ACV196649 AMR196649 AWN196649 BGJ196649 BQF196649 CAB196649 CJX196649 CTT196649 DDP196649 DNL196649 DXH196649 EHD196649 EQZ196649 FAV196649 FKR196649 FUN196649 GEJ196649 GOF196649 GYB196649 HHX196649 HRT196649 IBP196649 ILL196649 IVH196649 JFD196649 JOZ196649 JYV196649 KIR196649 KSN196649 LCJ196649 LMF196649 LWB196649 MFX196649 MPT196649 MZP196649 NJL196649 NTH196649 ODD196649 OMZ196649 OWV196649 PGR196649 PQN196649 QAJ196649 QKF196649 QUB196649 RDX196649 RNT196649 RXP196649 SHL196649 SRH196649 TBD196649 TKZ196649 TUV196649 UER196649 UON196649 UYJ196649 VIF196649 VSB196649 WBX196649 WLT196649 WVP196649 G262185 JD262185 SZ262185 ACV262185 AMR262185 AWN262185 BGJ262185 BQF262185 CAB262185 CJX262185 CTT262185 DDP262185 DNL262185 DXH262185 EHD262185 EQZ262185 FAV262185 FKR262185 FUN262185 GEJ262185 GOF262185 GYB262185 HHX262185 HRT262185 IBP262185 ILL262185 IVH262185 JFD262185 JOZ262185 JYV262185 KIR262185 KSN262185 LCJ262185 LMF262185 LWB262185 MFX262185 MPT262185 MZP262185 NJL262185 NTH262185 ODD262185 OMZ262185 OWV262185 PGR262185 PQN262185 QAJ262185 QKF262185 QUB262185 RDX262185 RNT262185 RXP262185 SHL262185 SRH262185 TBD262185 TKZ262185 TUV262185 UER262185 UON262185 UYJ262185 VIF262185 VSB262185 WBX262185 WLT262185 WVP262185 G327721 JD327721 SZ327721 ACV327721 AMR327721 AWN327721 BGJ327721 BQF327721 CAB327721 CJX327721 CTT327721 DDP327721 DNL327721 DXH327721 EHD327721 EQZ327721 FAV327721 FKR327721 FUN327721 GEJ327721 GOF327721 GYB327721 HHX327721 HRT327721 IBP327721 ILL327721 IVH327721 JFD327721 JOZ327721 JYV327721 KIR327721 KSN327721 LCJ327721 LMF327721 LWB327721 MFX327721 MPT327721 MZP327721 NJL327721 NTH327721 ODD327721 OMZ327721 OWV327721 PGR327721 PQN327721 QAJ327721 QKF327721 QUB327721 RDX327721 RNT327721 RXP327721 SHL327721 SRH327721 TBD327721 TKZ327721 TUV327721 UER327721 UON327721 UYJ327721 VIF327721 VSB327721 WBX327721 WLT327721 WVP327721 G393257 JD393257 SZ393257 ACV393257 AMR393257 AWN393257 BGJ393257 BQF393257 CAB393257 CJX393257 CTT393257 DDP393257 DNL393257 DXH393257 EHD393257 EQZ393257 FAV393257 FKR393257 FUN393257 GEJ393257 GOF393257 GYB393257 HHX393257 HRT393257 IBP393257 ILL393257 IVH393257 JFD393257 JOZ393257 JYV393257 KIR393257 KSN393257 LCJ393257 LMF393257 LWB393257 MFX393257 MPT393257 MZP393257 NJL393257 NTH393257 ODD393257 OMZ393257 OWV393257 PGR393257 PQN393257 QAJ393257 QKF393257 QUB393257 RDX393257 RNT393257 RXP393257 SHL393257 SRH393257 TBD393257 TKZ393257 TUV393257 UER393257 UON393257 UYJ393257 VIF393257 VSB393257 WBX393257 WLT393257 WVP393257 G458793 JD458793 SZ458793 ACV458793 AMR458793 AWN458793 BGJ458793 BQF458793 CAB458793 CJX458793 CTT458793 DDP458793 DNL458793 DXH458793 EHD458793 EQZ458793 FAV458793 FKR458793 FUN458793 GEJ458793 GOF458793 GYB458793 HHX458793 HRT458793 IBP458793 ILL458793 IVH458793 JFD458793 JOZ458793 JYV458793 KIR458793 KSN458793 LCJ458793 LMF458793 LWB458793 MFX458793 MPT458793 MZP458793 NJL458793 NTH458793 ODD458793 OMZ458793 OWV458793 PGR458793 PQN458793 QAJ458793 QKF458793 QUB458793 RDX458793 RNT458793 RXP458793 SHL458793 SRH458793 TBD458793 TKZ458793 TUV458793 UER458793 UON458793 UYJ458793 VIF458793 VSB458793 WBX458793 WLT458793 WVP458793 G524329 JD524329 SZ524329 ACV524329 AMR524329 AWN524329 BGJ524329 BQF524329 CAB524329 CJX524329 CTT524329 DDP524329 DNL524329 DXH524329 EHD524329 EQZ524329 FAV524329 FKR524329 FUN524329 GEJ524329 GOF524329 GYB524329 HHX524329 HRT524329 IBP524329 ILL524329 IVH524329 JFD524329 JOZ524329 JYV524329 KIR524329 KSN524329 LCJ524329 LMF524329 LWB524329 MFX524329 MPT524329 MZP524329 NJL524329 NTH524329 ODD524329 OMZ524329 OWV524329 PGR524329 PQN524329 QAJ524329 QKF524329 QUB524329 RDX524329 RNT524329 RXP524329 SHL524329 SRH524329 TBD524329 TKZ524329 TUV524329 UER524329 UON524329 UYJ524329 VIF524329 VSB524329 WBX524329 WLT524329 WVP524329 G589865 JD589865 SZ589865 ACV589865 AMR589865 AWN589865 BGJ589865 BQF589865 CAB589865 CJX589865 CTT589865 DDP589865 DNL589865 DXH589865 EHD589865 EQZ589865 FAV589865 FKR589865 FUN589865 GEJ589865 GOF589865 GYB589865 HHX589865 HRT589865 IBP589865 ILL589865 IVH589865 JFD589865 JOZ589865 JYV589865 KIR589865 KSN589865 LCJ589865 LMF589865 LWB589865 MFX589865 MPT589865 MZP589865 NJL589865 NTH589865 ODD589865 OMZ589865 OWV589865 PGR589865 PQN589865 QAJ589865 QKF589865 QUB589865 RDX589865 RNT589865 RXP589865 SHL589865 SRH589865 TBD589865 TKZ589865 TUV589865 UER589865 UON589865 UYJ589865 VIF589865 VSB589865 WBX589865 WLT589865 WVP589865 G655401 JD655401 SZ655401 ACV655401 AMR655401 AWN655401 BGJ655401 BQF655401 CAB655401 CJX655401 CTT655401 DDP655401 DNL655401 DXH655401 EHD655401 EQZ655401 FAV655401 FKR655401 FUN655401 GEJ655401 GOF655401 GYB655401 HHX655401 HRT655401 IBP655401 ILL655401 IVH655401 JFD655401 JOZ655401 JYV655401 KIR655401 KSN655401 LCJ655401 LMF655401 LWB655401 MFX655401 MPT655401 MZP655401 NJL655401 NTH655401 ODD655401 OMZ655401 OWV655401 PGR655401 PQN655401 QAJ655401 QKF655401 QUB655401 RDX655401 RNT655401 RXP655401 SHL655401 SRH655401 TBD655401 TKZ655401 TUV655401 UER655401 UON655401 UYJ655401 VIF655401 VSB655401 WBX655401 WLT655401 WVP655401 G720937 JD720937 SZ720937 ACV720937 AMR720937 AWN720937 BGJ720937 BQF720937 CAB720937 CJX720937 CTT720937 DDP720937 DNL720937 DXH720937 EHD720937 EQZ720937 FAV720937 FKR720937 FUN720937 GEJ720937 GOF720937 GYB720937 HHX720937 HRT720937 IBP720937 ILL720937 IVH720937 JFD720937 JOZ720937 JYV720937 KIR720937 KSN720937 LCJ720937 LMF720937 LWB720937 MFX720937 MPT720937 MZP720937 NJL720937 NTH720937 ODD720937 OMZ720937 OWV720937 PGR720937 PQN720937 QAJ720937 QKF720937 QUB720937 RDX720937 RNT720937 RXP720937 SHL720937 SRH720937 TBD720937 TKZ720937 TUV720937 UER720937 UON720937 UYJ720937 VIF720937 VSB720937 WBX720937 WLT720937 WVP720937 G786473 JD786473 SZ786473 ACV786473 AMR786473 AWN786473 BGJ786473 BQF786473 CAB786473 CJX786473 CTT786473 DDP786473 DNL786473 DXH786473 EHD786473 EQZ786473 FAV786473 FKR786473 FUN786473 GEJ786473 GOF786473 GYB786473 HHX786473 HRT786473 IBP786473 ILL786473 IVH786473 JFD786473 JOZ786473 JYV786473 KIR786473 KSN786473 LCJ786473 LMF786473 LWB786473 MFX786473 MPT786473 MZP786473 NJL786473 NTH786473 ODD786473 OMZ786473 OWV786473 PGR786473 PQN786473 QAJ786473 QKF786473 QUB786473 RDX786473 RNT786473 RXP786473 SHL786473 SRH786473 TBD786473 TKZ786473 TUV786473 UER786473 UON786473 UYJ786473 VIF786473 VSB786473 WBX786473 WLT786473 WVP786473 G852009 JD852009 SZ852009 ACV852009 AMR852009 AWN852009 BGJ852009 BQF852009 CAB852009 CJX852009 CTT852009 DDP852009 DNL852009 DXH852009 EHD852009 EQZ852009 FAV852009 FKR852009 FUN852009 GEJ852009 GOF852009 GYB852009 HHX852009 HRT852009 IBP852009 ILL852009 IVH852009 JFD852009 JOZ852009 JYV852009 KIR852009 KSN852009 LCJ852009 LMF852009 LWB852009 MFX852009 MPT852009 MZP852009 NJL852009 NTH852009 ODD852009 OMZ852009 OWV852009 PGR852009 PQN852009 QAJ852009 QKF852009 QUB852009 RDX852009 RNT852009 RXP852009 SHL852009 SRH852009 TBD852009 TKZ852009 TUV852009 UER852009 UON852009 UYJ852009 VIF852009 VSB852009 WBX852009 WLT852009 WVP852009 G917545 JD917545 SZ917545 ACV917545 AMR917545 AWN917545 BGJ917545 BQF917545 CAB917545 CJX917545 CTT917545 DDP917545 DNL917545 DXH917545 EHD917545 EQZ917545 FAV917545 FKR917545 FUN917545 GEJ917545 GOF917545 GYB917545 HHX917545 HRT917545 IBP917545 ILL917545 IVH917545 JFD917545 JOZ917545 JYV917545 KIR917545 KSN917545 LCJ917545 LMF917545 LWB917545 MFX917545 MPT917545 MZP917545 NJL917545 NTH917545 ODD917545 OMZ917545 OWV917545 PGR917545 PQN917545 QAJ917545 QKF917545 QUB917545 RDX917545 RNT917545 RXP917545 SHL917545 SRH917545 TBD917545 TKZ917545 TUV917545 UER917545 UON917545 UYJ917545 VIF917545 VSB917545 WBX917545 WLT917545 WVP917545 G983081 JD983081 SZ983081 ACV983081 AMR983081 AWN983081 BGJ983081 BQF983081 CAB983081 CJX983081 CTT983081 DDP983081 DNL983081 DXH983081 EHD983081 EQZ983081 FAV983081 FKR983081 FUN983081 GEJ983081 GOF983081 GYB983081 HHX983081 HRT983081 IBP983081 ILL983081 IVH983081 JFD983081 JOZ983081 JYV983081 KIR983081 KSN983081 LCJ983081 LMF983081 LWB983081 MFX983081 MPT983081 MZP983081 NJL983081 NTH983081 ODD983081 OMZ983081 OWV983081 PGR983081 PQN983081 QAJ983081 QKF983081 QUB983081 RDX983081 RNT983081 RXP983081 SHL983081 SRH983081 TBD983081 TKZ983081 TUV983081 UER983081 UON983081 UYJ983081 VIF983081 VSB983081 WBX983081 WLT983081 WVP983081 I65577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I131113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I196649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I262185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I327721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I393257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I458793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I524329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I589865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I655401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I720937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I786473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I852009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I917545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I983081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AD65577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AD131113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AD196649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AD262185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AD327721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AD393257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AD458793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AD524329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AD589865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AD655401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AD720937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AD786473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AD852009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AD917545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AD983081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AD65481:AD65486 JM65481:JM65486 TI65481:TI65486 ADE65481:ADE65486 ANA65481:ANA65486 AWW65481:AWW65486 BGS65481:BGS65486 BQO65481:BQO65486 CAK65481:CAK65486 CKG65481:CKG65486 CUC65481:CUC65486 DDY65481:DDY65486 DNU65481:DNU65486 DXQ65481:DXQ65486 EHM65481:EHM65486 ERI65481:ERI65486 FBE65481:FBE65486 FLA65481:FLA65486 FUW65481:FUW65486 GES65481:GES65486 GOO65481:GOO65486 GYK65481:GYK65486 HIG65481:HIG65486 HSC65481:HSC65486 IBY65481:IBY65486 ILU65481:ILU65486 IVQ65481:IVQ65486 JFM65481:JFM65486 JPI65481:JPI65486 JZE65481:JZE65486 KJA65481:KJA65486 KSW65481:KSW65486 LCS65481:LCS65486 LMO65481:LMO65486 LWK65481:LWK65486 MGG65481:MGG65486 MQC65481:MQC65486 MZY65481:MZY65486 NJU65481:NJU65486 NTQ65481:NTQ65486 ODM65481:ODM65486 ONI65481:ONI65486 OXE65481:OXE65486 PHA65481:PHA65486 PQW65481:PQW65486 QAS65481:QAS65486 QKO65481:QKO65486 QUK65481:QUK65486 REG65481:REG65486 ROC65481:ROC65486 RXY65481:RXY65486 SHU65481:SHU65486 SRQ65481:SRQ65486 TBM65481:TBM65486 TLI65481:TLI65486 TVE65481:TVE65486 UFA65481:UFA65486 UOW65481:UOW65486 UYS65481:UYS65486 VIO65481:VIO65486 VSK65481:VSK65486 WCG65481:WCG65486 WMC65481:WMC65486 WVY65481:WVY65486 AD131017:AD131022 JM131017:JM131022 TI131017:TI131022 ADE131017:ADE131022 ANA131017:ANA131022 AWW131017:AWW131022 BGS131017:BGS131022 BQO131017:BQO131022 CAK131017:CAK131022 CKG131017:CKG131022 CUC131017:CUC131022 DDY131017:DDY131022 DNU131017:DNU131022 DXQ131017:DXQ131022 EHM131017:EHM131022 ERI131017:ERI131022 FBE131017:FBE131022 FLA131017:FLA131022 FUW131017:FUW131022 GES131017:GES131022 GOO131017:GOO131022 GYK131017:GYK131022 HIG131017:HIG131022 HSC131017:HSC131022 IBY131017:IBY131022 ILU131017:ILU131022 IVQ131017:IVQ131022 JFM131017:JFM131022 JPI131017:JPI131022 JZE131017:JZE131022 KJA131017:KJA131022 KSW131017:KSW131022 LCS131017:LCS131022 LMO131017:LMO131022 LWK131017:LWK131022 MGG131017:MGG131022 MQC131017:MQC131022 MZY131017:MZY131022 NJU131017:NJU131022 NTQ131017:NTQ131022 ODM131017:ODM131022 ONI131017:ONI131022 OXE131017:OXE131022 PHA131017:PHA131022 PQW131017:PQW131022 QAS131017:QAS131022 QKO131017:QKO131022 QUK131017:QUK131022 REG131017:REG131022 ROC131017:ROC131022 RXY131017:RXY131022 SHU131017:SHU131022 SRQ131017:SRQ131022 TBM131017:TBM131022 TLI131017:TLI131022 TVE131017:TVE131022 UFA131017:UFA131022 UOW131017:UOW131022 UYS131017:UYS131022 VIO131017:VIO131022 VSK131017:VSK131022 WCG131017:WCG131022 WMC131017:WMC131022 WVY131017:WVY131022 AD196553:AD196558 JM196553:JM196558 TI196553:TI196558 ADE196553:ADE196558 ANA196553:ANA196558 AWW196553:AWW196558 BGS196553:BGS196558 BQO196553:BQO196558 CAK196553:CAK196558 CKG196553:CKG196558 CUC196553:CUC196558 DDY196553:DDY196558 DNU196553:DNU196558 DXQ196553:DXQ196558 EHM196553:EHM196558 ERI196553:ERI196558 FBE196553:FBE196558 FLA196553:FLA196558 FUW196553:FUW196558 GES196553:GES196558 GOO196553:GOO196558 GYK196553:GYK196558 HIG196553:HIG196558 HSC196553:HSC196558 IBY196553:IBY196558 ILU196553:ILU196558 IVQ196553:IVQ196558 JFM196553:JFM196558 JPI196553:JPI196558 JZE196553:JZE196558 KJA196553:KJA196558 KSW196553:KSW196558 LCS196553:LCS196558 LMO196553:LMO196558 LWK196553:LWK196558 MGG196553:MGG196558 MQC196553:MQC196558 MZY196553:MZY196558 NJU196553:NJU196558 NTQ196553:NTQ196558 ODM196553:ODM196558 ONI196553:ONI196558 OXE196553:OXE196558 PHA196553:PHA196558 PQW196553:PQW196558 QAS196553:QAS196558 QKO196553:QKO196558 QUK196553:QUK196558 REG196553:REG196558 ROC196553:ROC196558 RXY196553:RXY196558 SHU196553:SHU196558 SRQ196553:SRQ196558 TBM196553:TBM196558 TLI196553:TLI196558 TVE196553:TVE196558 UFA196553:UFA196558 UOW196553:UOW196558 UYS196553:UYS196558 VIO196553:VIO196558 VSK196553:VSK196558 WCG196553:WCG196558 WMC196553:WMC196558 WVY196553:WVY196558 AD262089:AD262094 JM262089:JM262094 TI262089:TI262094 ADE262089:ADE262094 ANA262089:ANA262094 AWW262089:AWW262094 BGS262089:BGS262094 BQO262089:BQO262094 CAK262089:CAK262094 CKG262089:CKG262094 CUC262089:CUC262094 DDY262089:DDY262094 DNU262089:DNU262094 DXQ262089:DXQ262094 EHM262089:EHM262094 ERI262089:ERI262094 FBE262089:FBE262094 FLA262089:FLA262094 FUW262089:FUW262094 GES262089:GES262094 GOO262089:GOO262094 GYK262089:GYK262094 HIG262089:HIG262094 HSC262089:HSC262094 IBY262089:IBY262094 ILU262089:ILU262094 IVQ262089:IVQ262094 JFM262089:JFM262094 JPI262089:JPI262094 JZE262089:JZE262094 KJA262089:KJA262094 KSW262089:KSW262094 LCS262089:LCS262094 LMO262089:LMO262094 LWK262089:LWK262094 MGG262089:MGG262094 MQC262089:MQC262094 MZY262089:MZY262094 NJU262089:NJU262094 NTQ262089:NTQ262094 ODM262089:ODM262094 ONI262089:ONI262094 OXE262089:OXE262094 PHA262089:PHA262094 PQW262089:PQW262094 QAS262089:QAS262094 QKO262089:QKO262094 QUK262089:QUK262094 REG262089:REG262094 ROC262089:ROC262094 RXY262089:RXY262094 SHU262089:SHU262094 SRQ262089:SRQ262094 TBM262089:TBM262094 TLI262089:TLI262094 TVE262089:TVE262094 UFA262089:UFA262094 UOW262089:UOW262094 UYS262089:UYS262094 VIO262089:VIO262094 VSK262089:VSK262094 WCG262089:WCG262094 WMC262089:WMC262094 WVY262089:WVY262094 AD327625:AD327630 JM327625:JM327630 TI327625:TI327630 ADE327625:ADE327630 ANA327625:ANA327630 AWW327625:AWW327630 BGS327625:BGS327630 BQO327625:BQO327630 CAK327625:CAK327630 CKG327625:CKG327630 CUC327625:CUC327630 DDY327625:DDY327630 DNU327625:DNU327630 DXQ327625:DXQ327630 EHM327625:EHM327630 ERI327625:ERI327630 FBE327625:FBE327630 FLA327625:FLA327630 FUW327625:FUW327630 GES327625:GES327630 GOO327625:GOO327630 GYK327625:GYK327630 HIG327625:HIG327630 HSC327625:HSC327630 IBY327625:IBY327630 ILU327625:ILU327630 IVQ327625:IVQ327630 JFM327625:JFM327630 JPI327625:JPI327630 JZE327625:JZE327630 KJA327625:KJA327630 KSW327625:KSW327630 LCS327625:LCS327630 LMO327625:LMO327630 LWK327625:LWK327630 MGG327625:MGG327630 MQC327625:MQC327630 MZY327625:MZY327630 NJU327625:NJU327630 NTQ327625:NTQ327630 ODM327625:ODM327630 ONI327625:ONI327630 OXE327625:OXE327630 PHA327625:PHA327630 PQW327625:PQW327630 QAS327625:QAS327630 QKO327625:QKO327630 QUK327625:QUK327630 REG327625:REG327630 ROC327625:ROC327630 RXY327625:RXY327630 SHU327625:SHU327630 SRQ327625:SRQ327630 TBM327625:TBM327630 TLI327625:TLI327630 TVE327625:TVE327630 UFA327625:UFA327630 UOW327625:UOW327630 UYS327625:UYS327630 VIO327625:VIO327630 VSK327625:VSK327630 WCG327625:WCG327630 WMC327625:WMC327630 WVY327625:WVY327630 AD393161:AD393166 JM393161:JM393166 TI393161:TI393166 ADE393161:ADE393166 ANA393161:ANA393166 AWW393161:AWW393166 BGS393161:BGS393166 BQO393161:BQO393166 CAK393161:CAK393166 CKG393161:CKG393166 CUC393161:CUC393166 DDY393161:DDY393166 DNU393161:DNU393166 DXQ393161:DXQ393166 EHM393161:EHM393166 ERI393161:ERI393166 FBE393161:FBE393166 FLA393161:FLA393166 FUW393161:FUW393166 GES393161:GES393166 GOO393161:GOO393166 GYK393161:GYK393166 HIG393161:HIG393166 HSC393161:HSC393166 IBY393161:IBY393166 ILU393161:ILU393166 IVQ393161:IVQ393166 JFM393161:JFM393166 JPI393161:JPI393166 JZE393161:JZE393166 KJA393161:KJA393166 KSW393161:KSW393166 LCS393161:LCS393166 LMO393161:LMO393166 LWK393161:LWK393166 MGG393161:MGG393166 MQC393161:MQC393166 MZY393161:MZY393166 NJU393161:NJU393166 NTQ393161:NTQ393166 ODM393161:ODM393166 ONI393161:ONI393166 OXE393161:OXE393166 PHA393161:PHA393166 PQW393161:PQW393166 QAS393161:QAS393166 QKO393161:QKO393166 QUK393161:QUK393166 REG393161:REG393166 ROC393161:ROC393166 RXY393161:RXY393166 SHU393161:SHU393166 SRQ393161:SRQ393166 TBM393161:TBM393166 TLI393161:TLI393166 TVE393161:TVE393166 UFA393161:UFA393166 UOW393161:UOW393166 UYS393161:UYS393166 VIO393161:VIO393166 VSK393161:VSK393166 WCG393161:WCG393166 WMC393161:WMC393166 WVY393161:WVY393166 AD458697:AD458702 JM458697:JM458702 TI458697:TI458702 ADE458697:ADE458702 ANA458697:ANA458702 AWW458697:AWW458702 BGS458697:BGS458702 BQO458697:BQO458702 CAK458697:CAK458702 CKG458697:CKG458702 CUC458697:CUC458702 DDY458697:DDY458702 DNU458697:DNU458702 DXQ458697:DXQ458702 EHM458697:EHM458702 ERI458697:ERI458702 FBE458697:FBE458702 FLA458697:FLA458702 FUW458697:FUW458702 GES458697:GES458702 GOO458697:GOO458702 GYK458697:GYK458702 HIG458697:HIG458702 HSC458697:HSC458702 IBY458697:IBY458702 ILU458697:ILU458702 IVQ458697:IVQ458702 JFM458697:JFM458702 JPI458697:JPI458702 JZE458697:JZE458702 KJA458697:KJA458702 KSW458697:KSW458702 LCS458697:LCS458702 LMO458697:LMO458702 LWK458697:LWK458702 MGG458697:MGG458702 MQC458697:MQC458702 MZY458697:MZY458702 NJU458697:NJU458702 NTQ458697:NTQ458702 ODM458697:ODM458702 ONI458697:ONI458702 OXE458697:OXE458702 PHA458697:PHA458702 PQW458697:PQW458702 QAS458697:QAS458702 QKO458697:QKO458702 QUK458697:QUK458702 REG458697:REG458702 ROC458697:ROC458702 RXY458697:RXY458702 SHU458697:SHU458702 SRQ458697:SRQ458702 TBM458697:TBM458702 TLI458697:TLI458702 TVE458697:TVE458702 UFA458697:UFA458702 UOW458697:UOW458702 UYS458697:UYS458702 VIO458697:VIO458702 VSK458697:VSK458702 WCG458697:WCG458702 WMC458697:WMC458702 WVY458697:WVY458702 AD524233:AD524238 JM524233:JM524238 TI524233:TI524238 ADE524233:ADE524238 ANA524233:ANA524238 AWW524233:AWW524238 BGS524233:BGS524238 BQO524233:BQO524238 CAK524233:CAK524238 CKG524233:CKG524238 CUC524233:CUC524238 DDY524233:DDY524238 DNU524233:DNU524238 DXQ524233:DXQ524238 EHM524233:EHM524238 ERI524233:ERI524238 FBE524233:FBE524238 FLA524233:FLA524238 FUW524233:FUW524238 GES524233:GES524238 GOO524233:GOO524238 GYK524233:GYK524238 HIG524233:HIG524238 HSC524233:HSC524238 IBY524233:IBY524238 ILU524233:ILU524238 IVQ524233:IVQ524238 JFM524233:JFM524238 JPI524233:JPI524238 JZE524233:JZE524238 KJA524233:KJA524238 KSW524233:KSW524238 LCS524233:LCS524238 LMO524233:LMO524238 LWK524233:LWK524238 MGG524233:MGG524238 MQC524233:MQC524238 MZY524233:MZY524238 NJU524233:NJU524238 NTQ524233:NTQ524238 ODM524233:ODM524238 ONI524233:ONI524238 OXE524233:OXE524238 PHA524233:PHA524238 PQW524233:PQW524238 QAS524233:QAS524238 QKO524233:QKO524238 QUK524233:QUK524238 REG524233:REG524238 ROC524233:ROC524238 RXY524233:RXY524238 SHU524233:SHU524238 SRQ524233:SRQ524238 TBM524233:TBM524238 TLI524233:TLI524238 TVE524233:TVE524238 UFA524233:UFA524238 UOW524233:UOW524238 UYS524233:UYS524238 VIO524233:VIO524238 VSK524233:VSK524238 WCG524233:WCG524238 WMC524233:WMC524238 WVY524233:WVY524238 AD589769:AD589774 JM589769:JM589774 TI589769:TI589774 ADE589769:ADE589774 ANA589769:ANA589774 AWW589769:AWW589774 BGS589769:BGS589774 BQO589769:BQO589774 CAK589769:CAK589774 CKG589769:CKG589774 CUC589769:CUC589774 DDY589769:DDY589774 DNU589769:DNU589774 DXQ589769:DXQ589774 EHM589769:EHM589774 ERI589769:ERI589774 FBE589769:FBE589774 FLA589769:FLA589774 FUW589769:FUW589774 GES589769:GES589774 GOO589769:GOO589774 GYK589769:GYK589774 HIG589769:HIG589774 HSC589769:HSC589774 IBY589769:IBY589774 ILU589769:ILU589774 IVQ589769:IVQ589774 JFM589769:JFM589774 JPI589769:JPI589774 JZE589769:JZE589774 KJA589769:KJA589774 KSW589769:KSW589774 LCS589769:LCS589774 LMO589769:LMO589774 LWK589769:LWK589774 MGG589769:MGG589774 MQC589769:MQC589774 MZY589769:MZY589774 NJU589769:NJU589774 NTQ589769:NTQ589774 ODM589769:ODM589774 ONI589769:ONI589774 OXE589769:OXE589774 PHA589769:PHA589774 PQW589769:PQW589774 QAS589769:QAS589774 QKO589769:QKO589774 QUK589769:QUK589774 REG589769:REG589774 ROC589769:ROC589774 RXY589769:RXY589774 SHU589769:SHU589774 SRQ589769:SRQ589774 TBM589769:TBM589774 TLI589769:TLI589774 TVE589769:TVE589774 UFA589769:UFA589774 UOW589769:UOW589774 UYS589769:UYS589774 VIO589769:VIO589774 VSK589769:VSK589774 WCG589769:WCG589774 WMC589769:WMC589774 WVY589769:WVY589774 AD655305:AD655310 JM655305:JM655310 TI655305:TI655310 ADE655305:ADE655310 ANA655305:ANA655310 AWW655305:AWW655310 BGS655305:BGS655310 BQO655305:BQO655310 CAK655305:CAK655310 CKG655305:CKG655310 CUC655305:CUC655310 DDY655305:DDY655310 DNU655305:DNU655310 DXQ655305:DXQ655310 EHM655305:EHM655310 ERI655305:ERI655310 FBE655305:FBE655310 FLA655305:FLA655310 FUW655305:FUW655310 GES655305:GES655310 GOO655305:GOO655310 GYK655305:GYK655310 HIG655305:HIG655310 HSC655305:HSC655310 IBY655305:IBY655310 ILU655305:ILU655310 IVQ655305:IVQ655310 JFM655305:JFM655310 JPI655305:JPI655310 JZE655305:JZE655310 KJA655305:KJA655310 KSW655305:KSW655310 LCS655305:LCS655310 LMO655305:LMO655310 LWK655305:LWK655310 MGG655305:MGG655310 MQC655305:MQC655310 MZY655305:MZY655310 NJU655305:NJU655310 NTQ655305:NTQ655310 ODM655305:ODM655310 ONI655305:ONI655310 OXE655305:OXE655310 PHA655305:PHA655310 PQW655305:PQW655310 QAS655305:QAS655310 QKO655305:QKO655310 QUK655305:QUK655310 REG655305:REG655310 ROC655305:ROC655310 RXY655305:RXY655310 SHU655305:SHU655310 SRQ655305:SRQ655310 TBM655305:TBM655310 TLI655305:TLI655310 TVE655305:TVE655310 UFA655305:UFA655310 UOW655305:UOW655310 UYS655305:UYS655310 VIO655305:VIO655310 VSK655305:VSK655310 WCG655305:WCG655310 WMC655305:WMC655310 WVY655305:WVY655310 AD720841:AD720846 JM720841:JM720846 TI720841:TI720846 ADE720841:ADE720846 ANA720841:ANA720846 AWW720841:AWW720846 BGS720841:BGS720846 BQO720841:BQO720846 CAK720841:CAK720846 CKG720841:CKG720846 CUC720841:CUC720846 DDY720841:DDY720846 DNU720841:DNU720846 DXQ720841:DXQ720846 EHM720841:EHM720846 ERI720841:ERI720846 FBE720841:FBE720846 FLA720841:FLA720846 FUW720841:FUW720846 GES720841:GES720846 GOO720841:GOO720846 GYK720841:GYK720846 HIG720841:HIG720846 HSC720841:HSC720846 IBY720841:IBY720846 ILU720841:ILU720846 IVQ720841:IVQ720846 JFM720841:JFM720846 JPI720841:JPI720846 JZE720841:JZE720846 KJA720841:KJA720846 KSW720841:KSW720846 LCS720841:LCS720846 LMO720841:LMO720846 LWK720841:LWK720846 MGG720841:MGG720846 MQC720841:MQC720846 MZY720841:MZY720846 NJU720841:NJU720846 NTQ720841:NTQ720846 ODM720841:ODM720846 ONI720841:ONI720846 OXE720841:OXE720846 PHA720841:PHA720846 PQW720841:PQW720846 QAS720841:QAS720846 QKO720841:QKO720846 QUK720841:QUK720846 REG720841:REG720846 ROC720841:ROC720846 RXY720841:RXY720846 SHU720841:SHU720846 SRQ720841:SRQ720846 TBM720841:TBM720846 TLI720841:TLI720846 TVE720841:TVE720846 UFA720841:UFA720846 UOW720841:UOW720846 UYS720841:UYS720846 VIO720841:VIO720846 VSK720841:VSK720846 WCG720841:WCG720846 WMC720841:WMC720846 WVY720841:WVY720846 AD786377:AD786382 JM786377:JM786382 TI786377:TI786382 ADE786377:ADE786382 ANA786377:ANA786382 AWW786377:AWW786382 BGS786377:BGS786382 BQO786377:BQO786382 CAK786377:CAK786382 CKG786377:CKG786382 CUC786377:CUC786382 DDY786377:DDY786382 DNU786377:DNU786382 DXQ786377:DXQ786382 EHM786377:EHM786382 ERI786377:ERI786382 FBE786377:FBE786382 FLA786377:FLA786382 FUW786377:FUW786382 GES786377:GES786382 GOO786377:GOO786382 GYK786377:GYK786382 HIG786377:HIG786382 HSC786377:HSC786382 IBY786377:IBY786382 ILU786377:ILU786382 IVQ786377:IVQ786382 JFM786377:JFM786382 JPI786377:JPI786382 JZE786377:JZE786382 KJA786377:KJA786382 KSW786377:KSW786382 LCS786377:LCS786382 LMO786377:LMO786382 LWK786377:LWK786382 MGG786377:MGG786382 MQC786377:MQC786382 MZY786377:MZY786382 NJU786377:NJU786382 NTQ786377:NTQ786382 ODM786377:ODM786382 ONI786377:ONI786382 OXE786377:OXE786382 PHA786377:PHA786382 PQW786377:PQW786382 QAS786377:QAS786382 QKO786377:QKO786382 QUK786377:QUK786382 REG786377:REG786382 ROC786377:ROC786382 RXY786377:RXY786382 SHU786377:SHU786382 SRQ786377:SRQ786382 TBM786377:TBM786382 TLI786377:TLI786382 TVE786377:TVE786382 UFA786377:UFA786382 UOW786377:UOW786382 UYS786377:UYS786382 VIO786377:VIO786382 VSK786377:VSK786382 WCG786377:WCG786382 WMC786377:WMC786382 WVY786377:WVY786382 AD851913:AD851918 JM851913:JM851918 TI851913:TI851918 ADE851913:ADE851918 ANA851913:ANA851918 AWW851913:AWW851918 BGS851913:BGS851918 BQO851913:BQO851918 CAK851913:CAK851918 CKG851913:CKG851918 CUC851913:CUC851918 DDY851913:DDY851918 DNU851913:DNU851918 DXQ851913:DXQ851918 EHM851913:EHM851918 ERI851913:ERI851918 FBE851913:FBE851918 FLA851913:FLA851918 FUW851913:FUW851918 GES851913:GES851918 GOO851913:GOO851918 GYK851913:GYK851918 HIG851913:HIG851918 HSC851913:HSC851918 IBY851913:IBY851918 ILU851913:ILU851918 IVQ851913:IVQ851918 JFM851913:JFM851918 JPI851913:JPI851918 JZE851913:JZE851918 KJA851913:KJA851918 KSW851913:KSW851918 LCS851913:LCS851918 LMO851913:LMO851918 LWK851913:LWK851918 MGG851913:MGG851918 MQC851913:MQC851918 MZY851913:MZY851918 NJU851913:NJU851918 NTQ851913:NTQ851918 ODM851913:ODM851918 ONI851913:ONI851918 OXE851913:OXE851918 PHA851913:PHA851918 PQW851913:PQW851918 QAS851913:QAS851918 QKO851913:QKO851918 QUK851913:QUK851918 REG851913:REG851918 ROC851913:ROC851918 RXY851913:RXY851918 SHU851913:SHU851918 SRQ851913:SRQ851918 TBM851913:TBM851918 TLI851913:TLI851918 TVE851913:TVE851918 UFA851913:UFA851918 UOW851913:UOW851918 UYS851913:UYS851918 VIO851913:VIO851918 VSK851913:VSK851918 WCG851913:WCG851918 WMC851913:WMC851918 WVY851913:WVY851918 AD917449:AD917454 JM917449:JM917454 TI917449:TI917454 ADE917449:ADE917454 ANA917449:ANA917454 AWW917449:AWW917454 BGS917449:BGS917454 BQO917449:BQO917454 CAK917449:CAK917454 CKG917449:CKG917454 CUC917449:CUC917454 DDY917449:DDY917454 DNU917449:DNU917454 DXQ917449:DXQ917454 EHM917449:EHM917454 ERI917449:ERI917454 FBE917449:FBE917454 FLA917449:FLA917454 FUW917449:FUW917454 GES917449:GES917454 GOO917449:GOO917454 GYK917449:GYK917454 HIG917449:HIG917454 HSC917449:HSC917454 IBY917449:IBY917454 ILU917449:ILU917454 IVQ917449:IVQ917454 JFM917449:JFM917454 JPI917449:JPI917454 JZE917449:JZE917454 KJA917449:KJA917454 KSW917449:KSW917454 LCS917449:LCS917454 LMO917449:LMO917454 LWK917449:LWK917454 MGG917449:MGG917454 MQC917449:MQC917454 MZY917449:MZY917454 NJU917449:NJU917454 NTQ917449:NTQ917454 ODM917449:ODM917454 ONI917449:ONI917454 OXE917449:OXE917454 PHA917449:PHA917454 PQW917449:PQW917454 QAS917449:QAS917454 QKO917449:QKO917454 QUK917449:QUK917454 REG917449:REG917454 ROC917449:ROC917454 RXY917449:RXY917454 SHU917449:SHU917454 SRQ917449:SRQ917454 TBM917449:TBM917454 TLI917449:TLI917454 TVE917449:TVE917454 UFA917449:UFA917454 UOW917449:UOW917454 UYS917449:UYS917454 VIO917449:VIO917454 VSK917449:VSK917454 WCG917449:WCG917454 WMC917449:WMC917454 WVY917449:WVY917454 AD982985:AD982990 JM982985:JM982990 TI982985:TI982990 ADE982985:ADE982990 ANA982985:ANA982990 AWW982985:AWW982990 BGS982985:BGS982990 BQO982985:BQO982990 CAK982985:CAK982990 CKG982985:CKG982990 CUC982985:CUC982990 DDY982985:DDY982990 DNU982985:DNU982990 DXQ982985:DXQ982990 EHM982985:EHM982990 ERI982985:ERI982990 FBE982985:FBE982990 FLA982985:FLA982990 FUW982985:FUW982990 GES982985:GES982990 GOO982985:GOO982990 GYK982985:GYK982990 HIG982985:HIG982990 HSC982985:HSC982990 IBY982985:IBY982990 ILU982985:ILU982990 IVQ982985:IVQ982990 JFM982985:JFM982990 JPI982985:JPI982990 JZE982985:JZE982990 KJA982985:KJA982990 KSW982985:KSW982990 LCS982985:LCS982990 LMO982985:LMO982990 LWK982985:LWK982990 MGG982985:MGG982990 MQC982985:MQC982990 MZY982985:MZY982990 NJU982985:NJU982990 NTQ982985:NTQ982990 ODM982985:ODM982990 ONI982985:ONI982990 OXE982985:OXE982990 PHA982985:PHA982990 PQW982985:PQW982990 QAS982985:QAS982990 QKO982985:QKO982990 QUK982985:QUK982990 REG982985:REG982990 ROC982985:ROC982990 RXY982985:RXY982990 SHU982985:SHU982990 SRQ982985:SRQ982990 TBM982985:TBM982990 TLI982985:TLI982990 TVE982985:TVE982990 UFA982985:UFA982990 UOW982985:UOW982990 UYS982985:UYS982990 VIO982985:VIO982990 VSK982985:VSK982990 WCG982985:WCG982990 WMC982985:WMC982990 WVY982985:WVY982990 AF65481:AF65486 JO65481:JO65486 TK65481:TK65486 ADG65481:ADG65486 ANC65481:ANC65486 AWY65481:AWY65486 BGU65481:BGU65486 BQQ65481:BQQ65486 CAM65481:CAM65486 CKI65481:CKI65486 CUE65481:CUE65486 DEA65481:DEA65486 DNW65481:DNW65486 DXS65481:DXS65486 EHO65481:EHO65486 ERK65481:ERK65486 FBG65481:FBG65486 FLC65481:FLC65486 FUY65481:FUY65486 GEU65481:GEU65486 GOQ65481:GOQ65486 GYM65481:GYM65486 HII65481:HII65486 HSE65481:HSE65486 ICA65481:ICA65486 ILW65481:ILW65486 IVS65481:IVS65486 JFO65481:JFO65486 JPK65481:JPK65486 JZG65481:JZG65486 KJC65481:KJC65486 KSY65481:KSY65486 LCU65481:LCU65486 LMQ65481:LMQ65486 LWM65481:LWM65486 MGI65481:MGI65486 MQE65481:MQE65486 NAA65481:NAA65486 NJW65481:NJW65486 NTS65481:NTS65486 ODO65481:ODO65486 ONK65481:ONK65486 OXG65481:OXG65486 PHC65481:PHC65486 PQY65481:PQY65486 QAU65481:QAU65486 QKQ65481:QKQ65486 QUM65481:QUM65486 REI65481:REI65486 ROE65481:ROE65486 RYA65481:RYA65486 SHW65481:SHW65486 SRS65481:SRS65486 TBO65481:TBO65486 TLK65481:TLK65486 TVG65481:TVG65486 UFC65481:UFC65486 UOY65481:UOY65486 UYU65481:UYU65486 VIQ65481:VIQ65486 VSM65481:VSM65486 WCI65481:WCI65486 WME65481:WME65486 WWA65481:WWA65486 AF131017:AF131022 JO131017:JO131022 TK131017:TK131022 ADG131017:ADG131022 ANC131017:ANC131022 AWY131017:AWY131022 BGU131017:BGU131022 BQQ131017:BQQ131022 CAM131017:CAM131022 CKI131017:CKI131022 CUE131017:CUE131022 DEA131017:DEA131022 DNW131017:DNW131022 DXS131017:DXS131022 EHO131017:EHO131022 ERK131017:ERK131022 FBG131017:FBG131022 FLC131017:FLC131022 FUY131017:FUY131022 GEU131017:GEU131022 GOQ131017:GOQ131022 GYM131017:GYM131022 HII131017:HII131022 HSE131017:HSE131022 ICA131017:ICA131022 ILW131017:ILW131022 IVS131017:IVS131022 JFO131017:JFO131022 JPK131017:JPK131022 JZG131017:JZG131022 KJC131017:KJC131022 KSY131017:KSY131022 LCU131017:LCU131022 LMQ131017:LMQ131022 LWM131017:LWM131022 MGI131017:MGI131022 MQE131017:MQE131022 NAA131017:NAA131022 NJW131017:NJW131022 NTS131017:NTS131022 ODO131017:ODO131022 ONK131017:ONK131022 OXG131017:OXG131022 PHC131017:PHC131022 PQY131017:PQY131022 QAU131017:QAU131022 QKQ131017:QKQ131022 QUM131017:QUM131022 REI131017:REI131022 ROE131017:ROE131022 RYA131017:RYA131022 SHW131017:SHW131022 SRS131017:SRS131022 TBO131017:TBO131022 TLK131017:TLK131022 TVG131017:TVG131022 UFC131017:UFC131022 UOY131017:UOY131022 UYU131017:UYU131022 VIQ131017:VIQ131022 VSM131017:VSM131022 WCI131017:WCI131022 WME131017:WME131022 WWA131017:WWA131022 AF196553:AF196558 JO196553:JO196558 TK196553:TK196558 ADG196553:ADG196558 ANC196553:ANC196558 AWY196553:AWY196558 BGU196553:BGU196558 BQQ196553:BQQ196558 CAM196553:CAM196558 CKI196553:CKI196558 CUE196553:CUE196558 DEA196553:DEA196558 DNW196553:DNW196558 DXS196553:DXS196558 EHO196553:EHO196558 ERK196553:ERK196558 FBG196553:FBG196558 FLC196553:FLC196558 FUY196553:FUY196558 GEU196553:GEU196558 GOQ196553:GOQ196558 GYM196553:GYM196558 HII196553:HII196558 HSE196553:HSE196558 ICA196553:ICA196558 ILW196553:ILW196558 IVS196553:IVS196558 JFO196553:JFO196558 JPK196553:JPK196558 JZG196553:JZG196558 KJC196553:KJC196558 KSY196553:KSY196558 LCU196553:LCU196558 LMQ196553:LMQ196558 LWM196553:LWM196558 MGI196553:MGI196558 MQE196553:MQE196558 NAA196553:NAA196558 NJW196553:NJW196558 NTS196553:NTS196558 ODO196553:ODO196558 ONK196553:ONK196558 OXG196553:OXG196558 PHC196553:PHC196558 PQY196553:PQY196558 QAU196553:QAU196558 QKQ196553:QKQ196558 QUM196553:QUM196558 REI196553:REI196558 ROE196553:ROE196558 RYA196553:RYA196558 SHW196553:SHW196558 SRS196553:SRS196558 TBO196553:TBO196558 TLK196553:TLK196558 TVG196553:TVG196558 UFC196553:UFC196558 UOY196553:UOY196558 UYU196553:UYU196558 VIQ196553:VIQ196558 VSM196553:VSM196558 WCI196553:WCI196558 WME196553:WME196558 WWA196553:WWA196558 AF262089:AF262094 JO262089:JO262094 TK262089:TK262094 ADG262089:ADG262094 ANC262089:ANC262094 AWY262089:AWY262094 BGU262089:BGU262094 BQQ262089:BQQ262094 CAM262089:CAM262094 CKI262089:CKI262094 CUE262089:CUE262094 DEA262089:DEA262094 DNW262089:DNW262094 DXS262089:DXS262094 EHO262089:EHO262094 ERK262089:ERK262094 FBG262089:FBG262094 FLC262089:FLC262094 FUY262089:FUY262094 GEU262089:GEU262094 GOQ262089:GOQ262094 GYM262089:GYM262094 HII262089:HII262094 HSE262089:HSE262094 ICA262089:ICA262094 ILW262089:ILW262094 IVS262089:IVS262094 JFO262089:JFO262094 JPK262089:JPK262094 JZG262089:JZG262094 KJC262089:KJC262094 KSY262089:KSY262094 LCU262089:LCU262094 LMQ262089:LMQ262094 LWM262089:LWM262094 MGI262089:MGI262094 MQE262089:MQE262094 NAA262089:NAA262094 NJW262089:NJW262094 NTS262089:NTS262094 ODO262089:ODO262094 ONK262089:ONK262094 OXG262089:OXG262094 PHC262089:PHC262094 PQY262089:PQY262094 QAU262089:QAU262094 QKQ262089:QKQ262094 QUM262089:QUM262094 REI262089:REI262094 ROE262089:ROE262094 RYA262089:RYA262094 SHW262089:SHW262094 SRS262089:SRS262094 TBO262089:TBO262094 TLK262089:TLK262094 TVG262089:TVG262094 UFC262089:UFC262094 UOY262089:UOY262094 UYU262089:UYU262094 VIQ262089:VIQ262094 VSM262089:VSM262094 WCI262089:WCI262094 WME262089:WME262094 WWA262089:WWA262094 AF327625:AF327630 JO327625:JO327630 TK327625:TK327630 ADG327625:ADG327630 ANC327625:ANC327630 AWY327625:AWY327630 BGU327625:BGU327630 BQQ327625:BQQ327630 CAM327625:CAM327630 CKI327625:CKI327630 CUE327625:CUE327630 DEA327625:DEA327630 DNW327625:DNW327630 DXS327625:DXS327630 EHO327625:EHO327630 ERK327625:ERK327630 FBG327625:FBG327630 FLC327625:FLC327630 FUY327625:FUY327630 GEU327625:GEU327630 GOQ327625:GOQ327630 GYM327625:GYM327630 HII327625:HII327630 HSE327625:HSE327630 ICA327625:ICA327630 ILW327625:ILW327630 IVS327625:IVS327630 JFO327625:JFO327630 JPK327625:JPK327630 JZG327625:JZG327630 KJC327625:KJC327630 KSY327625:KSY327630 LCU327625:LCU327630 LMQ327625:LMQ327630 LWM327625:LWM327630 MGI327625:MGI327630 MQE327625:MQE327630 NAA327625:NAA327630 NJW327625:NJW327630 NTS327625:NTS327630 ODO327625:ODO327630 ONK327625:ONK327630 OXG327625:OXG327630 PHC327625:PHC327630 PQY327625:PQY327630 QAU327625:QAU327630 QKQ327625:QKQ327630 QUM327625:QUM327630 REI327625:REI327630 ROE327625:ROE327630 RYA327625:RYA327630 SHW327625:SHW327630 SRS327625:SRS327630 TBO327625:TBO327630 TLK327625:TLK327630 TVG327625:TVG327630 UFC327625:UFC327630 UOY327625:UOY327630 UYU327625:UYU327630 VIQ327625:VIQ327630 VSM327625:VSM327630 WCI327625:WCI327630 WME327625:WME327630 WWA327625:WWA327630 AF393161:AF393166 JO393161:JO393166 TK393161:TK393166 ADG393161:ADG393166 ANC393161:ANC393166 AWY393161:AWY393166 BGU393161:BGU393166 BQQ393161:BQQ393166 CAM393161:CAM393166 CKI393161:CKI393166 CUE393161:CUE393166 DEA393161:DEA393166 DNW393161:DNW393166 DXS393161:DXS393166 EHO393161:EHO393166 ERK393161:ERK393166 FBG393161:FBG393166 FLC393161:FLC393166 FUY393161:FUY393166 GEU393161:GEU393166 GOQ393161:GOQ393166 GYM393161:GYM393166 HII393161:HII393166 HSE393161:HSE393166 ICA393161:ICA393166 ILW393161:ILW393166 IVS393161:IVS393166 JFO393161:JFO393166 JPK393161:JPK393166 JZG393161:JZG393166 KJC393161:KJC393166 KSY393161:KSY393166 LCU393161:LCU393166 LMQ393161:LMQ393166 LWM393161:LWM393166 MGI393161:MGI393166 MQE393161:MQE393166 NAA393161:NAA393166 NJW393161:NJW393166 NTS393161:NTS393166 ODO393161:ODO393166 ONK393161:ONK393166 OXG393161:OXG393166 PHC393161:PHC393166 PQY393161:PQY393166 QAU393161:QAU393166 QKQ393161:QKQ393166 QUM393161:QUM393166 REI393161:REI393166 ROE393161:ROE393166 RYA393161:RYA393166 SHW393161:SHW393166 SRS393161:SRS393166 TBO393161:TBO393166 TLK393161:TLK393166 TVG393161:TVG393166 UFC393161:UFC393166 UOY393161:UOY393166 UYU393161:UYU393166 VIQ393161:VIQ393166 VSM393161:VSM393166 WCI393161:WCI393166 WME393161:WME393166 WWA393161:WWA393166 AF458697:AF458702 JO458697:JO458702 TK458697:TK458702 ADG458697:ADG458702 ANC458697:ANC458702 AWY458697:AWY458702 BGU458697:BGU458702 BQQ458697:BQQ458702 CAM458697:CAM458702 CKI458697:CKI458702 CUE458697:CUE458702 DEA458697:DEA458702 DNW458697:DNW458702 DXS458697:DXS458702 EHO458697:EHO458702 ERK458697:ERK458702 FBG458697:FBG458702 FLC458697:FLC458702 FUY458697:FUY458702 GEU458697:GEU458702 GOQ458697:GOQ458702 GYM458697:GYM458702 HII458697:HII458702 HSE458697:HSE458702 ICA458697:ICA458702 ILW458697:ILW458702 IVS458697:IVS458702 JFO458697:JFO458702 JPK458697:JPK458702 JZG458697:JZG458702 KJC458697:KJC458702 KSY458697:KSY458702 LCU458697:LCU458702 LMQ458697:LMQ458702 LWM458697:LWM458702 MGI458697:MGI458702 MQE458697:MQE458702 NAA458697:NAA458702 NJW458697:NJW458702 NTS458697:NTS458702 ODO458697:ODO458702 ONK458697:ONK458702 OXG458697:OXG458702 PHC458697:PHC458702 PQY458697:PQY458702 QAU458697:QAU458702 QKQ458697:QKQ458702 QUM458697:QUM458702 REI458697:REI458702 ROE458697:ROE458702 RYA458697:RYA458702 SHW458697:SHW458702 SRS458697:SRS458702 TBO458697:TBO458702 TLK458697:TLK458702 TVG458697:TVG458702 UFC458697:UFC458702 UOY458697:UOY458702 UYU458697:UYU458702 VIQ458697:VIQ458702 VSM458697:VSM458702 WCI458697:WCI458702 WME458697:WME458702 WWA458697:WWA458702 AF524233:AF524238 JO524233:JO524238 TK524233:TK524238 ADG524233:ADG524238 ANC524233:ANC524238 AWY524233:AWY524238 BGU524233:BGU524238 BQQ524233:BQQ524238 CAM524233:CAM524238 CKI524233:CKI524238 CUE524233:CUE524238 DEA524233:DEA524238 DNW524233:DNW524238 DXS524233:DXS524238 EHO524233:EHO524238 ERK524233:ERK524238 FBG524233:FBG524238 FLC524233:FLC524238 FUY524233:FUY524238 GEU524233:GEU524238 GOQ524233:GOQ524238 GYM524233:GYM524238 HII524233:HII524238 HSE524233:HSE524238 ICA524233:ICA524238 ILW524233:ILW524238 IVS524233:IVS524238 JFO524233:JFO524238 JPK524233:JPK524238 JZG524233:JZG524238 KJC524233:KJC524238 KSY524233:KSY524238 LCU524233:LCU524238 LMQ524233:LMQ524238 LWM524233:LWM524238 MGI524233:MGI524238 MQE524233:MQE524238 NAA524233:NAA524238 NJW524233:NJW524238 NTS524233:NTS524238 ODO524233:ODO524238 ONK524233:ONK524238 OXG524233:OXG524238 PHC524233:PHC524238 PQY524233:PQY524238 QAU524233:QAU524238 QKQ524233:QKQ524238 QUM524233:QUM524238 REI524233:REI524238 ROE524233:ROE524238 RYA524233:RYA524238 SHW524233:SHW524238 SRS524233:SRS524238 TBO524233:TBO524238 TLK524233:TLK524238 TVG524233:TVG524238 UFC524233:UFC524238 UOY524233:UOY524238 UYU524233:UYU524238 VIQ524233:VIQ524238 VSM524233:VSM524238 WCI524233:WCI524238 WME524233:WME524238 WWA524233:WWA524238 AF589769:AF589774 JO589769:JO589774 TK589769:TK589774 ADG589769:ADG589774 ANC589769:ANC589774 AWY589769:AWY589774 BGU589769:BGU589774 BQQ589769:BQQ589774 CAM589769:CAM589774 CKI589769:CKI589774 CUE589769:CUE589774 DEA589769:DEA589774 DNW589769:DNW589774 DXS589769:DXS589774 EHO589769:EHO589774 ERK589769:ERK589774 FBG589769:FBG589774 FLC589769:FLC589774 FUY589769:FUY589774 GEU589769:GEU589774 GOQ589769:GOQ589774 GYM589769:GYM589774 HII589769:HII589774 HSE589769:HSE589774 ICA589769:ICA589774 ILW589769:ILW589774 IVS589769:IVS589774 JFO589769:JFO589774 JPK589769:JPK589774 JZG589769:JZG589774 KJC589769:KJC589774 KSY589769:KSY589774 LCU589769:LCU589774 LMQ589769:LMQ589774 LWM589769:LWM589774 MGI589769:MGI589774 MQE589769:MQE589774 NAA589769:NAA589774 NJW589769:NJW589774 NTS589769:NTS589774 ODO589769:ODO589774 ONK589769:ONK589774 OXG589769:OXG589774 PHC589769:PHC589774 PQY589769:PQY589774 QAU589769:QAU589774 QKQ589769:QKQ589774 QUM589769:QUM589774 REI589769:REI589774 ROE589769:ROE589774 RYA589769:RYA589774 SHW589769:SHW589774 SRS589769:SRS589774 TBO589769:TBO589774 TLK589769:TLK589774 TVG589769:TVG589774 UFC589769:UFC589774 UOY589769:UOY589774 UYU589769:UYU589774 VIQ589769:VIQ589774 VSM589769:VSM589774 WCI589769:WCI589774 WME589769:WME589774 WWA589769:WWA589774 AF655305:AF655310 JO655305:JO655310 TK655305:TK655310 ADG655305:ADG655310 ANC655305:ANC655310 AWY655305:AWY655310 BGU655305:BGU655310 BQQ655305:BQQ655310 CAM655305:CAM655310 CKI655305:CKI655310 CUE655305:CUE655310 DEA655305:DEA655310 DNW655305:DNW655310 DXS655305:DXS655310 EHO655305:EHO655310 ERK655305:ERK655310 FBG655305:FBG655310 FLC655305:FLC655310 FUY655305:FUY655310 GEU655305:GEU655310 GOQ655305:GOQ655310 GYM655305:GYM655310 HII655305:HII655310 HSE655305:HSE655310 ICA655305:ICA655310 ILW655305:ILW655310 IVS655305:IVS655310 JFO655305:JFO655310 JPK655305:JPK655310 JZG655305:JZG655310 KJC655305:KJC655310 KSY655305:KSY655310 LCU655305:LCU655310 LMQ655305:LMQ655310 LWM655305:LWM655310 MGI655305:MGI655310 MQE655305:MQE655310 NAA655305:NAA655310 NJW655305:NJW655310 NTS655305:NTS655310 ODO655305:ODO655310 ONK655305:ONK655310 OXG655305:OXG655310 PHC655305:PHC655310 PQY655305:PQY655310 QAU655305:QAU655310 QKQ655305:QKQ655310 QUM655305:QUM655310 REI655305:REI655310 ROE655305:ROE655310 RYA655305:RYA655310 SHW655305:SHW655310 SRS655305:SRS655310 TBO655305:TBO655310 TLK655305:TLK655310 TVG655305:TVG655310 UFC655305:UFC655310 UOY655305:UOY655310 UYU655305:UYU655310 VIQ655305:VIQ655310 VSM655305:VSM655310 WCI655305:WCI655310 WME655305:WME655310 WWA655305:WWA655310 AF720841:AF720846 JO720841:JO720846 TK720841:TK720846 ADG720841:ADG720846 ANC720841:ANC720846 AWY720841:AWY720846 BGU720841:BGU720846 BQQ720841:BQQ720846 CAM720841:CAM720846 CKI720841:CKI720846 CUE720841:CUE720846 DEA720841:DEA720846 DNW720841:DNW720846 DXS720841:DXS720846 EHO720841:EHO720846 ERK720841:ERK720846 FBG720841:FBG720846 FLC720841:FLC720846 FUY720841:FUY720846 GEU720841:GEU720846 GOQ720841:GOQ720846 GYM720841:GYM720846 HII720841:HII720846 HSE720841:HSE720846 ICA720841:ICA720846 ILW720841:ILW720846 IVS720841:IVS720846 JFO720841:JFO720846 JPK720841:JPK720846 JZG720841:JZG720846 KJC720841:KJC720846 KSY720841:KSY720846 LCU720841:LCU720846 LMQ720841:LMQ720846 LWM720841:LWM720846 MGI720841:MGI720846 MQE720841:MQE720846 NAA720841:NAA720846 NJW720841:NJW720846 NTS720841:NTS720846 ODO720841:ODO720846 ONK720841:ONK720846 OXG720841:OXG720846 PHC720841:PHC720846 PQY720841:PQY720846 QAU720841:QAU720846 QKQ720841:QKQ720846 QUM720841:QUM720846 REI720841:REI720846 ROE720841:ROE720846 RYA720841:RYA720846 SHW720841:SHW720846 SRS720841:SRS720846 TBO720841:TBO720846 TLK720841:TLK720846 TVG720841:TVG720846 UFC720841:UFC720846 UOY720841:UOY720846 UYU720841:UYU720846 VIQ720841:VIQ720846 VSM720841:VSM720846 WCI720841:WCI720846 WME720841:WME720846 WWA720841:WWA720846 AF786377:AF786382 JO786377:JO786382 TK786377:TK786382 ADG786377:ADG786382 ANC786377:ANC786382 AWY786377:AWY786382 BGU786377:BGU786382 BQQ786377:BQQ786382 CAM786377:CAM786382 CKI786377:CKI786382 CUE786377:CUE786382 DEA786377:DEA786382 DNW786377:DNW786382 DXS786377:DXS786382 EHO786377:EHO786382 ERK786377:ERK786382 FBG786377:FBG786382 FLC786377:FLC786382 FUY786377:FUY786382 GEU786377:GEU786382 GOQ786377:GOQ786382 GYM786377:GYM786382 HII786377:HII786382 HSE786377:HSE786382 ICA786377:ICA786382 ILW786377:ILW786382 IVS786377:IVS786382 JFO786377:JFO786382 JPK786377:JPK786382 JZG786377:JZG786382 KJC786377:KJC786382 KSY786377:KSY786382 LCU786377:LCU786382 LMQ786377:LMQ786382 LWM786377:LWM786382 MGI786377:MGI786382 MQE786377:MQE786382 NAA786377:NAA786382 NJW786377:NJW786382 NTS786377:NTS786382 ODO786377:ODO786382 ONK786377:ONK786382 OXG786377:OXG786382 PHC786377:PHC786382 PQY786377:PQY786382 QAU786377:QAU786382 QKQ786377:QKQ786382 QUM786377:QUM786382 REI786377:REI786382 ROE786377:ROE786382 RYA786377:RYA786382 SHW786377:SHW786382 SRS786377:SRS786382 TBO786377:TBO786382 TLK786377:TLK786382 TVG786377:TVG786382 UFC786377:UFC786382 UOY786377:UOY786382 UYU786377:UYU786382 VIQ786377:VIQ786382 VSM786377:VSM786382 WCI786377:WCI786382 WME786377:WME786382 WWA786377:WWA786382 AF851913:AF851918 JO851913:JO851918 TK851913:TK851918 ADG851913:ADG851918 ANC851913:ANC851918 AWY851913:AWY851918 BGU851913:BGU851918 BQQ851913:BQQ851918 CAM851913:CAM851918 CKI851913:CKI851918 CUE851913:CUE851918 DEA851913:DEA851918 DNW851913:DNW851918 DXS851913:DXS851918 EHO851913:EHO851918 ERK851913:ERK851918 FBG851913:FBG851918 FLC851913:FLC851918 FUY851913:FUY851918 GEU851913:GEU851918 GOQ851913:GOQ851918 GYM851913:GYM851918 HII851913:HII851918 HSE851913:HSE851918 ICA851913:ICA851918 ILW851913:ILW851918 IVS851913:IVS851918 JFO851913:JFO851918 JPK851913:JPK851918 JZG851913:JZG851918 KJC851913:KJC851918 KSY851913:KSY851918 LCU851913:LCU851918 LMQ851913:LMQ851918 LWM851913:LWM851918 MGI851913:MGI851918 MQE851913:MQE851918 NAA851913:NAA851918 NJW851913:NJW851918 NTS851913:NTS851918 ODO851913:ODO851918 ONK851913:ONK851918 OXG851913:OXG851918 PHC851913:PHC851918 PQY851913:PQY851918 QAU851913:QAU851918 QKQ851913:QKQ851918 QUM851913:QUM851918 REI851913:REI851918 ROE851913:ROE851918 RYA851913:RYA851918 SHW851913:SHW851918 SRS851913:SRS851918 TBO851913:TBO851918 TLK851913:TLK851918 TVG851913:TVG851918 UFC851913:UFC851918 UOY851913:UOY851918 UYU851913:UYU851918 VIQ851913:VIQ851918 VSM851913:VSM851918 WCI851913:WCI851918 WME851913:WME851918 WWA851913:WWA851918 AF917449:AF917454 JO917449:JO917454 TK917449:TK917454 ADG917449:ADG917454 ANC917449:ANC917454 AWY917449:AWY917454 BGU917449:BGU917454 BQQ917449:BQQ917454 CAM917449:CAM917454 CKI917449:CKI917454 CUE917449:CUE917454 DEA917449:DEA917454 DNW917449:DNW917454 DXS917449:DXS917454 EHO917449:EHO917454 ERK917449:ERK917454 FBG917449:FBG917454 FLC917449:FLC917454 FUY917449:FUY917454 GEU917449:GEU917454 GOQ917449:GOQ917454 GYM917449:GYM917454 HII917449:HII917454 HSE917449:HSE917454 ICA917449:ICA917454 ILW917449:ILW917454 IVS917449:IVS917454 JFO917449:JFO917454 JPK917449:JPK917454 JZG917449:JZG917454 KJC917449:KJC917454 KSY917449:KSY917454 LCU917449:LCU917454 LMQ917449:LMQ917454 LWM917449:LWM917454 MGI917449:MGI917454 MQE917449:MQE917454 NAA917449:NAA917454 NJW917449:NJW917454 NTS917449:NTS917454 ODO917449:ODO917454 ONK917449:ONK917454 OXG917449:OXG917454 PHC917449:PHC917454 PQY917449:PQY917454 QAU917449:QAU917454 QKQ917449:QKQ917454 QUM917449:QUM917454 REI917449:REI917454 ROE917449:ROE917454 RYA917449:RYA917454 SHW917449:SHW917454 SRS917449:SRS917454 TBO917449:TBO917454 TLK917449:TLK917454 TVG917449:TVG917454 UFC917449:UFC917454 UOY917449:UOY917454 UYU917449:UYU917454 VIQ917449:VIQ917454 VSM917449:VSM917454 WCI917449:WCI917454 WME917449:WME917454 WWA917449:WWA917454 AF982985:AF982990 JO982985:JO982990 TK982985:TK982990 ADG982985:ADG982990 ANC982985:ANC982990 AWY982985:AWY982990 BGU982985:BGU982990 BQQ982985:BQQ982990 CAM982985:CAM982990 CKI982985:CKI982990 CUE982985:CUE982990 DEA982985:DEA982990 DNW982985:DNW982990 DXS982985:DXS982990 EHO982985:EHO982990 ERK982985:ERK982990 FBG982985:FBG982990 FLC982985:FLC982990 FUY982985:FUY982990 GEU982985:GEU982990 GOQ982985:GOQ982990 GYM982985:GYM982990 HII982985:HII982990 HSE982985:HSE982990 ICA982985:ICA982990 ILW982985:ILW982990 IVS982985:IVS982990 JFO982985:JFO982990 JPK982985:JPK982990 JZG982985:JZG982990 KJC982985:KJC982990 KSY982985:KSY982990 LCU982985:LCU982990 LMQ982985:LMQ982990 LWM982985:LWM982990 MGI982985:MGI982990 MQE982985:MQE982990 NAA982985:NAA982990 NJW982985:NJW982990 NTS982985:NTS982990 ODO982985:ODO982990 ONK982985:ONK982990 OXG982985:OXG982990 PHC982985:PHC982990 PQY982985:PQY982990 QAU982985:QAU982990 QKQ982985:QKQ982990 QUM982985:QUM982990 REI982985:REI982990 ROE982985:ROE982990 RYA982985:RYA982990 SHW982985:SHW982990 SRS982985:SRS982990 TBO982985:TBO982990 TLK982985:TLK982990 TVG982985:TVG982990 UFC982985:UFC982990 UOY982985:UOY982990 UYU982985:UYU982990 VIQ982985:VIQ982990 VSM982985:VSM982990 WCI982985:WCI982990 WME982985:WME982990 WWA982985:WWA982990 AD65531:AD65540 JM65531:JM65540 TI65531:TI65540 ADE65531:ADE65540 ANA65531:ANA65540 AWW65531:AWW65540 BGS65531:BGS65540 BQO65531:BQO65540 CAK65531:CAK65540 CKG65531:CKG65540 CUC65531:CUC65540 DDY65531:DDY65540 DNU65531:DNU65540 DXQ65531:DXQ65540 EHM65531:EHM65540 ERI65531:ERI65540 FBE65531:FBE65540 FLA65531:FLA65540 FUW65531:FUW65540 GES65531:GES65540 GOO65531:GOO65540 GYK65531:GYK65540 HIG65531:HIG65540 HSC65531:HSC65540 IBY65531:IBY65540 ILU65531:ILU65540 IVQ65531:IVQ65540 JFM65531:JFM65540 JPI65531:JPI65540 JZE65531:JZE65540 KJA65531:KJA65540 KSW65531:KSW65540 LCS65531:LCS65540 LMO65531:LMO65540 LWK65531:LWK65540 MGG65531:MGG65540 MQC65531:MQC65540 MZY65531:MZY65540 NJU65531:NJU65540 NTQ65531:NTQ65540 ODM65531:ODM65540 ONI65531:ONI65540 OXE65531:OXE65540 PHA65531:PHA65540 PQW65531:PQW65540 QAS65531:QAS65540 QKO65531:QKO65540 QUK65531:QUK65540 REG65531:REG65540 ROC65531:ROC65540 RXY65531:RXY65540 SHU65531:SHU65540 SRQ65531:SRQ65540 TBM65531:TBM65540 TLI65531:TLI65540 TVE65531:TVE65540 UFA65531:UFA65540 UOW65531:UOW65540 UYS65531:UYS65540 VIO65531:VIO65540 VSK65531:VSK65540 WCG65531:WCG65540 WMC65531:WMC65540 WVY65531:WVY65540 AD131067:AD131076 JM131067:JM131076 TI131067:TI131076 ADE131067:ADE131076 ANA131067:ANA131076 AWW131067:AWW131076 BGS131067:BGS131076 BQO131067:BQO131076 CAK131067:CAK131076 CKG131067:CKG131076 CUC131067:CUC131076 DDY131067:DDY131076 DNU131067:DNU131076 DXQ131067:DXQ131076 EHM131067:EHM131076 ERI131067:ERI131076 FBE131067:FBE131076 FLA131067:FLA131076 FUW131067:FUW131076 GES131067:GES131076 GOO131067:GOO131076 GYK131067:GYK131076 HIG131067:HIG131076 HSC131067:HSC131076 IBY131067:IBY131076 ILU131067:ILU131076 IVQ131067:IVQ131076 JFM131067:JFM131076 JPI131067:JPI131076 JZE131067:JZE131076 KJA131067:KJA131076 KSW131067:KSW131076 LCS131067:LCS131076 LMO131067:LMO131076 LWK131067:LWK131076 MGG131067:MGG131076 MQC131067:MQC131076 MZY131067:MZY131076 NJU131067:NJU131076 NTQ131067:NTQ131076 ODM131067:ODM131076 ONI131067:ONI131076 OXE131067:OXE131076 PHA131067:PHA131076 PQW131067:PQW131076 QAS131067:QAS131076 QKO131067:QKO131076 QUK131067:QUK131076 REG131067:REG131076 ROC131067:ROC131076 RXY131067:RXY131076 SHU131067:SHU131076 SRQ131067:SRQ131076 TBM131067:TBM131076 TLI131067:TLI131076 TVE131067:TVE131076 UFA131067:UFA131076 UOW131067:UOW131076 UYS131067:UYS131076 VIO131067:VIO131076 VSK131067:VSK131076 WCG131067:WCG131076 WMC131067:WMC131076 WVY131067:WVY131076 AD196603:AD196612 JM196603:JM196612 TI196603:TI196612 ADE196603:ADE196612 ANA196603:ANA196612 AWW196603:AWW196612 BGS196603:BGS196612 BQO196603:BQO196612 CAK196603:CAK196612 CKG196603:CKG196612 CUC196603:CUC196612 DDY196603:DDY196612 DNU196603:DNU196612 DXQ196603:DXQ196612 EHM196603:EHM196612 ERI196603:ERI196612 FBE196603:FBE196612 FLA196603:FLA196612 FUW196603:FUW196612 GES196603:GES196612 GOO196603:GOO196612 GYK196603:GYK196612 HIG196603:HIG196612 HSC196603:HSC196612 IBY196603:IBY196612 ILU196603:ILU196612 IVQ196603:IVQ196612 JFM196603:JFM196612 JPI196603:JPI196612 JZE196603:JZE196612 KJA196603:KJA196612 KSW196603:KSW196612 LCS196603:LCS196612 LMO196603:LMO196612 LWK196603:LWK196612 MGG196603:MGG196612 MQC196603:MQC196612 MZY196603:MZY196612 NJU196603:NJU196612 NTQ196603:NTQ196612 ODM196603:ODM196612 ONI196603:ONI196612 OXE196603:OXE196612 PHA196603:PHA196612 PQW196603:PQW196612 QAS196603:QAS196612 QKO196603:QKO196612 QUK196603:QUK196612 REG196603:REG196612 ROC196603:ROC196612 RXY196603:RXY196612 SHU196603:SHU196612 SRQ196603:SRQ196612 TBM196603:TBM196612 TLI196603:TLI196612 TVE196603:TVE196612 UFA196603:UFA196612 UOW196603:UOW196612 UYS196603:UYS196612 VIO196603:VIO196612 VSK196603:VSK196612 WCG196603:WCG196612 WMC196603:WMC196612 WVY196603:WVY196612 AD262139:AD262148 JM262139:JM262148 TI262139:TI262148 ADE262139:ADE262148 ANA262139:ANA262148 AWW262139:AWW262148 BGS262139:BGS262148 BQO262139:BQO262148 CAK262139:CAK262148 CKG262139:CKG262148 CUC262139:CUC262148 DDY262139:DDY262148 DNU262139:DNU262148 DXQ262139:DXQ262148 EHM262139:EHM262148 ERI262139:ERI262148 FBE262139:FBE262148 FLA262139:FLA262148 FUW262139:FUW262148 GES262139:GES262148 GOO262139:GOO262148 GYK262139:GYK262148 HIG262139:HIG262148 HSC262139:HSC262148 IBY262139:IBY262148 ILU262139:ILU262148 IVQ262139:IVQ262148 JFM262139:JFM262148 JPI262139:JPI262148 JZE262139:JZE262148 KJA262139:KJA262148 KSW262139:KSW262148 LCS262139:LCS262148 LMO262139:LMO262148 LWK262139:LWK262148 MGG262139:MGG262148 MQC262139:MQC262148 MZY262139:MZY262148 NJU262139:NJU262148 NTQ262139:NTQ262148 ODM262139:ODM262148 ONI262139:ONI262148 OXE262139:OXE262148 PHA262139:PHA262148 PQW262139:PQW262148 QAS262139:QAS262148 QKO262139:QKO262148 QUK262139:QUK262148 REG262139:REG262148 ROC262139:ROC262148 RXY262139:RXY262148 SHU262139:SHU262148 SRQ262139:SRQ262148 TBM262139:TBM262148 TLI262139:TLI262148 TVE262139:TVE262148 UFA262139:UFA262148 UOW262139:UOW262148 UYS262139:UYS262148 VIO262139:VIO262148 VSK262139:VSK262148 WCG262139:WCG262148 WMC262139:WMC262148 WVY262139:WVY262148 AD327675:AD327684 JM327675:JM327684 TI327675:TI327684 ADE327675:ADE327684 ANA327675:ANA327684 AWW327675:AWW327684 BGS327675:BGS327684 BQO327675:BQO327684 CAK327675:CAK327684 CKG327675:CKG327684 CUC327675:CUC327684 DDY327675:DDY327684 DNU327675:DNU327684 DXQ327675:DXQ327684 EHM327675:EHM327684 ERI327675:ERI327684 FBE327675:FBE327684 FLA327675:FLA327684 FUW327675:FUW327684 GES327675:GES327684 GOO327675:GOO327684 GYK327675:GYK327684 HIG327675:HIG327684 HSC327675:HSC327684 IBY327675:IBY327684 ILU327675:ILU327684 IVQ327675:IVQ327684 JFM327675:JFM327684 JPI327675:JPI327684 JZE327675:JZE327684 KJA327675:KJA327684 KSW327675:KSW327684 LCS327675:LCS327684 LMO327675:LMO327684 LWK327675:LWK327684 MGG327675:MGG327684 MQC327675:MQC327684 MZY327675:MZY327684 NJU327675:NJU327684 NTQ327675:NTQ327684 ODM327675:ODM327684 ONI327675:ONI327684 OXE327675:OXE327684 PHA327675:PHA327684 PQW327675:PQW327684 QAS327675:QAS327684 QKO327675:QKO327684 QUK327675:QUK327684 REG327675:REG327684 ROC327675:ROC327684 RXY327675:RXY327684 SHU327675:SHU327684 SRQ327675:SRQ327684 TBM327675:TBM327684 TLI327675:TLI327684 TVE327675:TVE327684 UFA327675:UFA327684 UOW327675:UOW327684 UYS327675:UYS327684 VIO327675:VIO327684 VSK327675:VSK327684 WCG327675:WCG327684 WMC327675:WMC327684 WVY327675:WVY327684 AD393211:AD393220 JM393211:JM393220 TI393211:TI393220 ADE393211:ADE393220 ANA393211:ANA393220 AWW393211:AWW393220 BGS393211:BGS393220 BQO393211:BQO393220 CAK393211:CAK393220 CKG393211:CKG393220 CUC393211:CUC393220 DDY393211:DDY393220 DNU393211:DNU393220 DXQ393211:DXQ393220 EHM393211:EHM393220 ERI393211:ERI393220 FBE393211:FBE393220 FLA393211:FLA393220 FUW393211:FUW393220 GES393211:GES393220 GOO393211:GOO393220 GYK393211:GYK393220 HIG393211:HIG393220 HSC393211:HSC393220 IBY393211:IBY393220 ILU393211:ILU393220 IVQ393211:IVQ393220 JFM393211:JFM393220 JPI393211:JPI393220 JZE393211:JZE393220 KJA393211:KJA393220 KSW393211:KSW393220 LCS393211:LCS393220 LMO393211:LMO393220 LWK393211:LWK393220 MGG393211:MGG393220 MQC393211:MQC393220 MZY393211:MZY393220 NJU393211:NJU393220 NTQ393211:NTQ393220 ODM393211:ODM393220 ONI393211:ONI393220 OXE393211:OXE393220 PHA393211:PHA393220 PQW393211:PQW393220 QAS393211:QAS393220 QKO393211:QKO393220 QUK393211:QUK393220 REG393211:REG393220 ROC393211:ROC393220 RXY393211:RXY393220 SHU393211:SHU393220 SRQ393211:SRQ393220 TBM393211:TBM393220 TLI393211:TLI393220 TVE393211:TVE393220 UFA393211:UFA393220 UOW393211:UOW393220 UYS393211:UYS393220 VIO393211:VIO393220 VSK393211:VSK393220 WCG393211:WCG393220 WMC393211:WMC393220 WVY393211:WVY393220 AD458747:AD458756 JM458747:JM458756 TI458747:TI458756 ADE458747:ADE458756 ANA458747:ANA458756 AWW458747:AWW458756 BGS458747:BGS458756 BQO458747:BQO458756 CAK458747:CAK458756 CKG458747:CKG458756 CUC458747:CUC458756 DDY458747:DDY458756 DNU458747:DNU458756 DXQ458747:DXQ458756 EHM458747:EHM458756 ERI458747:ERI458756 FBE458747:FBE458756 FLA458747:FLA458756 FUW458747:FUW458756 GES458747:GES458756 GOO458747:GOO458756 GYK458747:GYK458756 HIG458747:HIG458756 HSC458747:HSC458756 IBY458747:IBY458756 ILU458747:ILU458756 IVQ458747:IVQ458756 JFM458747:JFM458756 JPI458747:JPI458756 JZE458747:JZE458756 KJA458747:KJA458756 KSW458747:KSW458756 LCS458747:LCS458756 LMO458747:LMO458756 LWK458747:LWK458756 MGG458747:MGG458756 MQC458747:MQC458756 MZY458747:MZY458756 NJU458747:NJU458756 NTQ458747:NTQ458756 ODM458747:ODM458756 ONI458747:ONI458756 OXE458747:OXE458756 PHA458747:PHA458756 PQW458747:PQW458756 QAS458747:QAS458756 QKO458747:QKO458756 QUK458747:QUK458756 REG458747:REG458756 ROC458747:ROC458756 RXY458747:RXY458756 SHU458747:SHU458756 SRQ458747:SRQ458756 TBM458747:TBM458756 TLI458747:TLI458756 TVE458747:TVE458756 UFA458747:UFA458756 UOW458747:UOW458756 UYS458747:UYS458756 VIO458747:VIO458756 VSK458747:VSK458756 WCG458747:WCG458756 WMC458747:WMC458756 WVY458747:WVY458756 AD524283:AD524292 JM524283:JM524292 TI524283:TI524292 ADE524283:ADE524292 ANA524283:ANA524292 AWW524283:AWW524292 BGS524283:BGS524292 BQO524283:BQO524292 CAK524283:CAK524292 CKG524283:CKG524292 CUC524283:CUC524292 DDY524283:DDY524292 DNU524283:DNU524292 DXQ524283:DXQ524292 EHM524283:EHM524292 ERI524283:ERI524292 FBE524283:FBE524292 FLA524283:FLA524292 FUW524283:FUW524292 GES524283:GES524292 GOO524283:GOO524292 GYK524283:GYK524292 HIG524283:HIG524292 HSC524283:HSC524292 IBY524283:IBY524292 ILU524283:ILU524292 IVQ524283:IVQ524292 JFM524283:JFM524292 JPI524283:JPI524292 JZE524283:JZE524292 KJA524283:KJA524292 KSW524283:KSW524292 LCS524283:LCS524292 LMO524283:LMO524292 LWK524283:LWK524292 MGG524283:MGG524292 MQC524283:MQC524292 MZY524283:MZY524292 NJU524283:NJU524292 NTQ524283:NTQ524292 ODM524283:ODM524292 ONI524283:ONI524292 OXE524283:OXE524292 PHA524283:PHA524292 PQW524283:PQW524292 QAS524283:QAS524292 QKO524283:QKO524292 QUK524283:QUK524292 REG524283:REG524292 ROC524283:ROC524292 RXY524283:RXY524292 SHU524283:SHU524292 SRQ524283:SRQ524292 TBM524283:TBM524292 TLI524283:TLI524292 TVE524283:TVE524292 UFA524283:UFA524292 UOW524283:UOW524292 UYS524283:UYS524292 VIO524283:VIO524292 VSK524283:VSK524292 WCG524283:WCG524292 WMC524283:WMC524292 WVY524283:WVY524292 AD589819:AD589828 JM589819:JM589828 TI589819:TI589828 ADE589819:ADE589828 ANA589819:ANA589828 AWW589819:AWW589828 BGS589819:BGS589828 BQO589819:BQO589828 CAK589819:CAK589828 CKG589819:CKG589828 CUC589819:CUC589828 DDY589819:DDY589828 DNU589819:DNU589828 DXQ589819:DXQ589828 EHM589819:EHM589828 ERI589819:ERI589828 FBE589819:FBE589828 FLA589819:FLA589828 FUW589819:FUW589828 GES589819:GES589828 GOO589819:GOO589828 GYK589819:GYK589828 HIG589819:HIG589828 HSC589819:HSC589828 IBY589819:IBY589828 ILU589819:ILU589828 IVQ589819:IVQ589828 JFM589819:JFM589828 JPI589819:JPI589828 JZE589819:JZE589828 KJA589819:KJA589828 KSW589819:KSW589828 LCS589819:LCS589828 LMO589819:LMO589828 LWK589819:LWK589828 MGG589819:MGG589828 MQC589819:MQC589828 MZY589819:MZY589828 NJU589819:NJU589828 NTQ589819:NTQ589828 ODM589819:ODM589828 ONI589819:ONI589828 OXE589819:OXE589828 PHA589819:PHA589828 PQW589819:PQW589828 QAS589819:QAS589828 QKO589819:QKO589828 QUK589819:QUK589828 REG589819:REG589828 ROC589819:ROC589828 RXY589819:RXY589828 SHU589819:SHU589828 SRQ589819:SRQ589828 TBM589819:TBM589828 TLI589819:TLI589828 TVE589819:TVE589828 UFA589819:UFA589828 UOW589819:UOW589828 UYS589819:UYS589828 VIO589819:VIO589828 VSK589819:VSK589828 WCG589819:WCG589828 WMC589819:WMC589828 WVY589819:WVY589828 AD655355:AD655364 JM655355:JM655364 TI655355:TI655364 ADE655355:ADE655364 ANA655355:ANA655364 AWW655355:AWW655364 BGS655355:BGS655364 BQO655355:BQO655364 CAK655355:CAK655364 CKG655355:CKG655364 CUC655355:CUC655364 DDY655355:DDY655364 DNU655355:DNU655364 DXQ655355:DXQ655364 EHM655355:EHM655364 ERI655355:ERI655364 FBE655355:FBE655364 FLA655355:FLA655364 FUW655355:FUW655364 GES655355:GES655364 GOO655355:GOO655364 GYK655355:GYK655364 HIG655355:HIG655364 HSC655355:HSC655364 IBY655355:IBY655364 ILU655355:ILU655364 IVQ655355:IVQ655364 JFM655355:JFM655364 JPI655355:JPI655364 JZE655355:JZE655364 KJA655355:KJA655364 KSW655355:KSW655364 LCS655355:LCS655364 LMO655355:LMO655364 LWK655355:LWK655364 MGG655355:MGG655364 MQC655355:MQC655364 MZY655355:MZY655364 NJU655355:NJU655364 NTQ655355:NTQ655364 ODM655355:ODM655364 ONI655355:ONI655364 OXE655355:OXE655364 PHA655355:PHA655364 PQW655355:PQW655364 QAS655355:QAS655364 QKO655355:QKO655364 QUK655355:QUK655364 REG655355:REG655364 ROC655355:ROC655364 RXY655355:RXY655364 SHU655355:SHU655364 SRQ655355:SRQ655364 TBM655355:TBM655364 TLI655355:TLI655364 TVE655355:TVE655364 UFA655355:UFA655364 UOW655355:UOW655364 UYS655355:UYS655364 VIO655355:VIO655364 VSK655355:VSK655364 WCG655355:WCG655364 WMC655355:WMC655364 WVY655355:WVY655364 AD720891:AD720900 JM720891:JM720900 TI720891:TI720900 ADE720891:ADE720900 ANA720891:ANA720900 AWW720891:AWW720900 BGS720891:BGS720900 BQO720891:BQO720900 CAK720891:CAK720900 CKG720891:CKG720900 CUC720891:CUC720900 DDY720891:DDY720900 DNU720891:DNU720900 DXQ720891:DXQ720900 EHM720891:EHM720900 ERI720891:ERI720900 FBE720891:FBE720900 FLA720891:FLA720900 FUW720891:FUW720900 GES720891:GES720900 GOO720891:GOO720900 GYK720891:GYK720900 HIG720891:HIG720900 HSC720891:HSC720900 IBY720891:IBY720900 ILU720891:ILU720900 IVQ720891:IVQ720900 JFM720891:JFM720900 JPI720891:JPI720900 JZE720891:JZE720900 KJA720891:KJA720900 KSW720891:KSW720900 LCS720891:LCS720900 LMO720891:LMO720900 LWK720891:LWK720900 MGG720891:MGG720900 MQC720891:MQC720900 MZY720891:MZY720900 NJU720891:NJU720900 NTQ720891:NTQ720900 ODM720891:ODM720900 ONI720891:ONI720900 OXE720891:OXE720900 PHA720891:PHA720900 PQW720891:PQW720900 QAS720891:QAS720900 QKO720891:QKO720900 QUK720891:QUK720900 REG720891:REG720900 ROC720891:ROC720900 RXY720891:RXY720900 SHU720891:SHU720900 SRQ720891:SRQ720900 TBM720891:TBM720900 TLI720891:TLI720900 TVE720891:TVE720900 UFA720891:UFA720900 UOW720891:UOW720900 UYS720891:UYS720900 VIO720891:VIO720900 VSK720891:VSK720900 WCG720891:WCG720900 WMC720891:WMC720900 WVY720891:WVY720900 AD786427:AD786436 JM786427:JM786436 TI786427:TI786436 ADE786427:ADE786436 ANA786427:ANA786436 AWW786427:AWW786436 BGS786427:BGS786436 BQO786427:BQO786436 CAK786427:CAK786436 CKG786427:CKG786436 CUC786427:CUC786436 DDY786427:DDY786436 DNU786427:DNU786436 DXQ786427:DXQ786436 EHM786427:EHM786436 ERI786427:ERI786436 FBE786427:FBE786436 FLA786427:FLA786436 FUW786427:FUW786436 GES786427:GES786436 GOO786427:GOO786436 GYK786427:GYK786436 HIG786427:HIG786436 HSC786427:HSC786436 IBY786427:IBY786436 ILU786427:ILU786436 IVQ786427:IVQ786436 JFM786427:JFM786436 JPI786427:JPI786436 JZE786427:JZE786436 KJA786427:KJA786436 KSW786427:KSW786436 LCS786427:LCS786436 LMO786427:LMO786436 LWK786427:LWK786436 MGG786427:MGG786436 MQC786427:MQC786436 MZY786427:MZY786436 NJU786427:NJU786436 NTQ786427:NTQ786436 ODM786427:ODM786436 ONI786427:ONI786436 OXE786427:OXE786436 PHA786427:PHA786436 PQW786427:PQW786436 QAS786427:QAS786436 QKO786427:QKO786436 QUK786427:QUK786436 REG786427:REG786436 ROC786427:ROC786436 RXY786427:RXY786436 SHU786427:SHU786436 SRQ786427:SRQ786436 TBM786427:TBM786436 TLI786427:TLI786436 TVE786427:TVE786436 UFA786427:UFA786436 UOW786427:UOW786436 UYS786427:UYS786436 VIO786427:VIO786436 VSK786427:VSK786436 WCG786427:WCG786436 WMC786427:WMC786436 WVY786427:WVY786436 AD851963:AD851972 JM851963:JM851972 TI851963:TI851972 ADE851963:ADE851972 ANA851963:ANA851972 AWW851963:AWW851972 BGS851963:BGS851972 BQO851963:BQO851972 CAK851963:CAK851972 CKG851963:CKG851972 CUC851963:CUC851972 DDY851963:DDY851972 DNU851963:DNU851972 DXQ851963:DXQ851972 EHM851963:EHM851972 ERI851963:ERI851972 FBE851963:FBE851972 FLA851963:FLA851972 FUW851963:FUW851972 GES851963:GES851972 GOO851963:GOO851972 GYK851963:GYK851972 HIG851963:HIG851972 HSC851963:HSC851972 IBY851963:IBY851972 ILU851963:ILU851972 IVQ851963:IVQ851972 JFM851963:JFM851972 JPI851963:JPI851972 JZE851963:JZE851972 KJA851963:KJA851972 KSW851963:KSW851972 LCS851963:LCS851972 LMO851963:LMO851972 LWK851963:LWK851972 MGG851963:MGG851972 MQC851963:MQC851972 MZY851963:MZY851972 NJU851963:NJU851972 NTQ851963:NTQ851972 ODM851963:ODM851972 ONI851963:ONI851972 OXE851963:OXE851972 PHA851963:PHA851972 PQW851963:PQW851972 QAS851963:QAS851972 QKO851963:QKO851972 QUK851963:QUK851972 REG851963:REG851972 ROC851963:ROC851972 RXY851963:RXY851972 SHU851963:SHU851972 SRQ851963:SRQ851972 TBM851963:TBM851972 TLI851963:TLI851972 TVE851963:TVE851972 UFA851963:UFA851972 UOW851963:UOW851972 UYS851963:UYS851972 VIO851963:VIO851972 VSK851963:VSK851972 WCG851963:WCG851972 WMC851963:WMC851972 WVY851963:WVY851972 AD917499:AD917508 JM917499:JM917508 TI917499:TI917508 ADE917499:ADE917508 ANA917499:ANA917508 AWW917499:AWW917508 BGS917499:BGS917508 BQO917499:BQO917508 CAK917499:CAK917508 CKG917499:CKG917508 CUC917499:CUC917508 DDY917499:DDY917508 DNU917499:DNU917508 DXQ917499:DXQ917508 EHM917499:EHM917508 ERI917499:ERI917508 FBE917499:FBE917508 FLA917499:FLA917508 FUW917499:FUW917508 GES917499:GES917508 GOO917499:GOO917508 GYK917499:GYK917508 HIG917499:HIG917508 HSC917499:HSC917508 IBY917499:IBY917508 ILU917499:ILU917508 IVQ917499:IVQ917508 JFM917499:JFM917508 JPI917499:JPI917508 JZE917499:JZE917508 KJA917499:KJA917508 KSW917499:KSW917508 LCS917499:LCS917508 LMO917499:LMO917508 LWK917499:LWK917508 MGG917499:MGG917508 MQC917499:MQC917508 MZY917499:MZY917508 NJU917499:NJU917508 NTQ917499:NTQ917508 ODM917499:ODM917508 ONI917499:ONI917508 OXE917499:OXE917508 PHA917499:PHA917508 PQW917499:PQW917508 QAS917499:QAS917508 QKO917499:QKO917508 QUK917499:QUK917508 REG917499:REG917508 ROC917499:ROC917508 RXY917499:RXY917508 SHU917499:SHU917508 SRQ917499:SRQ917508 TBM917499:TBM917508 TLI917499:TLI917508 TVE917499:TVE917508 UFA917499:UFA917508 UOW917499:UOW917508 UYS917499:UYS917508 VIO917499:VIO917508 VSK917499:VSK917508 WCG917499:WCG917508 WMC917499:WMC917508 WVY917499:WVY917508 AD983035:AD983044 JM983035:JM983044 TI983035:TI983044 ADE983035:ADE983044 ANA983035:ANA983044 AWW983035:AWW983044 BGS983035:BGS983044 BQO983035:BQO983044 CAK983035:CAK983044 CKG983035:CKG983044 CUC983035:CUC983044 DDY983035:DDY983044 DNU983035:DNU983044 DXQ983035:DXQ983044 EHM983035:EHM983044 ERI983035:ERI983044 FBE983035:FBE983044 FLA983035:FLA983044 FUW983035:FUW983044 GES983035:GES983044 GOO983035:GOO983044 GYK983035:GYK983044 HIG983035:HIG983044 HSC983035:HSC983044 IBY983035:IBY983044 ILU983035:ILU983044 IVQ983035:IVQ983044 JFM983035:JFM983044 JPI983035:JPI983044 JZE983035:JZE983044 KJA983035:KJA983044 KSW983035:KSW983044 LCS983035:LCS983044 LMO983035:LMO983044 LWK983035:LWK983044 MGG983035:MGG983044 MQC983035:MQC983044 MZY983035:MZY983044 NJU983035:NJU983044 NTQ983035:NTQ983044 ODM983035:ODM983044 ONI983035:ONI983044 OXE983035:OXE983044 PHA983035:PHA983044 PQW983035:PQW983044 QAS983035:QAS983044 QKO983035:QKO983044 QUK983035:QUK983044 REG983035:REG983044 ROC983035:ROC983044 RXY983035:RXY983044 SHU983035:SHU983044 SRQ983035:SRQ983044 TBM983035:TBM983044 TLI983035:TLI983044 TVE983035:TVE983044 UFA983035:UFA983044 UOW983035:UOW983044 UYS983035:UYS983044 VIO983035:VIO983044 VSK983035:VSK983044 WCG983035:WCG983044 WMC983035:WMC983044 WVY983035:WVY983044 AF65531:AF65540 JO65531:JO65540 TK65531:TK65540 ADG65531:ADG65540 ANC65531:ANC65540 AWY65531:AWY65540 BGU65531:BGU65540 BQQ65531:BQQ65540 CAM65531:CAM65540 CKI65531:CKI65540 CUE65531:CUE65540 DEA65531:DEA65540 DNW65531:DNW65540 DXS65531:DXS65540 EHO65531:EHO65540 ERK65531:ERK65540 FBG65531:FBG65540 FLC65531:FLC65540 FUY65531:FUY65540 GEU65531:GEU65540 GOQ65531:GOQ65540 GYM65531:GYM65540 HII65531:HII65540 HSE65531:HSE65540 ICA65531:ICA65540 ILW65531:ILW65540 IVS65531:IVS65540 JFO65531:JFO65540 JPK65531:JPK65540 JZG65531:JZG65540 KJC65531:KJC65540 KSY65531:KSY65540 LCU65531:LCU65540 LMQ65531:LMQ65540 LWM65531:LWM65540 MGI65531:MGI65540 MQE65531:MQE65540 NAA65531:NAA65540 NJW65531:NJW65540 NTS65531:NTS65540 ODO65531:ODO65540 ONK65531:ONK65540 OXG65531:OXG65540 PHC65531:PHC65540 PQY65531:PQY65540 QAU65531:QAU65540 QKQ65531:QKQ65540 QUM65531:QUM65540 REI65531:REI65540 ROE65531:ROE65540 RYA65531:RYA65540 SHW65531:SHW65540 SRS65531:SRS65540 TBO65531:TBO65540 TLK65531:TLK65540 TVG65531:TVG65540 UFC65531:UFC65540 UOY65531:UOY65540 UYU65531:UYU65540 VIQ65531:VIQ65540 VSM65531:VSM65540 WCI65531:WCI65540 WME65531:WME65540 WWA65531:WWA65540 AF131067:AF131076 JO131067:JO131076 TK131067:TK131076 ADG131067:ADG131076 ANC131067:ANC131076 AWY131067:AWY131076 BGU131067:BGU131076 BQQ131067:BQQ131076 CAM131067:CAM131076 CKI131067:CKI131076 CUE131067:CUE131076 DEA131067:DEA131076 DNW131067:DNW131076 DXS131067:DXS131076 EHO131067:EHO131076 ERK131067:ERK131076 FBG131067:FBG131076 FLC131067:FLC131076 FUY131067:FUY131076 GEU131067:GEU131076 GOQ131067:GOQ131076 GYM131067:GYM131076 HII131067:HII131076 HSE131067:HSE131076 ICA131067:ICA131076 ILW131067:ILW131076 IVS131067:IVS131076 JFO131067:JFO131076 JPK131067:JPK131076 JZG131067:JZG131076 KJC131067:KJC131076 KSY131067:KSY131076 LCU131067:LCU131076 LMQ131067:LMQ131076 LWM131067:LWM131076 MGI131067:MGI131076 MQE131067:MQE131076 NAA131067:NAA131076 NJW131067:NJW131076 NTS131067:NTS131076 ODO131067:ODO131076 ONK131067:ONK131076 OXG131067:OXG131076 PHC131067:PHC131076 PQY131067:PQY131076 QAU131067:QAU131076 QKQ131067:QKQ131076 QUM131067:QUM131076 REI131067:REI131076 ROE131067:ROE131076 RYA131067:RYA131076 SHW131067:SHW131076 SRS131067:SRS131076 TBO131067:TBO131076 TLK131067:TLK131076 TVG131067:TVG131076 UFC131067:UFC131076 UOY131067:UOY131076 UYU131067:UYU131076 VIQ131067:VIQ131076 VSM131067:VSM131076 WCI131067:WCI131076 WME131067:WME131076 WWA131067:WWA131076 AF196603:AF196612 JO196603:JO196612 TK196603:TK196612 ADG196603:ADG196612 ANC196603:ANC196612 AWY196603:AWY196612 BGU196603:BGU196612 BQQ196603:BQQ196612 CAM196603:CAM196612 CKI196603:CKI196612 CUE196603:CUE196612 DEA196603:DEA196612 DNW196603:DNW196612 DXS196603:DXS196612 EHO196603:EHO196612 ERK196603:ERK196612 FBG196603:FBG196612 FLC196603:FLC196612 FUY196603:FUY196612 GEU196603:GEU196612 GOQ196603:GOQ196612 GYM196603:GYM196612 HII196603:HII196612 HSE196603:HSE196612 ICA196603:ICA196612 ILW196603:ILW196612 IVS196603:IVS196612 JFO196603:JFO196612 JPK196603:JPK196612 JZG196603:JZG196612 KJC196603:KJC196612 KSY196603:KSY196612 LCU196603:LCU196612 LMQ196603:LMQ196612 LWM196603:LWM196612 MGI196603:MGI196612 MQE196603:MQE196612 NAA196603:NAA196612 NJW196603:NJW196612 NTS196603:NTS196612 ODO196603:ODO196612 ONK196603:ONK196612 OXG196603:OXG196612 PHC196603:PHC196612 PQY196603:PQY196612 QAU196603:QAU196612 QKQ196603:QKQ196612 QUM196603:QUM196612 REI196603:REI196612 ROE196603:ROE196612 RYA196603:RYA196612 SHW196603:SHW196612 SRS196603:SRS196612 TBO196603:TBO196612 TLK196603:TLK196612 TVG196603:TVG196612 UFC196603:UFC196612 UOY196603:UOY196612 UYU196603:UYU196612 VIQ196603:VIQ196612 VSM196603:VSM196612 WCI196603:WCI196612 WME196603:WME196612 WWA196603:WWA196612 AF262139:AF262148 JO262139:JO262148 TK262139:TK262148 ADG262139:ADG262148 ANC262139:ANC262148 AWY262139:AWY262148 BGU262139:BGU262148 BQQ262139:BQQ262148 CAM262139:CAM262148 CKI262139:CKI262148 CUE262139:CUE262148 DEA262139:DEA262148 DNW262139:DNW262148 DXS262139:DXS262148 EHO262139:EHO262148 ERK262139:ERK262148 FBG262139:FBG262148 FLC262139:FLC262148 FUY262139:FUY262148 GEU262139:GEU262148 GOQ262139:GOQ262148 GYM262139:GYM262148 HII262139:HII262148 HSE262139:HSE262148 ICA262139:ICA262148 ILW262139:ILW262148 IVS262139:IVS262148 JFO262139:JFO262148 JPK262139:JPK262148 JZG262139:JZG262148 KJC262139:KJC262148 KSY262139:KSY262148 LCU262139:LCU262148 LMQ262139:LMQ262148 LWM262139:LWM262148 MGI262139:MGI262148 MQE262139:MQE262148 NAA262139:NAA262148 NJW262139:NJW262148 NTS262139:NTS262148 ODO262139:ODO262148 ONK262139:ONK262148 OXG262139:OXG262148 PHC262139:PHC262148 PQY262139:PQY262148 QAU262139:QAU262148 QKQ262139:QKQ262148 QUM262139:QUM262148 REI262139:REI262148 ROE262139:ROE262148 RYA262139:RYA262148 SHW262139:SHW262148 SRS262139:SRS262148 TBO262139:TBO262148 TLK262139:TLK262148 TVG262139:TVG262148 UFC262139:UFC262148 UOY262139:UOY262148 UYU262139:UYU262148 VIQ262139:VIQ262148 VSM262139:VSM262148 WCI262139:WCI262148 WME262139:WME262148 WWA262139:WWA262148 AF327675:AF327684 JO327675:JO327684 TK327675:TK327684 ADG327675:ADG327684 ANC327675:ANC327684 AWY327675:AWY327684 BGU327675:BGU327684 BQQ327675:BQQ327684 CAM327675:CAM327684 CKI327675:CKI327684 CUE327675:CUE327684 DEA327675:DEA327684 DNW327675:DNW327684 DXS327675:DXS327684 EHO327675:EHO327684 ERK327675:ERK327684 FBG327675:FBG327684 FLC327675:FLC327684 FUY327675:FUY327684 GEU327675:GEU327684 GOQ327675:GOQ327684 GYM327675:GYM327684 HII327675:HII327684 HSE327675:HSE327684 ICA327675:ICA327684 ILW327675:ILW327684 IVS327675:IVS327684 JFO327675:JFO327684 JPK327675:JPK327684 JZG327675:JZG327684 KJC327675:KJC327684 KSY327675:KSY327684 LCU327675:LCU327684 LMQ327675:LMQ327684 LWM327675:LWM327684 MGI327675:MGI327684 MQE327675:MQE327684 NAA327675:NAA327684 NJW327675:NJW327684 NTS327675:NTS327684 ODO327675:ODO327684 ONK327675:ONK327684 OXG327675:OXG327684 PHC327675:PHC327684 PQY327675:PQY327684 QAU327675:QAU327684 QKQ327675:QKQ327684 QUM327675:QUM327684 REI327675:REI327684 ROE327675:ROE327684 RYA327675:RYA327684 SHW327675:SHW327684 SRS327675:SRS327684 TBO327675:TBO327684 TLK327675:TLK327684 TVG327675:TVG327684 UFC327675:UFC327684 UOY327675:UOY327684 UYU327675:UYU327684 VIQ327675:VIQ327684 VSM327675:VSM327684 WCI327675:WCI327684 WME327675:WME327684 WWA327675:WWA327684 AF393211:AF393220 JO393211:JO393220 TK393211:TK393220 ADG393211:ADG393220 ANC393211:ANC393220 AWY393211:AWY393220 BGU393211:BGU393220 BQQ393211:BQQ393220 CAM393211:CAM393220 CKI393211:CKI393220 CUE393211:CUE393220 DEA393211:DEA393220 DNW393211:DNW393220 DXS393211:DXS393220 EHO393211:EHO393220 ERK393211:ERK393220 FBG393211:FBG393220 FLC393211:FLC393220 FUY393211:FUY393220 GEU393211:GEU393220 GOQ393211:GOQ393220 GYM393211:GYM393220 HII393211:HII393220 HSE393211:HSE393220 ICA393211:ICA393220 ILW393211:ILW393220 IVS393211:IVS393220 JFO393211:JFO393220 JPK393211:JPK393220 JZG393211:JZG393220 KJC393211:KJC393220 KSY393211:KSY393220 LCU393211:LCU393220 LMQ393211:LMQ393220 LWM393211:LWM393220 MGI393211:MGI393220 MQE393211:MQE393220 NAA393211:NAA393220 NJW393211:NJW393220 NTS393211:NTS393220 ODO393211:ODO393220 ONK393211:ONK393220 OXG393211:OXG393220 PHC393211:PHC393220 PQY393211:PQY393220 QAU393211:QAU393220 QKQ393211:QKQ393220 QUM393211:QUM393220 REI393211:REI393220 ROE393211:ROE393220 RYA393211:RYA393220 SHW393211:SHW393220 SRS393211:SRS393220 TBO393211:TBO393220 TLK393211:TLK393220 TVG393211:TVG393220 UFC393211:UFC393220 UOY393211:UOY393220 UYU393211:UYU393220 VIQ393211:VIQ393220 VSM393211:VSM393220 WCI393211:WCI393220 WME393211:WME393220 WWA393211:WWA393220 AF458747:AF458756 JO458747:JO458756 TK458747:TK458756 ADG458747:ADG458756 ANC458747:ANC458756 AWY458747:AWY458756 BGU458747:BGU458756 BQQ458747:BQQ458756 CAM458747:CAM458756 CKI458747:CKI458756 CUE458747:CUE458756 DEA458747:DEA458756 DNW458747:DNW458756 DXS458747:DXS458756 EHO458747:EHO458756 ERK458747:ERK458756 FBG458747:FBG458756 FLC458747:FLC458756 FUY458747:FUY458756 GEU458747:GEU458756 GOQ458747:GOQ458756 GYM458747:GYM458756 HII458747:HII458756 HSE458747:HSE458756 ICA458747:ICA458756 ILW458747:ILW458756 IVS458747:IVS458756 JFO458747:JFO458756 JPK458747:JPK458756 JZG458747:JZG458756 KJC458747:KJC458756 KSY458747:KSY458756 LCU458747:LCU458756 LMQ458747:LMQ458756 LWM458747:LWM458756 MGI458747:MGI458756 MQE458747:MQE458756 NAA458747:NAA458756 NJW458747:NJW458756 NTS458747:NTS458756 ODO458747:ODO458756 ONK458747:ONK458756 OXG458747:OXG458756 PHC458747:PHC458756 PQY458747:PQY458756 QAU458747:QAU458756 QKQ458747:QKQ458756 QUM458747:QUM458756 REI458747:REI458756 ROE458747:ROE458756 RYA458747:RYA458756 SHW458747:SHW458756 SRS458747:SRS458756 TBO458747:TBO458756 TLK458747:TLK458756 TVG458747:TVG458756 UFC458747:UFC458756 UOY458747:UOY458756 UYU458747:UYU458756 VIQ458747:VIQ458756 VSM458747:VSM458756 WCI458747:WCI458756 WME458747:WME458756 WWA458747:WWA458756 AF524283:AF524292 JO524283:JO524292 TK524283:TK524292 ADG524283:ADG524292 ANC524283:ANC524292 AWY524283:AWY524292 BGU524283:BGU524292 BQQ524283:BQQ524292 CAM524283:CAM524292 CKI524283:CKI524292 CUE524283:CUE524292 DEA524283:DEA524292 DNW524283:DNW524292 DXS524283:DXS524292 EHO524283:EHO524292 ERK524283:ERK524292 FBG524283:FBG524292 FLC524283:FLC524292 FUY524283:FUY524292 GEU524283:GEU524292 GOQ524283:GOQ524292 GYM524283:GYM524292 HII524283:HII524292 HSE524283:HSE524292 ICA524283:ICA524292 ILW524283:ILW524292 IVS524283:IVS524292 JFO524283:JFO524292 JPK524283:JPK524292 JZG524283:JZG524292 KJC524283:KJC524292 KSY524283:KSY524292 LCU524283:LCU524292 LMQ524283:LMQ524292 LWM524283:LWM524292 MGI524283:MGI524292 MQE524283:MQE524292 NAA524283:NAA524292 NJW524283:NJW524292 NTS524283:NTS524292 ODO524283:ODO524292 ONK524283:ONK524292 OXG524283:OXG524292 PHC524283:PHC524292 PQY524283:PQY524292 QAU524283:QAU524292 QKQ524283:QKQ524292 QUM524283:QUM524292 REI524283:REI524292 ROE524283:ROE524292 RYA524283:RYA524292 SHW524283:SHW524292 SRS524283:SRS524292 TBO524283:TBO524292 TLK524283:TLK524292 TVG524283:TVG524292 UFC524283:UFC524292 UOY524283:UOY524292 UYU524283:UYU524292 VIQ524283:VIQ524292 VSM524283:VSM524292 WCI524283:WCI524292 WME524283:WME524292 WWA524283:WWA524292 AF589819:AF589828 JO589819:JO589828 TK589819:TK589828 ADG589819:ADG589828 ANC589819:ANC589828 AWY589819:AWY589828 BGU589819:BGU589828 BQQ589819:BQQ589828 CAM589819:CAM589828 CKI589819:CKI589828 CUE589819:CUE589828 DEA589819:DEA589828 DNW589819:DNW589828 DXS589819:DXS589828 EHO589819:EHO589828 ERK589819:ERK589828 FBG589819:FBG589828 FLC589819:FLC589828 FUY589819:FUY589828 GEU589819:GEU589828 GOQ589819:GOQ589828 GYM589819:GYM589828 HII589819:HII589828 HSE589819:HSE589828 ICA589819:ICA589828 ILW589819:ILW589828 IVS589819:IVS589828 JFO589819:JFO589828 JPK589819:JPK589828 JZG589819:JZG589828 KJC589819:KJC589828 KSY589819:KSY589828 LCU589819:LCU589828 LMQ589819:LMQ589828 LWM589819:LWM589828 MGI589819:MGI589828 MQE589819:MQE589828 NAA589819:NAA589828 NJW589819:NJW589828 NTS589819:NTS589828 ODO589819:ODO589828 ONK589819:ONK589828 OXG589819:OXG589828 PHC589819:PHC589828 PQY589819:PQY589828 QAU589819:QAU589828 QKQ589819:QKQ589828 QUM589819:QUM589828 REI589819:REI589828 ROE589819:ROE589828 RYA589819:RYA589828 SHW589819:SHW589828 SRS589819:SRS589828 TBO589819:TBO589828 TLK589819:TLK589828 TVG589819:TVG589828 UFC589819:UFC589828 UOY589819:UOY589828 UYU589819:UYU589828 VIQ589819:VIQ589828 VSM589819:VSM589828 WCI589819:WCI589828 WME589819:WME589828 WWA589819:WWA589828 AF655355:AF655364 JO655355:JO655364 TK655355:TK655364 ADG655355:ADG655364 ANC655355:ANC655364 AWY655355:AWY655364 BGU655355:BGU655364 BQQ655355:BQQ655364 CAM655355:CAM655364 CKI655355:CKI655364 CUE655355:CUE655364 DEA655355:DEA655364 DNW655355:DNW655364 DXS655355:DXS655364 EHO655355:EHO655364 ERK655355:ERK655364 FBG655355:FBG655364 FLC655355:FLC655364 FUY655355:FUY655364 GEU655355:GEU655364 GOQ655355:GOQ655364 GYM655355:GYM655364 HII655355:HII655364 HSE655355:HSE655364 ICA655355:ICA655364 ILW655355:ILW655364 IVS655355:IVS655364 JFO655355:JFO655364 JPK655355:JPK655364 JZG655355:JZG655364 KJC655355:KJC655364 KSY655355:KSY655364 LCU655355:LCU655364 LMQ655355:LMQ655364 LWM655355:LWM655364 MGI655355:MGI655364 MQE655355:MQE655364 NAA655355:NAA655364 NJW655355:NJW655364 NTS655355:NTS655364 ODO655355:ODO655364 ONK655355:ONK655364 OXG655355:OXG655364 PHC655355:PHC655364 PQY655355:PQY655364 QAU655355:QAU655364 QKQ655355:QKQ655364 QUM655355:QUM655364 REI655355:REI655364 ROE655355:ROE655364 RYA655355:RYA655364 SHW655355:SHW655364 SRS655355:SRS655364 TBO655355:TBO655364 TLK655355:TLK655364 TVG655355:TVG655364 UFC655355:UFC655364 UOY655355:UOY655364 UYU655355:UYU655364 VIQ655355:VIQ655364 VSM655355:VSM655364 WCI655355:WCI655364 WME655355:WME655364 WWA655355:WWA655364 AF720891:AF720900 JO720891:JO720900 TK720891:TK720900 ADG720891:ADG720900 ANC720891:ANC720900 AWY720891:AWY720900 BGU720891:BGU720900 BQQ720891:BQQ720900 CAM720891:CAM720900 CKI720891:CKI720900 CUE720891:CUE720900 DEA720891:DEA720900 DNW720891:DNW720900 DXS720891:DXS720900 EHO720891:EHO720900 ERK720891:ERK720900 FBG720891:FBG720900 FLC720891:FLC720900 FUY720891:FUY720900 GEU720891:GEU720900 GOQ720891:GOQ720900 GYM720891:GYM720900 HII720891:HII720900 HSE720891:HSE720900 ICA720891:ICA720900 ILW720891:ILW720900 IVS720891:IVS720900 JFO720891:JFO720900 JPK720891:JPK720900 JZG720891:JZG720900 KJC720891:KJC720900 KSY720891:KSY720900 LCU720891:LCU720900 LMQ720891:LMQ720900 LWM720891:LWM720900 MGI720891:MGI720900 MQE720891:MQE720900 NAA720891:NAA720900 NJW720891:NJW720900 NTS720891:NTS720900 ODO720891:ODO720900 ONK720891:ONK720900 OXG720891:OXG720900 PHC720891:PHC720900 PQY720891:PQY720900 QAU720891:QAU720900 QKQ720891:QKQ720900 QUM720891:QUM720900 REI720891:REI720900 ROE720891:ROE720900 RYA720891:RYA720900 SHW720891:SHW720900 SRS720891:SRS720900 TBO720891:TBO720900 TLK720891:TLK720900 TVG720891:TVG720900 UFC720891:UFC720900 UOY720891:UOY720900 UYU720891:UYU720900 VIQ720891:VIQ720900 VSM720891:VSM720900 WCI720891:WCI720900 WME720891:WME720900 WWA720891:WWA720900 AF786427:AF786436 JO786427:JO786436 TK786427:TK786436 ADG786427:ADG786436 ANC786427:ANC786436 AWY786427:AWY786436 BGU786427:BGU786436 BQQ786427:BQQ786436 CAM786427:CAM786436 CKI786427:CKI786436 CUE786427:CUE786436 DEA786427:DEA786436 DNW786427:DNW786436 DXS786427:DXS786436 EHO786427:EHO786436 ERK786427:ERK786436 FBG786427:FBG786436 FLC786427:FLC786436 FUY786427:FUY786436 GEU786427:GEU786436 GOQ786427:GOQ786436 GYM786427:GYM786436 HII786427:HII786436 HSE786427:HSE786436 ICA786427:ICA786436 ILW786427:ILW786436 IVS786427:IVS786436 JFO786427:JFO786436 JPK786427:JPK786436 JZG786427:JZG786436 KJC786427:KJC786436 KSY786427:KSY786436 LCU786427:LCU786436 LMQ786427:LMQ786436 LWM786427:LWM786436 MGI786427:MGI786436 MQE786427:MQE786436 NAA786427:NAA786436 NJW786427:NJW786436 NTS786427:NTS786436 ODO786427:ODO786436 ONK786427:ONK786436 OXG786427:OXG786436 PHC786427:PHC786436 PQY786427:PQY786436 QAU786427:QAU786436 QKQ786427:QKQ786436 QUM786427:QUM786436 REI786427:REI786436 ROE786427:ROE786436 RYA786427:RYA786436 SHW786427:SHW786436 SRS786427:SRS786436 TBO786427:TBO786436 TLK786427:TLK786436 TVG786427:TVG786436 UFC786427:UFC786436 UOY786427:UOY786436 UYU786427:UYU786436 VIQ786427:VIQ786436 VSM786427:VSM786436 WCI786427:WCI786436 WME786427:WME786436 WWA786427:WWA786436 AF851963:AF851972 JO851963:JO851972 TK851963:TK851972 ADG851963:ADG851972 ANC851963:ANC851972 AWY851963:AWY851972 BGU851963:BGU851972 BQQ851963:BQQ851972 CAM851963:CAM851972 CKI851963:CKI851972 CUE851963:CUE851972 DEA851963:DEA851972 DNW851963:DNW851972 DXS851963:DXS851972 EHO851963:EHO851972 ERK851963:ERK851972 FBG851963:FBG851972 FLC851963:FLC851972 FUY851963:FUY851972 GEU851963:GEU851972 GOQ851963:GOQ851972 GYM851963:GYM851972 HII851963:HII851972 HSE851963:HSE851972 ICA851963:ICA851972 ILW851963:ILW851972 IVS851963:IVS851972 JFO851963:JFO851972 JPK851963:JPK851972 JZG851963:JZG851972 KJC851963:KJC851972 KSY851963:KSY851972 LCU851963:LCU851972 LMQ851963:LMQ851972 LWM851963:LWM851972 MGI851963:MGI851972 MQE851963:MQE851972 NAA851963:NAA851972 NJW851963:NJW851972 NTS851963:NTS851972 ODO851963:ODO851972 ONK851963:ONK851972 OXG851963:OXG851972 PHC851963:PHC851972 PQY851963:PQY851972 QAU851963:QAU851972 QKQ851963:QKQ851972 QUM851963:QUM851972 REI851963:REI851972 ROE851963:ROE851972 RYA851963:RYA851972 SHW851963:SHW851972 SRS851963:SRS851972 TBO851963:TBO851972 TLK851963:TLK851972 TVG851963:TVG851972 UFC851963:UFC851972 UOY851963:UOY851972 UYU851963:UYU851972 VIQ851963:VIQ851972 VSM851963:VSM851972 WCI851963:WCI851972 WME851963:WME851972 WWA851963:WWA851972 AF917499:AF917508 JO917499:JO917508 TK917499:TK917508 ADG917499:ADG917508 ANC917499:ANC917508 AWY917499:AWY917508 BGU917499:BGU917508 BQQ917499:BQQ917508 CAM917499:CAM917508 CKI917499:CKI917508 CUE917499:CUE917508 DEA917499:DEA917508 DNW917499:DNW917508 DXS917499:DXS917508 EHO917499:EHO917508 ERK917499:ERK917508 FBG917499:FBG917508 FLC917499:FLC917508 FUY917499:FUY917508 GEU917499:GEU917508 GOQ917499:GOQ917508 GYM917499:GYM917508 HII917499:HII917508 HSE917499:HSE917508 ICA917499:ICA917508 ILW917499:ILW917508 IVS917499:IVS917508 JFO917499:JFO917508 JPK917499:JPK917508 JZG917499:JZG917508 KJC917499:KJC917508 KSY917499:KSY917508 LCU917499:LCU917508 LMQ917499:LMQ917508 LWM917499:LWM917508 MGI917499:MGI917508 MQE917499:MQE917508 NAA917499:NAA917508 NJW917499:NJW917508 NTS917499:NTS917508 ODO917499:ODO917508 ONK917499:ONK917508 OXG917499:OXG917508 PHC917499:PHC917508 PQY917499:PQY917508 QAU917499:QAU917508 QKQ917499:QKQ917508 QUM917499:QUM917508 REI917499:REI917508 ROE917499:ROE917508 RYA917499:RYA917508 SHW917499:SHW917508 SRS917499:SRS917508 TBO917499:TBO917508 TLK917499:TLK917508 TVG917499:TVG917508 UFC917499:UFC917508 UOY917499:UOY917508 UYU917499:UYU917508 VIQ917499:VIQ917508 VSM917499:VSM917508 WCI917499:WCI917508 WME917499:WME917508 WWA917499:WWA917508 AF983035:AF983044 JO983035:JO983044 TK983035:TK983044 ADG983035:ADG983044 ANC983035:ANC983044 AWY983035:AWY983044 BGU983035:BGU983044 BQQ983035:BQQ983044 CAM983035:CAM983044 CKI983035:CKI983044 CUE983035:CUE983044 DEA983035:DEA983044 DNW983035:DNW983044 DXS983035:DXS983044 EHO983035:EHO983044 ERK983035:ERK983044 FBG983035:FBG983044 FLC983035:FLC983044 FUY983035:FUY983044 GEU983035:GEU983044 GOQ983035:GOQ983044 GYM983035:GYM983044 HII983035:HII983044 HSE983035:HSE983044 ICA983035:ICA983044 ILW983035:ILW983044 IVS983035:IVS983044 JFO983035:JFO983044 JPK983035:JPK983044 JZG983035:JZG983044 KJC983035:KJC983044 KSY983035:KSY983044 LCU983035:LCU983044 LMQ983035:LMQ983044 LWM983035:LWM983044 MGI983035:MGI983044 MQE983035:MQE983044 NAA983035:NAA983044 NJW983035:NJW983044 NTS983035:NTS983044 ODO983035:ODO983044 ONK983035:ONK983044 OXG983035:OXG983044 PHC983035:PHC983044 PQY983035:PQY983044 QAU983035:QAU983044 QKQ983035:QKQ983044 QUM983035:QUM983044 REI983035:REI983044 ROE983035:ROE983044 RYA983035:RYA983044 SHW983035:SHW983044 SRS983035:SRS983044 TBO983035:TBO983044 TLK983035:TLK983044 TVG983035:TVG983044 UFC983035:UFC983044 UOY983035:UOY983044 UYU983035:UYU983044 VIQ983035:VIQ983044 VSM983035:VSM983044 WCI983035:WCI983044 WME983035:WME983044 WWA983035:WWA983044 AD65548:AD65556 JM65548:JM65556 TI65548:TI65556 ADE65548:ADE65556 ANA65548:ANA65556 AWW65548:AWW65556 BGS65548:BGS65556 BQO65548:BQO65556 CAK65548:CAK65556 CKG65548:CKG65556 CUC65548:CUC65556 DDY65548:DDY65556 DNU65548:DNU65556 DXQ65548:DXQ65556 EHM65548:EHM65556 ERI65548:ERI65556 FBE65548:FBE65556 FLA65548:FLA65556 FUW65548:FUW65556 GES65548:GES65556 GOO65548:GOO65556 GYK65548:GYK65556 HIG65548:HIG65556 HSC65548:HSC65556 IBY65548:IBY65556 ILU65548:ILU65556 IVQ65548:IVQ65556 JFM65548:JFM65556 JPI65548:JPI65556 JZE65548:JZE65556 KJA65548:KJA65556 KSW65548:KSW65556 LCS65548:LCS65556 LMO65548:LMO65556 LWK65548:LWK65556 MGG65548:MGG65556 MQC65548:MQC65556 MZY65548:MZY65556 NJU65548:NJU65556 NTQ65548:NTQ65556 ODM65548:ODM65556 ONI65548:ONI65556 OXE65548:OXE65556 PHA65548:PHA65556 PQW65548:PQW65556 QAS65548:QAS65556 QKO65548:QKO65556 QUK65548:QUK65556 REG65548:REG65556 ROC65548:ROC65556 RXY65548:RXY65556 SHU65548:SHU65556 SRQ65548:SRQ65556 TBM65548:TBM65556 TLI65548:TLI65556 TVE65548:TVE65556 UFA65548:UFA65556 UOW65548:UOW65556 UYS65548:UYS65556 VIO65548:VIO65556 VSK65548:VSK65556 WCG65548:WCG65556 WMC65548:WMC65556 WVY65548:WVY65556 AD131084:AD131092 JM131084:JM131092 TI131084:TI131092 ADE131084:ADE131092 ANA131084:ANA131092 AWW131084:AWW131092 BGS131084:BGS131092 BQO131084:BQO131092 CAK131084:CAK131092 CKG131084:CKG131092 CUC131084:CUC131092 DDY131084:DDY131092 DNU131084:DNU131092 DXQ131084:DXQ131092 EHM131084:EHM131092 ERI131084:ERI131092 FBE131084:FBE131092 FLA131084:FLA131092 FUW131084:FUW131092 GES131084:GES131092 GOO131084:GOO131092 GYK131084:GYK131092 HIG131084:HIG131092 HSC131084:HSC131092 IBY131084:IBY131092 ILU131084:ILU131092 IVQ131084:IVQ131092 JFM131084:JFM131092 JPI131084:JPI131092 JZE131084:JZE131092 KJA131084:KJA131092 KSW131084:KSW131092 LCS131084:LCS131092 LMO131084:LMO131092 LWK131084:LWK131092 MGG131084:MGG131092 MQC131084:MQC131092 MZY131084:MZY131092 NJU131084:NJU131092 NTQ131084:NTQ131092 ODM131084:ODM131092 ONI131084:ONI131092 OXE131084:OXE131092 PHA131084:PHA131092 PQW131084:PQW131092 QAS131084:QAS131092 QKO131084:QKO131092 QUK131084:QUK131092 REG131084:REG131092 ROC131084:ROC131092 RXY131084:RXY131092 SHU131084:SHU131092 SRQ131084:SRQ131092 TBM131084:TBM131092 TLI131084:TLI131092 TVE131084:TVE131092 UFA131084:UFA131092 UOW131084:UOW131092 UYS131084:UYS131092 VIO131084:VIO131092 VSK131084:VSK131092 WCG131084:WCG131092 WMC131084:WMC131092 WVY131084:WVY131092 AD196620:AD196628 JM196620:JM196628 TI196620:TI196628 ADE196620:ADE196628 ANA196620:ANA196628 AWW196620:AWW196628 BGS196620:BGS196628 BQO196620:BQO196628 CAK196620:CAK196628 CKG196620:CKG196628 CUC196620:CUC196628 DDY196620:DDY196628 DNU196620:DNU196628 DXQ196620:DXQ196628 EHM196620:EHM196628 ERI196620:ERI196628 FBE196620:FBE196628 FLA196620:FLA196628 FUW196620:FUW196628 GES196620:GES196628 GOO196620:GOO196628 GYK196620:GYK196628 HIG196620:HIG196628 HSC196620:HSC196628 IBY196620:IBY196628 ILU196620:ILU196628 IVQ196620:IVQ196628 JFM196620:JFM196628 JPI196620:JPI196628 JZE196620:JZE196628 KJA196620:KJA196628 KSW196620:KSW196628 LCS196620:LCS196628 LMO196620:LMO196628 LWK196620:LWK196628 MGG196620:MGG196628 MQC196620:MQC196628 MZY196620:MZY196628 NJU196620:NJU196628 NTQ196620:NTQ196628 ODM196620:ODM196628 ONI196620:ONI196628 OXE196620:OXE196628 PHA196620:PHA196628 PQW196620:PQW196628 QAS196620:QAS196628 QKO196620:QKO196628 QUK196620:QUK196628 REG196620:REG196628 ROC196620:ROC196628 RXY196620:RXY196628 SHU196620:SHU196628 SRQ196620:SRQ196628 TBM196620:TBM196628 TLI196620:TLI196628 TVE196620:TVE196628 UFA196620:UFA196628 UOW196620:UOW196628 UYS196620:UYS196628 VIO196620:VIO196628 VSK196620:VSK196628 WCG196620:WCG196628 WMC196620:WMC196628 WVY196620:WVY196628 AD262156:AD262164 JM262156:JM262164 TI262156:TI262164 ADE262156:ADE262164 ANA262156:ANA262164 AWW262156:AWW262164 BGS262156:BGS262164 BQO262156:BQO262164 CAK262156:CAK262164 CKG262156:CKG262164 CUC262156:CUC262164 DDY262156:DDY262164 DNU262156:DNU262164 DXQ262156:DXQ262164 EHM262156:EHM262164 ERI262156:ERI262164 FBE262156:FBE262164 FLA262156:FLA262164 FUW262156:FUW262164 GES262156:GES262164 GOO262156:GOO262164 GYK262156:GYK262164 HIG262156:HIG262164 HSC262156:HSC262164 IBY262156:IBY262164 ILU262156:ILU262164 IVQ262156:IVQ262164 JFM262156:JFM262164 JPI262156:JPI262164 JZE262156:JZE262164 KJA262156:KJA262164 KSW262156:KSW262164 LCS262156:LCS262164 LMO262156:LMO262164 LWK262156:LWK262164 MGG262156:MGG262164 MQC262156:MQC262164 MZY262156:MZY262164 NJU262156:NJU262164 NTQ262156:NTQ262164 ODM262156:ODM262164 ONI262156:ONI262164 OXE262156:OXE262164 PHA262156:PHA262164 PQW262156:PQW262164 QAS262156:QAS262164 QKO262156:QKO262164 QUK262156:QUK262164 REG262156:REG262164 ROC262156:ROC262164 RXY262156:RXY262164 SHU262156:SHU262164 SRQ262156:SRQ262164 TBM262156:TBM262164 TLI262156:TLI262164 TVE262156:TVE262164 UFA262156:UFA262164 UOW262156:UOW262164 UYS262156:UYS262164 VIO262156:VIO262164 VSK262156:VSK262164 WCG262156:WCG262164 WMC262156:WMC262164 WVY262156:WVY262164 AD327692:AD327700 JM327692:JM327700 TI327692:TI327700 ADE327692:ADE327700 ANA327692:ANA327700 AWW327692:AWW327700 BGS327692:BGS327700 BQO327692:BQO327700 CAK327692:CAK327700 CKG327692:CKG327700 CUC327692:CUC327700 DDY327692:DDY327700 DNU327692:DNU327700 DXQ327692:DXQ327700 EHM327692:EHM327700 ERI327692:ERI327700 FBE327692:FBE327700 FLA327692:FLA327700 FUW327692:FUW327700 GES327692:GES327700 GOO327692:GOO327700 GYK327692:GYK327700 HIG327692:HIG327700 HSC327692:HSC327700 IBY327692:IBY327700 ILU327692:ILU327700 IVQ327692:IVQ327700 JFM327692:JFM327700 JPI327692:JPI327700 JZE327692:JZE327700 KJA327692:KJA327700 KSW327692:KSW327700 LCS327692:LCS327700 LMO327692:LMO327700 LWK327692:LWK327700 MGG327692:MGG327700 MQC327692:MQC327700 MZY327692:MZY327700 NJU327692:NJU327700 NTQ327692:NTQ327700 ODM327692:ODM327700 ONI327692:ONI327700 OXE327692:OXE327700 PHA327692:PHA327700 PQW327692:PQW327700 QAS327692:QAS327700 QKO327692:QKO327700 QUK327692:QUK327700 REG327692:REG327700 ROC327692:ROC327700 RXY327692:RXY327700 SHU327692:SHU327700 SRQ327692:SRQ327700 TBM327692:TBM327700 TLI327692:TLI327700 TVE327692:TVE327700 UFA327692:UFA327700 UOW327692:UOW327700 UYS327692:UYS327700 VIO327692:VIO327700 VSK327692:VSK327700 WCG327692:WCG327700 WMC327692:WMC327700 WVY327692:WVY327700 AD393228:AD393236 JM393228:JM393236 TI393228:TI393236 ADE393228:ADE393236 ANA393228:ANA393236 AWW393228:AWW393236 BGS393228:BGS393236 BQO393228:BQO393236 CAK393228:CAK393236 CKG393228:CKG393236 CUC393228:CUC393236 DDY393228:DDY393236 DNU393228:DNU393236 DXQ393228:DXQ393236 EHM393228:EHM393236 ERI393228:ERI393236 FBE393228:FBE393236 FLA393228:FLA393236 FUW393228:FUW393236 GES393228:GES393236 GOO393228:GOO393236 GYK393228:GYK393236 HIG393228:HIG393236 HSC393228:HSC393236 IBY393228:IBY393236 ILU393228:ILU393236 IVQ393228:IVQ393236 JFM393228:JFM393236 JPI393228:JPI393236 JZE393228:JZE393236 KJA393228:KJA393236 KSW393228:KSW393236 LCS393228:LCS393236 LMO393228:LMO393236 LWK393228:LWK393236 MGG393228:MGG393236 MQC393228:MQC393236 MZY393228:MZY393236 NJU393228:NJU393236 NTQ393228:NTQ393236 ODM393228:ODM393236 ONI393228:ONI393236 OXE393228:OXE393236 PHA393228:PHA393236 PQW393228:PQW393236 QAS393228:QAS393236 QKO393228:QKO393236 QUK393228:QUK393236 REG393228:REG393236 ROC393228:ROC393236 RXY393228:RXY393236 SHU393228:SHU393236 SRQ393228:SRQ393236 TBM393228:TBM393236 TLI393228:TLI393236 TVE393228:TVE393236 UFA393228:UFA393236 UOW393228:UOW393236 UYS393228:UYS393236 VIO393228:VIO393236 VSK393228:VSK393236 WCG393228:WCG393236 WMC393228:WMC393236 WVY393228:WVY393236 AD458764:AD458772 JM458764:JM458772 TI458764:TI458772 ADE458764:ADE458772 ANA458764:ANA458772 AWW458764:AWW458772 BGS458764:BGS458772 BQO458764:BQO458772 CAK458764:CAK458772 CKG458764:CKG458772 CUC458764:CUC458772 DDY458764:DDY458772 DNU458764:DNU458772 DXQ458764:DXQ458772 EHM458764:EHM458772 ERI458764:ERI458772 FBE458764:FBE458772 FLA458764:FLA458772 FUW458764:FUW458772 GES458764:GES458772 GOO458764:GOO458772 GYK458764:GYK458772 HIG458764:HIG458772 HSC458764:HSC458772 IBY458764:IBY458772 ILU458764:ILU458772 IVQ458764:IVQ458772 JFM458764:JFM458772 JPI458764:JPI458772 JZE458764:JZE458772 KJA458764:KJA458772 KSW458764:KSW458772 LCS458764:LCS458772 LMO458764:LMO458772 LWK458764:LWK458772 MGG458764:MGG458772 MQC458764:MQC458772 MZY458764:MZY458772 NJU458764:NJU458772 NTQ458764:NTQ458772 ODM458764:ODM458772 ONI458764:ONI458772 OXE458764:OXE458772 PHA458764:PHA458772 PQW458764:PQW458772 QAS458764:QAS458772 QKO458764:QKO458772 QUK458764:QUK458772 REG458764:REG458772 ROC458764:ROC458772 RXY458764:RXY458772 SHU458764:SHU458772 SRQ458764:SRQ458772 TBM458764:TBM458772 TLI458764:TLI458772 TVE458764:TVE458772 UFA458764:UFA458772 UOW458764:UOW458772 UYS458764:UYS458772 VIO458764:VIO458772 VSK458764:VSK458772 WCG458764:WCG458772 WMC458764:WMC458772 WVY458764:WVY458772 AD524300:AD524308 JM524300:JM524308 TI524300:TI524308 ADE524300:ADE524308 ANA524300:ANA524308 AWW524300:AWW524308 BGS524300:BGS524308 BQO524300:BQO524308 CAK524300:CAK524308 CKG524300:CKG524308 CUC524300:CUC524308 DDY524300:DDY524308 DNU524300:DNU524308 DXQ524300:DXQ524308 EHM524300:EHM524308 ERI524300:ERI524308 FBE524300:FBE524308 FLA524300:FLA524308 FUW524300:FUW524308 GES524300:GES524308 GOO524300:GOO524308 GYK524300:GYK524308 HIG524300:HIG524308 HSC524300:HSC524308 IBY524300:IBY524308 ILU524300:ILU524308 IVQ524300:IVQ524308 JFM524300:JFM524308 JPI524300:JPI524308 JZE524300:JZE524308 KJA524300:KJA524308 KSW524300:KSW524308 LCS524300:LCS524308 LMO524300:LMO524308 LWK524300:LWK524308 MGG524300:MGG524308 MQC524300:MQC524308 MZY524300:MZY524308 NJU524300:NJU524308 NTQ524300:NTQ524308 ODM524300:ODM524308 ONI524300:ONI524308 OXE524300:OXE524308 PHA524300:PHA524308 PQW524300:PQW524308 QAS524300:QAS524308 QKO524300:QKO524308 QUK524300:QUK524308 REG524300:REG524308 ROC524300:ROC524308 RXY524300:RXY524308 SHU524300:SHU524308 SRQ524300:SRQ524308 TBM524300:TBM524308 TLI524300:TLI524308 TVE524300:TVE524308 UFA524300:UFA524308 UOW524300:UOW524308 UYS524300:UYS524308 VIO524300:VIO524308 VSK524300:VSK524308 WCG524300:WCG524308 WMC524300:WMC524308 WVY524300:WVY524308 AD589836:AD589844 JM589836:JM589844 TI589836:TI589844 ADE589836:ADE589844 ANA589836:ANA589844 AWW589836:AWW589844 BGS589836:BGS589844 BQO589836:BQO589844 CAK589836:CAK589844 CKG589836:CKG589844 CUC589836:CUC589844 DDY589836:DDY589844 DNU589836:DNU589844 DXQ589836:DXQ589844 EHM589836:EHM589844 ERI589836:ERI589844 FBE589836:FBE589844 FLA589836:FLA589844 FUW589836:FUW589844 GES589836:GES589844 GOO589836:GOO589844 GYK589836:GYK589844 HIG589836:HIG589844 HSC589836:HSC589844 IBY589836:IBY589844 ILU589836:ILU589844 IVQ589836:IVQ589844 JFM589836:JFM589844 JPI589836:JPI589844 JZE589836:JZE589844 KJA589836:KJA589844 KSW589836:KSW589844 LCS589836:LCS589844 LMO589836:LMO589844 LWK589836:LWK589844 MGG589836:MGG589844 MQC589836:MQC589844 MZY589836:MZY589844 NJU589836:NJU589844 NTQ589836:NTQ589844 ODM589836:ODM589844 ONI589836:ONI589844 OXE589836:OXE589844 PHA589836:PHA589844 PQW589836:PQW589844 QAS589836:QAS589844 QKO589836:QKO589844 QUK589836:QUK589844 REG589836:REG589844 ROC589836:ROC589844 RXY589836:RXY589844 SHU589836:SHU589844 SRQ589836:SRQ589844 TBM589836:TBM589844 TLI589836:TLI589844 TVE589836:TVE589844 UFA589836:UFA589844 UOW589836:UOW589844 UYS589836:UYS589844 VIO589836:VIO589844 VSK589836:VSK589844 WCG589836:WCG589844 WMC589836:WMC589844 WVY589836:WVY589844 AD655372:AD655380 JM655372:JM655380 TI655372:TI655380 ADE655372:ADE655380 ANA655372:ANA655380 AWW655372:AWW655380 BGS655372:BGS655380 BQO655372:BQO655380 CAK655372:CAK655380 CKG655372:CKG655380 CUC655372:CUC655380 DDY655372:DDY655380 DNU655372:DNU655380 DXQ655372:DXQ655380 EHM655372:EHM655380 ERI655372:ERI655380 FBE655372:FBE655380 FLA655372:FLA655380 FUW655372:FUW655380 GES655372:GES655380 GOO655372:GOO655380 GYK655372:GYK655380 HIG655372:HIG655380 HSC655372:HSC655380 IBY655372:IBY655380 ILU655372:ILU655380 IVQ655372:IVQ655380 JFM655372:JFM655380 JPI655372:JPI655380 JZE655372:JZE655380 KJA655372:KJA655380 KSW655372:KSW655380 LCS655372:LCS655380 LMO655372:LMO655380 LWK655372:LWK655380 MGG655372:MGG655380 MQC655372:MQC655380 MZY655372:MZY655380 NJU655372:NJU655380 NTQ655372:NTQ655380 ODM655372:ODM655380 ONI655372:ONI655380 OXE655372:OXE655380 PHA655372:PHA655380 PQW655372:PQW655380 QAS655372:QAS655380 QKO655372:QKO655380 QUK655372:QUK655380 REG655372:REG655380 ROC655372:ROC655380 RXY655372:RXY655380 SHU655372:SHU655380 SRQ655372:SRQ655380 TBM655372:TBM655380 TLI655372:TLI655380 TVE655372:TVE655380 UFA655372:UFA655380 UOW655372:UOW655380 UYS655372:UYS655380 VIO655372:VIO655380 VSK655372:VSK655380 WCG655372:WCG655380 WMC655372:WMC655380 WVY655372:WVY655380 AD720908:AD720916 JM720908:JM720916 TI720908:TI720916 ADE720908:ADE720916 ANA720908:ANA720916 AWW720908:AWW720916 BGS720908:BGS720916 BQO720908:BQO720916 CAK720908:CAK720916 CKG720908:CKG720916 CUC720908:CUC720916 DDY720908:DDY720916 DNU720908:DNU720916 DXQ720908:DXQ720916 EHM720908:EHM720916 ERI720908:ERI720916 FBE720908:FBE720916 FLA720908:FLA720916 FUW720908:FUW720916 GES720908:GES720916 GOO720908:GOO720916 GYK720908:GYK720916 HIG720908:HIG720916 HSC720908:HSC720916 IBY720908:IBY720916 ILU720908:ILU720916 IVQ720908:IVQ720916 JFM720908:JFM720916 JPI720908:JPI720916 JZE720908:JZE720916 KJA720908:KJA720916 KSW720908:KSW720916 LCS720908:LCS720916 LMO720908:LMO720916 LWK720908:LWK720916 MGG720908:MGG720916 MQC720908:MQC720916 MZY720908:MZY720916 NJU720908:NJU720916 NTQ720908:NTQ720916 ODM720908:ODM720916 ONI720908:ONI720916 OXE720908:OXE720916 PHA720908:PHA720916 PQW720908:PQW720916 QAS720908:QAS720916 QKO720908:QKO720916 QUK720908:QUK720916 REG720908:REG720916 ROC720908:ROC720916 RXY720908:RXY720916 SHU720908:SHU720916 SRQ720908:SRQ720916 TBM720908:TBM720916 TLI720908:TLI720916 TVE720908:TVE720916 UFA720908:UFA720916 UOW720908:UOW720916 UYS720908:UYS720916 VIO720908:VIO720916 VSK720908:VSK720916 WCG720908:WCG720916 WMC720908:WMC720916 WVY720908:WVY720916 AD786444:AD786452 JM786444:JM786452 TI786444:TI786452 ADE786444:ADE786452 ANA786444:ANA786452 AWW786444:AWW786452 BGS786444:BGS786452 BQO786444:BQO786452 CAK786444:CAK786452 CKG786444:CKG786452 CUC786444:CUC786452 DDY786444:DDY786452 DNU786444:DNU786452 DXQ786444:DXQ786452 EHM786444:EHM786452 ERI786444:ERI786452 FBE786444:FBE786452 FLA786444:FLA786452 FUW786444:FUW786452 GES786444:GES786452 GOO786444:GOO786452 GYK786444:GYK786452 HIG786444:HIG786452 HSC786444:HSC786452 IBY786444:IBY786452 ILU786444:ILU786452 IVQ786444:IVQ786452 JFM786444:JFM786452 JPI786444:JPI786452 JZE786444:JZE786452 KJA786444:KJA786452 KSW786444:KSW786452 LCS786444:LCS786452 LMO786444:LMO786452 LWK786444:LWK786452 MGG786444:MGG786452 MQC786444:MQC786452 MZY786444:MZY786452 NJU786444:NJU786452 NTQ786444:NTQ786452 ODM786444:ODM786452 ONI786444:ONI786452 OXE786444:OXE786452 PHA786444:PHA786452 PQW786444:PQW786452 QAS786444:QAS786452 QKO786444:QKO786452 QUK786444:QUK786452 REG786444:REG786452 ROC786444:ROC786452 RXY786444:RXY786452 SHU786444:SHU786452 SRQ786444:SRQ786452 TBM786444:TBM786452 TLI786444:TLI786452 TVE786444:TVE786452 UFA786444:UFA786452 UOW786444:UOW786452 UYS786444:UYS786452 VIO786444:VIO786452 VSK786444:VSK786452 WCG786444:WCG786452 WMC786444:WMC786452 WVY786444:WVY786452 AD851980:AD851988 JM851980:JM851988 TI851980:TI851988 ADE851980:ADE851988 ANA851980:ANA851988 AWW851980:AWW851988 BGS851980:BGS851988 BQO851980:BQO851988 CAK851980:CAK851988 CKG851980:CKG851988 CUC851980:CUC851988 DDY851980:DDY851988 DNU851980:DNU851988 DXQ851980:DXQ851988 EHM851980:EHM851988 ERI851980:ERI851988 FBE851980:FBE851988 FLA851980:FLA851988 FUW851980:FUW851988 GES851980:GES851988 GOO851980:GOO851988 GYK851980:GYK851988 HIG851980:HIG851988 HSC851980:HSC851988 IBY851980:IBY851988 ILU851980:ILU851988 IVQ851980:IVQ851988 JFM851980:JFM851988 JPI851980:JPI851988 JZE851980:JZE851988 KJA851980:KJA851988 KSW851980:KSW851988 LCS851980:LCS851988 LMO851980:LMO851988 LWK851980:LWK851988 MGG851980:MGG851988 MQC851980:MQC851988 MZY851980:MZY851988 NJU851980:NJU851988 NTQ851980:NTQ851988 ODM851980:ODM851988 ONI851980:ONI851988 OXE851980:OXE851988 PHA851980:PHA851988 PQW851980:PQW851988 QAS851980:QAS851988 QKO851980:QKO851988 QUK851980:QUK851988 REG851980:REG851988 ROC851980:ROC851988 RXY851980:RXY851988 SHU851980:SHU851988 SRQ851980:SRQ851988 TBM851980:TBM851988 TLI851980:TLI851988 TVE851980:TVE851988 UFA851980:UFA851988 UOW851980:UOW851988 UYS851980:UYS851988 VIO851980:VIO851988 VSK851980:VSK851988 WCG851980:WCG851988 WMC851980:WMC851988 WVY851980:WVY851988 AD917516:AD917524 JM917516:JM917524 TI917516:TI917524 ADE917516:ADE917524 ANA917516:ANA917524 AWW917516:AWW917524 BGS917516:BGS917524 BQO917516:BQO917524 CAK917516:CAK917524 CKG917516:CKG917524 CUC917516:CUC917524 DDY917516:DDY917524 DNU917516:DNU917524 DXQ917516:DXQ917524 EHM917516:EHM917524 ERI917516:ERI917524 FBE917516:FBE917524 FLA917516:FLA917524 FUW917516:FUW917524 GES917516:GES917524 GOO917516:GOO917524 GYK917516:GYK917524 HIG917516:HIG917524 HSC917516:HSC917524 IBY917516:IBY917524 ILU917516:ILU917524 IVQ917516:IVQ917524 JFM917516:JFM917524 JPI917516:JPI917524 JZE917516:JZE917524 KJA917516:KJA917524 KSW917516:KSW917524 LCS917516:LCS917524 LMO917516:LMO917524 LWK917516:LWK917524 MGG917516:MGG917524 MQC917516:MQC917524 MZY917516:MZY917524 NJU917516:NJU917524 NTQ917516:NTQ917524 ODM917516:ODM917524 ONI917516:ONI917524 OXE917516:OXE917524 PHA917516:PHA917524 PQW917516:PQW917524 QAS917516:QAS917524 QKO917516:QKO917524 QUK917516:QUK917524 REG917516:REG917524 ROC917516:ROC917524 RXY917516:RXY917524 SHU917516:SHU917524 SRQ917516:SRQ917524 TBM917516:TBM917524 TLI917516:TLI917524 TVE917516:TVE917524 UFA917516:UFA917524 UOW917516:UOW917524 UYS917516:UYS917524 VIO917516:VIO917524 VSK917516:VSK917524 WCG917516:WCG917524 WMC917516:WMC917524 WVY917516:WVY917524 AD983052:AD983060 JM983052:JM983060 TI983052:TI983060 ADE983052:ADE983060 ANA983052:ANA983060 AWW983052:AWW983060 BGS983052:BGS983060 BQO983052:BQO983060 CAK983052:CAK983060 CKG983052:CKG983060 CUC983052:CUC983060 DDY983052:DDY983060 DNU983052:DNU983060 DXQ983052:DXQ983060 EHM983052:EHM983060 ERI983052:ERI983060 FBE983052:FBE983060 FLA983052:FLA983060 FUW983052:FUW983060 GES983052:GES983060 GOO983052:GOO983060 GYK983052:GYK983060 HIG983052:HIG983060 HSC983052:HSC983060 IBY983052:IBY983060 ILU983052:ILU983060 IVQ983052:IVQ983060 JFM983052:JFM983060 JPI983052:JPI983060 JZE983052:JZE983060 KJA983052:KJA983060 KSW983052:KSW983060 LCS983052:LCS983060 LMO983052:LMO983060 LWK983052:LWK983060 MGG983052:MGG983060 MQC983052:MQC983060 MZY983052:MZY983060 NJU983052:NJU983060 NTQ983052:NTQ983060 ODM983052:ODM983060 ONI983052:ONI983060 OXE983052:OXE983060 PHA983052:PHA983060 PQW983052:PQW983060 QAS983052:QAS983060 QKO983052:QKO983060 QUK983052:QUK983060 REG983052:REG983060 ROC983052:ROC983060 RXY983052:RXY983060 SHU983052:SHU983060 SRQ983052:SRQ983060 TBM983052:TBM983060 TLI983052:TLI983060 TVE983052:TVE983060 UFA983052:UFA983060 UOW983052:UOW983060 UYS983052:UYS983060 VIO983052:VIO983060 VSK983052:VSK983060 WCG983052:WCG983060 WMC983052:WMC983060 WVY983052:WVY983060 AF65548:AF65556 JO65548:JO65556 TK65548:TK65556 ADG65548:ADG65556 ANC65548:ANC65556 AWY65548:AWY65556 BGU65548:BGU65556 BQQ65548:BQQ65556 CAM65548:CAM65556 CKI65548:CKI65556 CUE65548:CUE65556 DEA65548:DEA65556 DNW65548:DNW65556 DXS65548:DXS65556 EHO65548:EHO65556 ERK65548:ERK65556 FBG65548:FBG65556 FLC65548:FLC65556 FUY65548:FUY65556 GEU65548:GEU65556 GOQ65548:GOQ65556 GYM65548:GYM65556 HII65548:HII65556 HSE65548:HSE65556 ICA65548:ICA65556 ILW65548:ILW65556 IVS65548:IVS65556 JFO65548:JFO65556 JPK65548:JPK65556 JZG65548:JZG65556 KJC65548:KJC65556 KSY65548:KSY65556 LCU65548:LCU65556 LMQ65548:LMQ65556 LWM65548:LWM65556 MGI65548:MGI65556 MQE65548:MQE65556 NAA65548:NAA65556 NJW65548:NJW65556 NTS65548:NTS65556 ODO65548:ODO65556 ONK65548:ONK65556 OXG65548:OXG65556 PHC65548:PHC65556 PQY65548:PQY65556 QAU65548:QAU65556 QKQ65548:QKQ65556 QUM65548:QUM65556 REI65548:REI65556 ROE65548:ROE65556 RYA65548:RYA65556 SHW65548:SHW65556 SRS65548:SRS65556 TBO65548:TBO65556 TLK65548:TLK65556 TVG65548:TVG65556 UFC65548:UFC65556 UOY65548:UOY65556 UYU65548:UYU65556 VIQ65548:VIQ65556 VSM65548:VSM65556 WCI65548:WCI65556 WME65548:WME65556 WWA65548:WWA65556 AF131084:AF131092 JO131084:JO131092 TK131084:TK131092 ADG131084:ADG131092 ANC131084:ANC131092 AWY131084:AWY131092 BGU131084:BGU131092 BQQ131084:BQQ131092 CAM131084:CAM131092 CKI131084:CKI131092 CUE131084:CUE131092 DEA131084:DEA131092 DNW131084:DNW131092 DXS131084:DXS131092 EHO131084:EHO131092 ERK131084:ERK131092 FBG131084:FBG131092 FLC131084:FLC131092 FUY131084:FUY131092 GEU131084:GEU131092 GOQ131084:GOQ131092 GYM131084:GYM131092 HII131084:HII131092 HSE131084:HSE131092 ICA131084:ICA131092 ILW131084:ILW131092 IVS131084:IVS131092 JFO131084:JFO131092 JPK131084:JPK131092 JZG131084:JZG131092 KJC131084:KJC131092 KSY131084:KSY131092 LCU131084:LCU131092 LMQ131084:LMQ131092 LWM131084:LWM131092 MGI131084:MGI131092 MQE131084:MQE131092 NAA131084:NAA131092 NJW131084:NJW131092 NTS131084:NTS131092 ODO131084:ODO131092 ONK131084:ONK131092 OXG131084:OXG131092 PHC131084:PHC131092 PQY131084:PQY131092 QAU131084:QAU131092 QKQ131084:QKQ131092 QUM131084:QUM131092 REI131084:REI131092 ROE131084:ROE131092 RYA131084:RYA131092 SHW131084:SHW131092 SRS131084:SRS131092 TBO131084:TBO131092 TLK131084:TLK131092 TVG131084:TVG131092 UFC131084:UFC131092 UOY131084:UOY131092 UYU131084:UYU131092 VIQ131084:VIQ131092 VSM131084:VSM131092 WCI131084:WCI131092 WME131084:WME131092 WWA131084:WWA131092 AF196620:AF196628 JO196620:JO196628 TK196620:TK196628 ADG196620:ADG196628 ANC196620:ANC196628 AWY196620:AWY196628 BGU196620:BGU196628 BQQ196620:BQQ196628 CAM196620:CAM196628 CKI196620:CKI196628 CUE196620:CUE196628 DEA196620:DEA196628 DNW196620:DNW196628 DXS196620:DXS196628 EHO196620:EHO196628 ERK196620:ERK196628 FBG196620:FBG196628 FLC196620:FLC196628 FUY196620:FUY196628 GEU196620:GEU196628 GOQ196620:GOQ196628 GYM196620:GYM196628 HII196620:HII196628 HSE196620:HSE196628 ICA196620:ICA196628 ILW196620:ILW196628 IVS196620:IVS196628 JFO196620:JFO196628 JPK196620:JPK196628 JZG196620:JZG196628 KJC196620:KJC196628 KSY196620:KSY196628 LCU196620:LCU196628 LMQ196620:LMQ196628 LWM196620:LWM196628 MGI196620:MGI196628 MQE196620:MQE196628 NAA196620:NAA196628 NJW196620:NJW196628 NTS196620:NTS196628 ODO196620:ODO196628 ONK196620:ONK196628 OXG196620:OXG196628 PHC196620:PHC196628 PQY196620:PQY196628 QAU196620:QAU196628 QKQ196620:QKQ196628 QUM196620:QUM196628 REI196620:REI196628 ROE196620:ROE196628 RYA196620:RYA196628 SHW196620:SHW196628 SRS196620:SRS196628 TBO196620:TBO196628 TLK196620:TLK196628 TVG196620:TVG196628 UFC196620:UFC196628 UOY196620:UOY196628 UYU196620:UYU196628 VIQ196620:VIQ196628 VSM196620:VSM196628 WCI196620:WCI196628 WME196620:WME196628 WWA196620:WWA196628 AF262156:AF262164 JO262156:JO262164 TK262156:TK262164 ADG262156:ADG262164 ANC262156:ANC262164 AWY262156:AWY262164 BGU262156:BGU262164 BQQ262156:BQQ262164 CAM262156:CAM262164 CKI262156:CKI262164 CUE262156:CUE262164 DEA262156:DEA262164 DNW262156:DNW262164 DXS262156:DXS262164 EHO262156:EHO262164 ERK262156:ERK262164 FBG262156:FBG262164 FLC262156:FLC262164 FUY262156:FUY262164 GEU262156:GEU262164 GOQ262156:GOQ262164 GYM262156:GYM262164 HII262156:HII262164 HSE262156:HSE262164 ICA262156:ICA262164 ILW262156:ILW262164 IVS262156:IVS262164 JFO262156:JFO262164 JPK262156:JPK262164 JZG262156:JZG262164 KJC262156:KJC262164 KSY262156:KSY262164 LCU262156:LCU262164 LMQ262156:LMQ262164 LWM262156:LWM262164 MGI262156:MGI262164 MQE262156:MQE262164 NAA262156:NAA262164 NJW262156:NJW262164 NTS262156:NTS262164 ODO262156:ODO262164 ONK262156:ONK262164 OXG262156:OXG262164 PHC262156:PHC262164 PQY262156:PQY262164 QAU262156:QAU262164 QKQ262156:QKQ262164 QUM262156:QUM262164 REI262156:REI262164 ROE262156:ROE262164 RYA262156:RYA262164 SHW262156:SHW262164 SRS262156:SRS262164 TBO262156:TBO262164 TLK262156:TLK262164 TVG262156:TVG262164 UFC262156:UFC262164 UOY262156:UOY262164 UYU262156:UYU262164 VIQ262156:VIQ262164 VSM262156:VSM262164 WCI262156:WCI262164 WME262156:WME262164 WWA262156:WWA262164 AF327692:AF327700 JO327692:JO327700 TK327692:TK327700 ADG327692:ADG327700 ANC327692:ANC327700 AWY327692:AWY327700 BGU327692:BGU327700 BQQ327692:BQQ327700 CAM327692:CAM327700 CKI327692:CKI327700 CUE327692:CUE327700 DEA327692:DEA327700 DNW327692:DNW327700 DXS327692:DXS327700 EHO327692:EHO327700 ERK327692:ERK327700 FBG327692:FBG327700 FLC327692:FLC327700 FUY327692:FUY327700 GEU327692:GEU327700 GOQ327692:GOQ327700 GYM327692:GYM327700 HII327692:HII327700 HSE327692:HSE327700 ICA327692:ICA327700 ILW327692:ILW327700 IVS327692:IVS327700 JFO327692:JFO327700 JPK327692:JPK327700 JZG327692:JZG327700 KJC327692:KJC327700 KSY327692:KSY327700 LCU327692:LCU327700 LMQ327692:LMQ327700 LWM327692:LWM327700 MGI327692:MGI327700 MQE327692:MQE327700 NAA327692:NAA327700 NJW327692:NJW327700 NTS327692:NTS327700 ODO327692:ODO327700 ONK327692:ONK327700 OXG327692:OXG327700 PHC327692:PHC327700 PQY327692:PQY327700 QAU327692:QAU327700 QKQ327692:QKQ327700 QUM327692:QUM327700 REI327692:REI327700 ROE327692:ROE327700 RYA327692:RYA327700 SHW327692:SHW327700 SRS327692:SRS327700 TBO327692:TBO327700 TLK327692:TLK327700 TVG327692:TVG327700 UFC327692:UFC327700 UOY327692:UOY327700 UYU327692:UYU327700 VIQ327692:VIQ327700 VSM327692:VSM327700 WCI327692:WCI327700 WME327692:WME327700 WWA327692:WWA327700 AF393228:AF393236 JO393228:JO393236 TK393228:TK393236 ADG393228:ADG393236 ANC393228:ANC393236 AWY393228:AWY393236 BGU393228:BGU393236 BQQ393228:BQQ393236 CAM393228:CAM393236 CKI393228:CKI393236 CUE393228:CUE393236 DEA393228:DEA393236 DNW393228:DNW393236 DXS393228:DXS393236 EHO393228:EHO393236 ERK393228:ERK393236 FBG393228:FBG393236 FLC393228:FLC393236 FUY393228:FUY393236 GEU393228:GEU393236 GOQ393228:GOQ393236 GYM393228:GYM393236 HII393228:HII393236 HSE393228:HSE393236 ICA393228:ICA393236 ILW393228:ILW393236 IVS393228:IVS393236 JFO393228:JFO393236 JPK393228:JPK393236 JZG393228:JZG393236 KJC393228:KJC393236 KSY393228:KSY393236 LCU393228:LCU393236 LMQ393228:LMQ393236 LWM393228:LWM393236 MGI393228:MGI393236 MQE393228:MQE393236 NAA393228:NAA393236 NJW393228:NJW393236 NTS393228:NTS393236 ODO393228:ODO393236 ONK393228:ONK393236 OXG393228:OXG393236 PHC393228:PHC393236 PQY393228:PQY393236 QAU393228:QAU393236 QKQ393228:QKQ393236 QUM393228:QUM393236 REI393228:REI393236 ROE393228:ROE393236 RYA393228:RYA393236 SHW393228:SHW393236 SRS393228:SRS393236 TBO393228:TBO393236 TLK393228:TLK393236 TVG393228:TVG393236 UFC393228:UFC393236 UOY393228:UOY393236 UYU393228:UYU393236 VIQ393228:VIQ393236 VSM393228:VSM393236 WCI393228:WCI393236 WME393228:WME393236 WWA393228:WWA393236 AF458764:AF458772 JO458764:JO458772 TK458764:TK458772 ADG458764:ADG458772 ANC458764:ANC458772 AWY458764:AWY458772 BGU458764:BGU458772 BQQ458764:BQQ458772 CAM458764:CAM458772 CKI458764:CKI458772 CUE458764:CUE458772 DEA458764:DEA458772 DNW458764:DNW458772 DXS458764:DXS458772 EHO458764:EHO458772 ERK458764:ERK458772 FBG458764:FBG458772 FLC458764:FLC458772 FUY458764:FUY458772 GEU458764:GEU458772 GOQ458764:GOQ458772 GYM458764:GYM458772 HII458764:HII458772 HSE458764:HSE458772 ICA458764:ICA458772 ILW458764:ILW458772 IVS458764:IVS458772 JFO458764:JFO458772 JPK458764:JPK458772 JZG458764:JZG458772 KJC458764:KJC458772 KSY458764:KSY458772 LCU458764:LCU458772 LMQ458764:LMQ458772 LWM458764:LWM458772 MGI458764:MGI458772 MQE458764:MQE458772 NAA458764:NAA458772 NJW458764:NJW458772 NTS458764:NTS458772 ODO458764:ODO458772 ONK458764:ONK458772 OXG458764:OXG458772 PHC458764:PHC458772 PQY458764:PQY458772 QAU458764:QAU458772 QKQ458764:QKQ458772 QUM458764:QUM458772 REI458764:REI458772 ROE458764:ROE458772 RYA458764:RYA458772 SHW458764:SHW458772 SRS458764:SRS458772 TBO458764:TBO458772 TLK458764:TLK458772 TVG458764:TVG458772 UFC458764:UFC458772 UOY458764:UOY458772 UYU458764:UYU458772 VIQ458764:VIQ458772 VSM458764:VSM458772 WCI458764:WCI458772 WME458764:WME458772 WWA458764:WWA458772 AF524300:AF524308 JO524300:JO524308 TK524300:TK524308 ADG524300:ADG524308 ANC524300:ANC524308 AWY524300:AWY524308 BGU524300:BGU524308 BQQ524300:BQQ524308 CAM524300:CAM524308 CKI524300:CKI524308 CUE524300:CUE524308 DEA524300:DEA524308 DNW524300:DNW524308 DXS524300:DXS524308 EHO524300:EHO524308 ERK524300:ERK524308 FBG524300:FBG524308 FLC524300:FLC524308 FUY524300:FUY524308 GEU524300:GEU524308 GOQ524300:GOQ524308 GYM524300:GYM524308 HII524300:HII524308 HSE524300:HSE524308 ICA524300:ICA524308 ILW524300:ILW524308 IVS524300:IVS524308 JFO524300:JFO524308 JPK524300:JPK524308 JZG524300:JZG524308 KJC524300:KJC524308 KSY524300:KSY524308 LCU524300:LCU524308 LMQ524300:LMQ524308 LWM524300:LWM524308 MGI524300:MGI524308 MQE524300:MQE524308 NAA524300:NAA524308 NJW524300:NJW524308 NTS524300:NTS524308 ODO524300:ODO524308 ONK524300:ONK524308 OXG524300:OXG524308 PHC524300:PHC524308 PQY524300:PQY524308 QAU524300:QAU524308 QKQ524300:QKQ524308 QUM524300:QUM524308 REI524300:REI524308 ROE524300:ROE524308 RYA524300:RYA524308 SHW524300:SHW524308 SRS524300:SRS524308 TBO524300:TBO524308 TLK524300:TLK524308 TVG524300:TVG524308 UFC524300:UFC524308 UOY524300:UOY524308 UYU524300:UYU524308 VIQ524300:VIQ524308 VSM524300:VSM524308 WCI524300:WCI524308 WME524300:WME524308 WWA524300:WWA524308 AF589836:AF589844 JO589836:JO589844 TK589836:TK589844 ADG589836:ADG589844 ANC589836:ANC589844 AWY589836:AWY589844 BGU589836:BGU589844 BQQ589836:BQQ589844 CAM589836:CAM589844 CKI589836:CKI589844 CUE589836:CUE589844 DEA589836:DEA589844 DNW589836:DNW589844 DXS589836:DXS589844 EHO589836:EHO589844 ERK589836:ERK589844 FBG589836:FBG589844 FLC589836:FLC589844 FUY589836:FUY589844 GEU589836:GEU589844 GOQ589836:GOQ589844 GYM589836:GYM589844 HII589836:HII589844 HSE589836:HSE589844 ICA589836:ICA589844 ILW589836:ILW589844 IVS589836:IVS589844 JFO589836:JFO589844 JPK589836:JPK589844 JZG589836:JZG589844 KJC589836:KJC589844 KSY589836:KSY589844 LCU589836:LCU589844 LMQ589836:LMQ589844 LWM589836:LWM589844 MGI589836:MGI589844 MQE589836:MQE589844 NAA589836:NAA589844 NJW589836:NJW589844 NTS589836:NTS589844 ODO589836:ODO589844 ONK589836:ONK589844 OXG589836:OXG589844 PHC589836:PHC589844 PQY589836:PQY589844 QAU589836:QAU589844 QKQ589836:QKQ589844 QUM589836:QUM589844 REI589836:REI589844 ROE589836:ROE589844 RYA589836:RYA589844 SHW589836:SHW589844 SRS589836:SRS589844 TBO589836:TBO589844 TLK589836:TLK589844 TVG589836:TVG589844 UFC589836:UFC589844 UOY589836:UOY589844 UYU589836:UYU589844 VIQ589836:VIQ589844 VSM589836:VSM589844 WCI589836:WCI589844 WME589836:WME589844 WWA589836:WWA589844 AF655372:AF655380 JO655372:JO655380 TK655372:TK655380 ADG655372:ADG655380 ANC655372:ANC655380 AWY655372:AWY655380 BGU655372:BGU655380 BQQ655372:BQQ655380 CAM655372:CAM655380 CKI655372:CKI655380 CUE655372:CUE655380 DEA655372:DEA655380 DNW655372:DNW655380 DXS655372:DXS655380 EHO655372:EHO655380 ERK655372:ERK655380 FBG655372:FBG655380 FLC655372:FLC655380 FUY655372:FUY655380 GEU655372:GEU655380 GOQ655372:GOQ655380 GYM655372:GYM655380 HII655372:HII655380 HSE655372:HSE655380 ICA655372:ICA655380 ILW655372:ILW655380 IVS655372:IVS655380 JFO655372:JFO655380 JPK655372:JPK655380 JZG655372:JZG655380 KJC655372:KJC655380 KSY655372:KSY655380 LCU655372:LCU655380 LMQ655372:LMQ655380 LWM655372:LWM655380 MGI655372:MGI655380 MQE655372:MQE655380 NAA655372:NAA655380 NJW655372:NJW655380 NTS655372:NTS655380 ODO655372:ODO655380 ONK655372:ONK655380 OXG655372:OXG655380 PHC655372:PHC655380 PQY655372:PQY655380 QAU655372:QAU655380 QKQ655372:QKQ655380 QUM655372:QUM655380 REI655372:REI655380 ROE655372:ROE655380 RYA655372:RYA655380 SHW655372:SHW655380 SRS655372:SRS655380 TBO655372:TBO655380 TLK655372:TLK655380 TVG655372:TVG655380 UFC655372:UFC655380 UOY655372:UOY655380 UYU655372:UYU655380 VIQ655372:VIQ655380 VSM655372:VSM655380 WCI655372:WCI655380 WME655372:WME655380 WWA655372:WWA655380 AF720908:AF720916 JO720908:JO720916 TK720908:TK720916 ADG720908:ADG720916 ANC720908:ANC720916 AWY720908:AWY720916 BGU720908:BGU720916 BQQ720908:BQQ720916 CAM720908:CAM720916 CKI720908:CKI720916 CUE720908:CUE720916 DEA720908:DEA720916 DNW720908:DNW720916 DXS720908:DXS720916 EHO720908:EHO720916 ERK720908:ERK720916 FBG720908:FBG720916 FLC720908:FLC720916 FUY720908:FUY720916 GEU720908:GEU720916 GOQ720908:GOQ720916 GYM720908:GYM720916 HII720908:HII720916 HSE720908:HSE720916 ICA720908:ICA720916 ILW720908:ILW720916 IVS720908:IVS720916 JFO720908:JFO720916 JPK720908:JPK720916 JZG720908:JZG720916 KJC720908:KJC720916 KSY720908:KSY720916 LCU720908:LCU720916 LMQ720908:LMQ720916 LWM720908:LWM720916 MGI720908:MGI720916 MQE720908:MQE720916 NAA720908:NAA720916 NJW720908:NJW720916 NTS720908:NTS720916 ODO720908:ODO720916 ONK720908:ONK720916 OXG720908:OXG720916 PHC720908:PHC720916 PQY720908:PQY720916 QAU720908:QAU720916 QKQ720908:QKQ720916 QUM720908:QUM720916 REI720908:REI720916 ROE720908:ROE720916 RYA720908:RYA720916 SHW720908:SHW720916 SRS720908:SRS720916 TBO720908:TBO720916 TLK720908:TLK720916 TVG720908:TVG720916 UFC720908:UFC720916 UOY720908:UOY720916 UYU720908:UYU720916 VIQ720908:VIQ720916 VSM720908:VSM720916 WCI720908:WCI720916 WME720908:WME720916 WWA720908:WWA720916 AF786444:AF786452 JO786444:JO786452 TK786444:TK786452 ADG786444:ADG786452 ANC786444:ANC786452 AWY786444:AWY786452 BGU786444:BGU786452 BQQ786444:BQQ786452 CAM786444:CAM786452 CKI786444:CKI786452 CUE786444:CUE786452 DEA786444:DEA786452 DNW786444:DNW786452 DXS786444:DXS786452 EHO786444:EHO786452 ERK786444:ERK786452 FBG786444:FBG786452 FLC786444:FLC786452 FUY786444:FUY786452 GEU786444:GEU786452 GOQ786444:GOQ786452 GYM786444:GYM786452 HII786444:HII786452 HSE786444:HSE786452 ICA786444:ICA786452 ILW786444:ILW786452 IVS786444:IVS786452 JFO786444:JFO786452 JPK786444:JPK786452 JZG786444:JZG786452 KJC786444:KJC786452 KSY786444:KSY786452 LCU786444:LCU786452 LMQ786444:LMQ786452 LWM786444:LWM786452 MGI786444:MGI786452 MQE786444:MQE786452 NAA786444:NAA786452 NJW786444:NJW786452 NTS786444:NTS786452 ODO786444:ODO786452 ONK786444:ONK786452 OXG786444:OXG786452 PHC786444:PHC786452 PQY786444:PQY786452 QAU786444:QAU786452 QKQ786444:QKQ786452 QUM786444:QUM786452 REI786444:REI786452 ROE786444:ROE786452 RYA786444:RYA786452 SHW786444:SHW786452 SRS786444:SRS786452 TBO786444:TBO786452 TLK786444:TLK786452 TVG786444:TVG786452 UFC786444:UFC786452 UOY786444:UOY786452 UYU786444:UYU786452 VIQ786444:VIQ786452 VSM786444:VSM786452 WCI786444:WCI786452 WME786444:WME786452 WWA786444:WWA786452 AF851980:AF851988 JO851980:JO851988 TK851980:TK851988 ADG851980:ADG851988 ANC851980:ANC851988 AWY851980:AWY851988 BGU851980:BGU851988 BQQ851980:BQQ851988 CAM851980:CAM851988 CKI851980:CKI851988 CUE851980:CUE851988 DEA851980:DEA851988 DNW851980:DNW851988 DXS851980:DXS851988 EHO851980:EHO851988 ERK851980:ERK851988 FBG851980:FBG851988 FLC851980:FLC851988 FUY851980:FUY851988 GEU851980:GEU851988 GOQ851980:GOQ851988 GYM851980:GYM851988 HII851980:HII851988 HSE851980:HSE851988 ICA851980:ICA851988 ILW851980:ILW851988 IVS851980:IVS851988 JFO851980:JFO851988 JPK851980:JPK851988 JZG851980:JZG851988 KJC851980:KJC851988 KSY851980:KSY851988 LCU851980:LCU851988 LMQ851980:LMQ851988 LWM851980:LWM851988 MGI851980:MGI851988 MQE851980:MQE851988 NAA851980:NAA851988 NJW851980:NJW851988 NTS851980:NTS851988 ODO851980:ODO851988 ONK851980:ONK851988 OXG851980:OXG851988 PHC851980:PHC851988 PQY851980:PQY851988 QAU851980:QAU851988 QKQ851980:QKQ851988 QUM851980:QUM851988 REI851980:REI851988 ROE851980:ROE851988 RYA851980:RYA851988 SHW851980:SHW851988 SRS851980:SRS851988 TBO851980:TBO851988 TLK851980:TLK851988 TVG851980:TVG851988 UFC851980:UFC851988 UOY851980:UOY851988 UYU851980:UYU851988 VIQ851980:VIQ851988 VSM851980:VSM851988 WCI851980:WCI851988 WME851980:WME851988 WWA851980:WWA851988 AF917516:AF917524 JO917516:JO917524 TK917516:TK917524 ADG917516:ADG917524 ANC917516:ANC917524 AWY917516:AWY917524 BGU917516:BGU917524 BQQ917516:BQQ917524 CAM917516:CAM917524 CKI917516:CKI917524 CUE917516:CUE917524 DEA917516:DEA917524 DNW917516:DNW917524 DXS917516:DXS917524 EHO917516:EHO917524 ERK917516:ERK917524 FBG917516:FBG917524 FLC917516:FLC917524 FUY917516:FUY917524 GEU917516:GEU917524 GOQ917516:GOQ917524 GYM917516:GYM917524 HII917516:HII917524 HSE917516:HSE917524 ICA917516:ICA917524 ILW917516:ILW917524 IVS917516:IVS917524 JFO917516:JFO917524 JPK917516:JPK917524 JZG917516:JZG917524 KJC917516:KJC917524 KSY917516:KSY917524 LCU917516:LCU917524 LMQ917516:LMQ917524 LWM917516:LWM917524 MGI917516:MGI917524 MQE917516:MQE917524 NAA917516:NAA917524 NJW917516:NJW917524 NTS917516:NTS917524 ODO917516:ODO917524 ONK917516:ONK917524 OXG917516:OXG917524 PHC917516:PHC917524 PQY917516:PQY917524 QAU917516:QAU917524 QKQ917516:QKQ917524 QUM917516:QUM917524 REI917516:REI917524 ROE917516:ROE917524 RYA917516:RYA917524 SHW917516:SHW917524 SRS917516:SRS917524 TBO917516:TBO917524 TLK917516:TLK917524 TVG917516:TVG917524 UFC917516:UFC917524 UOY917516:UOY917524 UYU917516:UYU917524 VIQ917516:VIQ917524 VSM917516:VSM917524 WCI917516:WCI917524 WME917516:WME917524 WWA917516:WWA917524 AF983052:AF983060 JO983052:JO983060 TK983052:TK983060 ADG983052:ADG983060 ANC983052:ANC983060 AWY983052:AWY983060 BGU983052:BGU983060 BQQ983052:BQQ983060 CAM983052:CAM983060 CKI983052:CKI983060 CUE983052:CUE983060 DEA983052:DEA983060 DNW983052:DNW983060 DXS983052:DXS983060 EHO983052:EHO983060 ERK983052:ERK983060 FBG983052:FBG983060 FLC983052:FLC983060 FUY983052:FUY983060 GEU983052:GEU983060 GOQ983052:GOQ983060 GYM983052:GYM983060 HII983052:HII983060 HSE983052:HSE983060 ICA983052:ICA983060 ILW983052:ILW983060 IVS983052:IVS983060 JFO983052:JFO983060 JPK983052:JPK983060 JZG983052:JZG983060 KJC983052:KJC983060 KSY983052:KSY983060 LCU983052:LCU983060 LMQ983052:LMQ983060 LWM983052:LWM983060 MGI983052:MGI983060 MQE983052:MQE983060 NAA983052:NAA983060 NJW983052:NJW983060 NTS983052:NTS983060 ODO983052:ODO983060 ONK983052:ONK983060 OXG983052:OXG983060 PHC983052:PHC983060 PQY983052:PQY983060 QAU983052:QAU983060 QKQ983052:QKQ983060 QUM983052:QUM983060 REI983052:REI983060 ROE983052:ROE983060 RYA983052:RYA983060 SHW983052:SHW983060 SRS983052:SRS983060 TBO983052:TBO983060 TLK983052:TLK983060 TVG983052:TVG983060 UFC983052:UFC983060 UOY983052:UOY983060 UYU983052:UYU983060 VIQ983052:VIQ983060 VSM983052:VSM983060 WCI983052:WCI983060 WME983052:WME983060 AF17 AF11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JD17 SZ17 ACV17 AMR17 AWN17 BGJ17 BQF17 CAB17 CJX17 CTT17 DDP17 DNL17 DXH17 EHD17 EQZ17 FAV17 FKR17 FUN17 GEJ17 GOF17 GYB17 HHX17 HRT17 IBP17 ILL17 IVH17 JFD17 JOZ17 JYV17 KIR17 KSN17 LCJ17 LMF17 LWB17 MFX17 MPT17 MZP17 NJL17 NTH17 ODD17 OMZ17 OWV17 PGR17 PQN17 QAJ17 QKF17 QUB17 RDX17 RNT17 RXP17 SHL17 SRH17 TBD17 TKZ17 TUV17 UER17 UON17 UYJ17 VIF17 VSB17 WBX17 WLT17 WVP17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JO17 TK17 ADG17 ANC17 AWY17 BGU17 BQQ17 CAM17 CKI17 CUE17 DEA17 DNW17 DXS17 EHO17 ERK17 FBG17 FLC17 FUY17 GEU17 GOQ17 GYM17 HII17 HSE17 ICA17 ILW17 IVS17 JFO17 JPK17 JZG17 KJC17 KSY17 LCU17 LMQ17 LWM17 MGI17 MQE17 NAA17 NJW17 NTS17 ODO17 ONK17 OXG17 PHC17 PQY17 QAU17 QKQ17 QUM17 REI17 ROE17 RYA17 SHW17 SRS17 TBO17 TLK17 TVG17 UFC17 UOY17 UYU17 VIQ17 VSM17 WCI17 WME17 WWA17 AD17 G123 AF123 JF123 TB123 ACX123 AMT123 AWP123 BGL123 BQH123 CAD123 CJZ123 CTV123 DDR123 DNN123 DXJ123 EHF123 ERB123 FAX123 FKT123 FUP123 GEL123 GOH123 GYD123 HHZ123 HRV123 IBR123 ILN123 IVJ123 JFF123 JPB123 JYX123 KIT123 KSP123 LCL123 LMH123 LWD123 MFZ123 MPV123 MZR123 NJN123 NTJ123 ODF123 ONB123 OWX123 PGT123 PQP123 QAL123 QKH123 QUD123 RDZ123 RNV123 RXR123 SHN123 SRJ123 TBF123 TLB123 TUX123 UET123 UOP123 UYL123 VIH123 VSD123 WBZ123 WLV123 WVR123 JD123 SZ123 ACV123 AMR123 AWN123 BGJ123 BQF123 CAB123 CJX123 CTT123 DDP123 DNL123 DXH123 EHD123 EQZ123 FAV123 FKR123 FUN123 GEJ123 GOF123 GYB123 HHX123 HRT123 IBP123 ILL123 IVH123 JFD123 JOZ123 JYV123 KIR123 KSN123 LCJ123 LMF123 LWB123 MFX123 MPT123 MZP123 NJL123 NTH123 ODD123 OMZ123 OWV123 PGR123 PQN123 QAJ123 QKF123 QUB123 RDX123 RNT123 RXP123 SHL123 SRH123 TBD123 TKZ123 TUV123 UER123 UON123 UYJ123 VIF123 VSB123 WBX123 WLT123 WVP123 JM123 TI123 ADE123 ANA123 AWW123 BGS123 BQO123 CAK123 CKG123 CUC123 DDY123 DNU123 DXQ123 EHM123 ERI123 FBE123 FLA123 FUW123 GES123 GOO123 GYK123 HIG123 HSC123 IBY123 ILU123 IVQ123 JFM123 JPI123 JZE123 KJA123 KSW123 LCS123 LMO123 LWK123 MGG123 MQC123 MZY123 NJU123 NTQ123 ODM123 ONI123 OXE123 PHA123 PQW123 QAS123 QKO123 QUK123 REG123 ROC123 RXY123 SHU123 SRQ123 TBM123 TLI123 TVE123 UFA123 UOW123 UYS123 VIO123 VSK123 WCG123 WMC123 WVY123 JO123 TK123 ADG123 ANC123 AWY123 BGU123 BQQ123 CAM123 CKI123 CUE123 DEA123 DNW123 DXS123 EHO123 ERK123 FBG123 FLC123 FUY123 GEU123 GOQ123 GYM123 HII123 HSE123 ICA123 ILW123 IVS123 JFO123 JPK123 JZG123 KJC123 KSY123 LCU123 LMQ123 LWM123 MGI123 MQE123 NAA123 NJW123 NTS123 ODO123 ONK123 OXG123 PHC123 PQY123 QAU123 QKQ123 QUM123 REI123 ROE123 RYA123 SHW123 SRS123 TBO123 TLK123 TVG123 UFC123 UOY123 UYU123 VIQ123 VSM123 WCI123 WME123 WWA123 AD123 G62 AF57 AD57 G27 AF27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JD27 SZ27 ACV27 AMR27 AWN27 BGJ27 BQF27 CAB27 CJX27 CTT27 DDP27 DNL27 DXH27 EHD27 EQZ27 FAV27 FKR27 FUN27 GEJ27 GOF27 GYB27 HHX27 HRT27 IBP27 ILL27 IVH27 JFD27 JOZ27 JYV27 KIR27 KSN27 LCJ27 LMF27 LWB27 MFX27 MPT27 MZP27 NJL27 NTH27 ODD27 OMZ27 OWV27 PGR27 PQN27 QAJ27 QKF27 QUB27 RDX27 RNT27 RXP27 SHL27 SRH27 TBD27 TKZ27 TUV27 UER27 UON27 UYJ27 VIF27 VSB27 WBX27 WLT27 WVP27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AD27 G22 AF22 AD22 G57 AF52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JO57 TK57 ADG57 ANC57 AWY57 BGU57 BQQ57 CAM57 CKI57 CUE57 DEA57 DNW57 DXS57 EHO57 ERK57 FBG57 FLC57 FUY57 GEU57 GOQ57 GYM57 HII57 HSE57 ICA57 ILW57 IVS57 JFO57 JPK57 JZG57 KJC57 KSY57 LCU57 LMQ57 LWM57 MGI57 MQE57 NAA57 NJW57 NTS57 ODO57 ONK57 OXG57 PHC57 PQY57 QAU57 QKQ57 QUM57 REI57 ROE57 RYA57 SHW57 SRS57 TBO57 TLK57 TVG57 UFC57 UOY57 UYU57 VIQ57 VSM57 WCI57 WME57 WWA57 AD52 G52 AF42 AD42 G47 AF47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JD47 SZ47 ACV47 AMR47 AWN47 BGJ47 BQF47 CAB47 CJX47 CTT47 DDP47 DNL47 DXH47 EHD47 EQZ47 FAV47 FKR47 FUN47 GEJ47 GOF47 GYB47 HHX47 HRT47 IBP47 ILL47 IVH47 JFD47 JOZ47 JYV47 KIR47 KSN47 LCJ47 LMF47 LWB47 MFX47 MPT47 MZP47 NJL47 NTH47 ODD47 OMZ47 OWV47 PGR47 PQN47 QAJ47 QKF47 QUB47 RDX47 RNT47 RXP47 SHL47 SRH47 TBD47 TKZ47 TUV47 UER47 UON47 UYJ47 VIF47 VSB47 WBX47 WLT47 WVP47 JM47 TI47 ADE47 ANA47 AWW47 BGS47 BQO47 CAK47 CKG47 CUC47 DDY47 DNU47 DXQ47 EHM47 ERI47 FBE47 FLA47 FUW47 GES47 GOO47 GYK47 HIG47 HSC47 IBY47 ILU47 IVQ47 JFM47 JPI47 JZE47 KJA47 KSW47 LCS47 LMO47 LWK47 MGG47 MQC47 MZY47 NJU47 NTQ47 ODM47 ONI47 OXE47 PHA47 PQW47 QAS47 QKO47 QUK47 REG47 ROC47 RXY47 SHU47 SRQ47 TBM47 TLI47 TVE47 UFA47 UOW47 UYS47 VIO47 VSK47 WCG47 WMC47 WVY47 JO47 TK47 ADG47 ANC47 AWY47 BGU47 BQQ47 CAM47 CKI47 CUE47 DEA47 DNW47 DXS47 EHO47 ERK47 FBG47 FLC47 FUY47 GEU47 GOQ47 GYM47 HII47 HSE47 ICA47 ILW47 IVS47 JFO47 JPK47 JZG47 KJC47 KSY47 LCU47 LMQ47 LWM47 MGI47 MQE47 NAA47 NJW47 NTS47 ODO47 ONK47 OXG47 PHC47 PQY47 QAU47 QKQ47 QUM47 REI47 ROE47 RYA47 SHW47 SRS47 TBO47 TLK47 TVG47 UFC47 UOY47 UYU47 VIQ47 VSM47 WCI47 WME47 WWA47 AD47 G42 WWA118 AF37 G37 AD37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AD118 G32 AF32 AD32 G97 AF97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JD97 SZ97 ACV97 AMR97 AWN97 BGJ97 BQF97 CAB97 CJX97 CTT97 DDP97 DNL97 DXH97 EHD97 EQZ97 FAV97 FKR97 FUN97 GEJ97 GOF97 GYB97 HHX97 HRT97 IBP97 ILL97 IVH97 JFD97 JOZ97 JYV97 KIR97 KSN97 LCJ97 LMF97 LWB97 MFX97 MPT97 MZP97 NJL97 NTH97 ODD97 OMZ97 OWV97 PGR97 PQN97 QAJ97 QKF97 QUB97 RDX97 RNT97 RXP97 SHL97 SRH97 TBD97 TKZ97 TUV97 UER97 UON97 UYJ97 VIF97 VSB97 WBX97 WLT97 WVP97 JM97 TI97 ADE97 ANA97 AWW97 BGS97 BQO97 CAK97 CKG97 CUC97 DDY97 DNU97 DXQ97 EHM97 ERI97 FBE97 FLA97 FUW97 GES97 GOO97 GYK97 HIG97 HSC97 IBY97 ILU97 IVQ97 JFM97 JPI97 JZE97 KJA97 KSW97 LCS97 LMO97 LWK97 MGG97 MQC97 MZY97 NJU97 NTQ97 ODM97 ONI97 OXE97 PHA97 PQW97 QAS97 QKO97 QUK97 REG97 ROC97 RXY97 SHU97 SRQ97 TBM97 TLI97 TVE97 UFA97 UOW97 UYS97 VIO97 VSK97 WCG97 WMC97 WVY97 JO97 TK97 ADG97 ANC97 AWY97 BGU97 BQQ97 CAM97 CKI97 CUE97 DEA97 DNW97 DXS97 EHO97 ERK97 FBG97 FLC97 FUY97 GEU97 GOQ97 GYM97 HII97 HSE97 ICA97 ILW97 IVS97 JFO97 JPK97 JZG97 KJC97 KSY97 LCU97 LMQ97 LWM97 MGI97 MQE97 NAA97 NJW97 NTS97 ODO97 ONK97 OXG97 PHC97 PQY97 QAU97 QKQ97 QUM97 REI97 ROE97 RYA97 SHW97 SRS97 TBO97 TLK97 TVG97 UFC97 UOY97 UYU97 VIQ97 VSM97 WCI97 WME97 WWA97 AD97 G92 AF92 JF92 TB92 ACX92 AMT92 AWP92 BGL92 BQH92 CAD92 CJZ92 CTV92 DDR92 DNN92 DXJ92 EHF92 ERB92 FAX92 FKT92 FUP92 GEL92 GOH92 GYD92 HHZ92 HRV92 IBR92 ILN92 IVJ92 JFF92 JPB92 JYX92 KIT92 KSP92 LCL92 LMH92 LWD92 MFZ92 MPV92 MZR92 NJN92 NTJ92 ODF92 ONB92 OWX92 PGT92 PQP92 QAL92 QKH92 QUD92 RDZ92 RNV92 RXR92 SHN92 SRJ92 TBF92 TLB92 TUX92 UET92 UOP92 UYL92 VIH92 VSD92 WBZ92 WLV92 WVR92 JD92 SZ92 ACV92 AMR92 AWN92 BGJ92 BQF92 CAB92 CJX92 CTT92 DDP92 DNL92 DXH92 EHD92 EQZ92 FAV92 FKR92 FUN92 GEJ92 GOF92 GYB92 HHX92 HRT92 IBP92 ILL92 IVH92 JFD92 JOZ92 JYV92 KIR92 KSN92 LCJ92 LMF92 LWB92 MFX92 MPT92 MZP92 NJL92 NTH92 ODD92 OMZ92 OWV92 PGR92 PQN92 QAJ92 QKF92 QUB92 RDX92 RNT92 RXP92 SHL92 SRH92 TBD92 TKZ92 TUV92 UER92 UON92 UYJ92 VIF92 VSB92 WBX92 WLT92 WVP92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JO92 TK92 ADG92 ANC92 AWY92 BGU92 BQQ92 CAM92 CKI92 CUE92 DEA92 DNW92 DXS92 EHO92 ERK92 FBG92 FLC92 FUY92 GEU92 GOQ92 GYM92 HII92 HSE92 ICA92 ILW92 IVS92 JFO92 JPK92 JZG92 KJC92 KSY92 LCU92 LMQ92 LWM92 MGI92 MQE92 NAA92 NJW92 NTS92 ODO92 ONK92 OXG92 PHC92 PQY92 QAU92 QKQ92 QUM92 REI92 ROE92 RYA92 SHW92 SRS92 TBO92 TLK92 TVG92 UFC92 UOY92 UYU92 VIQ92 VSM92 WCI92 WME92 WWA92 AD92 G87 AF87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JD87 SZ87 ACV87 AMR87 AWN87 BGJ87 BQF87 CAB87 CJX87 CTT87 DDP87 DNL87 DXH87 EHD87 EQZ87 FAV87 FKR87 FUN87 GEJ87 GOF87 GYB87 HHX87 HRT87 IBP87 ILL87 IVH87 JFD87 JOZ87 JYV87 KIR87 KSN87 LCJ87 LMF87 LWB87 MFX87 MPT87 MZP87 NJL87 NTH87 ODD87 OMZ87 OWV87 PGR87 PQN87 QAJ87 QKF87 QUB87 RDX87 RNT87 RXP87 SHL87 SRH87 TBD87 TKZ87 TUV87 UER87 UON87 UYJ87 VIF87 VSB87 WBX87 WLT87 WVP87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JO87 TK87 ADG87 ANC87 AWY87 BGU87 BQQ87 CAM87 CKI87 CUE87 DEA87 DNW87 DXS87 EHO87 ERK87 FBG87 FLC87 FUY87 GEU87 GOQ87 GYM87 HII87 HSE87 ICA87 ILW87 IVS87 JFO87 JPK87 JZG87 KJC87 KSY87 LCU87 LMQ87 LWM87 MGI87 MQE87 NAA87 NJW87 NTS87 ODO87 ONK87 OXG87 PHC87 PQY87 QAU87 QKQ87 QUM87 REI87 ROE87 RYA87 SHW87 SRS87 TBO87 TLK87 TVG87 UFC87 UOY87 UYU87 VIQ87 VSM87 WCI87 WME87 WWA87 AD87 G82 AF82 JF82 TB82 ACX82 AMT82 AWP82 BGL82 BQH82 CAD82 CJZ82 CTV82 DDR82 DNN82 DXJ82 EHF82 ERB82 FAX82 FKT82 FUP82 GEL82 GOH82 GYD82 HHZ82 HRV82 IBR82 ILN82 IVJ82 JFF82 JPB82 JYX82 KIT82 KSP82 LCL82 LMH82 LWD82 MFZ82 MPV82 MZR82 NJN82 NTJ82 ODF82 ONB82 OWX82 PGT82 PQP82 QAL82 QKH82 QUD82 RDZ82 RNV82 RXR82 SHN82 SRJ82 TBF82 TLB82 TUX82 UET82 UOP82 UYL82 VIH82 VSD82 WBZ82 WLV82 WVR82 JD82 SZ82 ACV82 AMR82 AWN82 BGJ82 BQF82 CAB82 CJX82 CTT82 DDP82 DNL82 DXH82 EHD82 EQZ82 FAV82 FKR82 FUN82 GEJ82 GOF82 GYB82 HHX82 HRT82 IBP82 ILL82 IVH82 JFD82 JOZ82 JYV82 KIR82 KSN82 LCJ82 LMF82 LWB82 MFX82 MPT82 MZP82 NJL82 NTH82 ODD82 OMZ82 OWV82 PGR82 PQN82 QAJ82 QKF82 QUB82 RDX82 RNT82 RXP82 SHL82 SRH82 TBD82 TKZ82 TUV82 UER82 UON82 UYJ82 VIF82 VSB82 WBX82 WLT82 WVP82 JM82 TI82 ADE82 ANA82 AWW82 BGS82 BQO82 CAK82 CKG82 CUC82 DDY82 DNU82 DXQ82 EHM82 ERI82 FBE82 FLA82 FUW82 GES82 GOO82 GYK82 HIG82 HSC82 IBY82 ILU82 IVQ82 JFM82 JPI82 JZE82 KJA82 KSW82 LCS82 LMO82 LWK82 MGG82 MQC82 MZY82 NJU82 NTQ82 ODM82 ONI82 OXE82 PHA82 PQW82 QAS82 QKO82 QUK82 REG82 ROC82 RXY82 SHU82 SRQ82 TBM82 TLI82 TVE82 UFA82 UOW82 UYS82 VIO82 VSK82 WCG82 WMC82 WVY82 JO82 TK82 ADG82 ANC82 AWY82 BGU82 BQQ82 CAM82 CKI82 CUE82 DEA82 DNW82 DXS82 EHO82 ERK82 FBG82 FLC82 FUY82 GEU82 GOQ82 GYM82 HII82 HSE82 ICA82 ILW82 IVS82 JFO82 JPK82 JZG82 KJC82 KSY82 LCU82 LMQ82 LWM82 MGI82 MQE82 NAA82 NJW82 NTS82 ODO82 ONK82 OXG82 PHC82 PQY82 QAU82 QKQ82 QUM82 REI82 ROE82 RYA82 SHW82 SRS82 TBO82 TLK82 TVG82 UFC82 UOY82 UYU82 VIQ82 VSM82 WCI82 WME82 WWA82 AD82 G72 AD72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JD77 SZ77 ACV77 AMR77 AWN77 BGJ77 BQF77 CAB77 CJX77 CTT77 DDP77 DNL77 DXH77 EHD77 EQZ77 FAV77 FKR77 FUN77 GEJ77 GOF77 GYB77 HHX77 HRT77 IBP77 ILL77 IVH77 JFD77 JOZ77 JYV77 KIR77 KSN77 LCJ77 LMF77 LWB77 MFX77 MPT77 MZP77 NJL77 NTH77 ODD77 OMZ77 OWV77 PGR77 PQN77 QAJ77 QKF77 QUB77 RDX77 RNT77 RXP77 SHL77 SRH77 TBD77 TKZ77 TUV77 UER77 UON77 UYJ77 VIF77 VSB77 WBX77 WLT77 WVP77 JM77 TI77 ADE77 ANA77 AWW77 BGS77 BQO77 CAK77 CKG77 CUC77 DDY77 DNU77 DXQ77 EHM77 ERI77 FBE77 FLA77 FUW77 GES77 GOO77 GYK77 HIG77 HSC77 IBY77 ILU77 IVQ77 JFM77 JPI77 JZE77 KJA77 KSW77 LCS77 LMO77 LWK77 MGG77 MQC77 MZY77 NJU77 NTQ77 ODM77 ONI77 OXE77 PHA77 PQW77 QAS77 QKO77 QUK77 REG77 ROC77 RXY77 SHU77 SRQ77 TBM77 TLI77 TVE77 UFA77 UOW77 UYS77 VIO77 VSK77 WCG77 WMC77 WVY77 JO77 TK77 ADG77 ANC77 AWY77 BGU77 BQQ77 CAM77 CKI77 CUE77 DEA77 DNW77 DXS77 EHO77 ERK77 FBG77 FLC77 FUY77 GEU77 GOQ77 GYM77 HII77 HSE77 ICA77 ILW77 IVS77 JFO77 JPK77 JZG77 KJC77 KSY77 LCU77 LMQ77 LWM77 MGI77 MQE77 NAA77 NJW77 NTS77 ODO77 ONK77 OXG77 PHC77 PQY77 QAU77 QKQ77 QUM77 REI77 ROE77 RYA77 SHW77 SRS77 TBO77 TLK77 TVG77 UFC77 UOY77 UYU77 VIQ77 VSM77 WCI77 WME77 WWA77 AF72 WME67 WWA67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JD72 SZ72 ACV72 AMR72 AWN72 BGJ72 BQF72 CAB72 CJX72 CTT72 DDP72 DNL72 DXH72 EHD72 EQZ72 FAV72 FKR72 FUN72 GEJ72 GOF72 GYB72 HHX72 HRT72 IBP72 ILL72 IVH72 JFD72 JOZ72 JYV72 KIR72 KSN72 LCJ72 LMF72 LWB72 MFX72 MPT72 MZP72 NJL72 NTH72 ODD72 OMZ72 OWV72 PGR72 PQN72 QAJ72 QKF72 QUB72 RDX72 RNT72 RXP72 SHL72 SRH72 TBD72 TKZ72 TUV72 UER72 UON72 UYJ72 VIF72 VSB72 WBX72 WLT72 WVP72 JM72 TI72 ADE72 ANA72 AWW72 BGS72 BQO72 CAK72 CKG72 CUC72 DDY72 DNU72 DXQ72 EHM72 ERI72 FBE72 FLA72 FUW72 GES72 GOO72 GYK72 HIG72 HSC72 IBY72 ILU72 IVQ72 JFM72 JPI72 JZE72 KJA72 KSW72 LCS72 LMO72 LWK72 MGG72 MQC72 MZY72 NJU72 NTQ72 ODM72 ONI72 OXE72 PHA72 PQW72 QAS72 QKO72 QUK72 REG72 ROC72 RXY72 SHU72 SRQ72 TBM72 TLI72 TVE72 UFA72 UOW72 UYS72 VIO72 VSK72 WCG72 WMC72 WVY72 JO72 TK72 ADG72 ANC72 AWY72 BGU72 BQQ72 CAM72 CKI72 CUE72 DEA72 DNW72 DXS72 EHO72 ERK72 FBG72 FLC72 FUY72 GEU72 GOQ72 GYM72 HII72 HSE72 ICA72 ILW72 IVS72 JFO72 JPK72 JZG72 KJC72 KSY72 LCU72 LMQ72 LWM72 MGI72 MQE72 NAA72 NJW72 NTS72 ODO72 ONK72 OXG72 PHC72 PQY72 QAU72 QKQ72 QUM72 REI72 ROE72 RYA72 SHW72 SRS72 TBO72 TLK72 TVG72 UFC72 UOY72 UYU72 VIQ72 VSM72 WCI72 WME72 WWA72 AF62 G67 AD62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JD67 SZ67 ACV67 AMR67 AWN67 BGJ67 BQF67 CAB67 CJX67 CTT67 DDP67 DNL67 DXH67 EHD67 EQZ67 FAV67 FKR67 FUN67 GEJ67 GOF67 GYB67 HHX67 HRT67 IBP67 ILL67 IVH67 JFD67 JOZ67 JYV67 KIR67 KSN67 LCJ67 LMF67 LWB67 MFX67 MPT67 MZP67 NJL67 NTH67 ODD67 OMZ67 OWV67 PGR67 PQN67 QAJ67 QKF67 QUB67 RDX67 RNT67 RXP67 SHL67 SRH67 TBD67 TKZ67 TUV67 UER67 UON67 UYJ67 VIF67 VSB67 WBX67 WLT67 WVP67 JM67 TI67 ADE67 ANA67 AWW67 BGS67 BQO67 CAK67 CKG67 CUC67 DDY67 DNU67 DXQ67 EHM67 ERI67 FBE67 FLA67 FUW67 GES67 GOO67 GYK67 HIG67 HSC67 IBY67 ILU67 IVQ67 JFM67 JPI67 JZE67 KJA67 KSW67 LCS67 LMO67 LWK67 MGG67 MQC67 MZY67 NJU67 NTQ67 ODM67 ONI67 OXE67 PHA67 PQW67 QAS67 QKO67 QUK67 REG67 ROC67 RXY67 SHU67 SRQ67 TBM67 TLI67 TVE67 UFA67 UOW67 UYS67 VIO67 VSK67 WCG67 WMC67 WVY67 JO67 TK67 ADG67 ANC67 AWY67 BGU67 BQQ67 CAM67 CKI67 CUE67 DEA67 DNW67 DXS67 EHO67 ERK67 FBG67 FLC67 FUY67 GEU67 GOQ67 GYM67 HII67 HSE67 ICA67 ILW67 IVS67 JFO67 JPK67 JZG67 KJC67 KSY67 LCU67 LMQ67 LWM67 MGI67 MQE67 NAA67 NJW67 NTS67 ODO67 ONK67 OXG67 PHC67 PQY67 QAU67 QKQ67 QUM67 REI67 ROE67 RYA67 SHW67 SRS67 TBO67 TLK67 TVG67 UFC67 UOY67 UYU67 VIQ67 VSM67 WCI67 G77 AD77 AF77 G113 AF113 JF113 TB113 ACX113 AMT113 AWP113 BGL113 BQH113 CAD113 CJZ113 CTV113 DDR113 DNN113 DXJ113 EHF113 ERB113 FAX113 FKT113 FUP113 GEL113 GOH113 GYD113 HHZ113 HRV113 IBR113 ILN113 IVJ113 JFF113 JPB113 JYX113 KIT113 KSP113 LCL113 LMH113 LWD113 MFZ113 MPV113 MZR113 NJN113 NTJ113 ODF113 ONB113 OWX113 PGT113 PQP113 QAL113 QKH113 QUD113 RDZ113 RNV113 RXR113 SHN113 SRJ113 TBF113 TLB113 TUX113 UET113 UOP113 UYL113 VIH113 VSD113 WBZ113 WLV113 WVR113 JD113 SZ113 ACV113 AMR113 AWN113 BGJ113 BQF113 CAB113 CJX113 CTT113 DDP113 DNL113 DXH113 EHD113 EQZ113 FAV113 FKR113 FUN113 GEJ113 GOF113 GYB113 HHX113 HRT113 IBP113 ILL113 IVH113 JFD113 JOZ113 JYV113 KIR113 KSN113 LCJ113 LMF113 LWB113 MFX113 MPT113 MZP113 NJL113 NTH113 ODD113 OMZ113 OWV113 PGR113 PQN113 QAJ113 QKF113 QUB113 RDX113 RNT113 RXP113 SHL113 SRH113 TBD113 TKZ113 TUV113 UER113 UON113 UYJ113 VIF113 VSB113 WBX113 WLT113 WVP113 JM113 TI113 ADE113 ANA113 AWW113 BGS113 BQO113 CAK113 CKG113 CUC113 DDY113 DNU113 DXQ113 EHM113 ERI113 FBE113 FLA113 FUW113 GES113 GOO113 GYK113 HIG113 HSC113 IBY113 ILU113 IVQ113 JFM113 JPI113 JZE113 KJA113 KSW113 LCS113 LMO113 LWK113 MGG113 MQC113 MZY113 NJU113 NTQ113 ODM113 ONI113 OXE113 PHA113 PQW113 QAS113 QKO113 QUK113 REG113 ROC113 RXY113 SHU113 SRQ113 TBM113 TLI113 TVE113 UFA113 UOW113 UYS113 VIO113 VSK113 WCG113 WMC113 WVY113 JO113 TK113 ADG113 ANC113 AWY113 BGU113 BQQ113 CAM113 CKI113 CUE113 DEA113 DNW113 DXS113 EHO113 ERK113 FBG113 FLC113 FUY113 GEU113 GOQ113 GYM113 HII113 HSE113 ICA113 ILW113 IVS113 JFO113 JPK113 JZG113 KJC113 KSY113 LCU113 LMQ113 LWM113 MGI113 MQE113 NAA113 NJW113 NTS113 ODO113 ONK113 OXG113 PHC113 PQY113 QAU113 QKQ113 QUM113 REI113 ROE113 RYA113 SHW113 SRS113 TBO113 TLK113 TVG113 UFC113 UOY113 UYU113 VIQ113 VSM113 WCI113 WME113 WWA113 AD113 G107 AF107 JF107 TB107 ACX107 AMT107 AWP107 BGL107 BQH107 CAD107 CJZ107 CTV107 DDR107 DNN107 DXJ107 EHF107 ERB107 FAX107 FKT107 FUP107 GEL107 GOH107 GYD107 HHZ107 HRV107 IBR107 ILN107 IVJ107 JFF107 JPB107 JYX107 KIT107 KSP107 LCL107 LMH107 LWD107 MFZ107 MPV107 MZR107 NJN107 NTJ107 ODF107 ONB107 OWX107 PGT107 PQP107 QAL107 QKH107 QUD107 RDZ107 RNV107 RXR107 SHN107 SRJ107 TBF107 TLB107 TUX107 UET107 UOP107 UYL107 VIH107 VSD107 WBZ107 WLV107 WVR107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JM107 TI107 ADE107 ANA107 AWW107 BGS107 BQO107 CAK107 CKG107 CUC107 DDY107 DNU107 DXQ107 EHM107 ERI107 FBE107 FLA107 FUW107 GES107 GOO107 GYK107 HIG107 HSC107 IBY107 ILU107 IVQ107 JFM107 JPI107 JZE107 KJA107 KSW107 LCS107 LMO107 LWK107 MGG107 MQC107 MZY107 NJU107 NTQ107 ODM107 ONI107 OXE107 PHA107 PQW107 QAS107 QKO107 QUK107 REG107 ROC107 RXY107 SHU107 SRQ107 TBM107 TLI107 TVE107 UFA107 UOW107 UYS107 VIO107 VSK107 WCG107 WMC107 WVY107 JO107 TK107 ADG107 ANC107 AWY107 BGU107 BQQ107 CAM107 CKI107 CUE107 DEA107 DNW107 DXS107 EHO107 ERK107 FBG107 FLC107 FUY107 GEU107 GOQ107 GYM107 HII107 HSE107 ICA107 ILW107 IVS107 JFO107 JPK107 JZG107 KJC107 KSY107 LCU107 LMQ107 LWM107 MGI107 MQE107 NAA107 NJW107 NTS107 ODO107 ONK107 OXG107 PHC107 PQY107 QAU107 QKQ107 QUM107 REI107 ROE107 RYA107 SHW107 SRS107 TBO107 TLK107 TVG107 UFC107 UOY107 UYU107 VIQ107 VSM107 WCI107 WME107 WWA107 AD107 G102 AF102 JF102 TB102 ACX102 AMT102 AWP102 BGL102 BQH102 CAD102 CJZ102 CTV102 DDR102 DNN102 DXJ102 EHF102 ERB102 FAX102 FKT102 FUP102 GEL102 GOH102 GYD102 HHZ102 HRV102 IBR102 ILN102 IVJ102 JFF102 JPB102 JYX102 KIT102 KSP102 LCL102 LMH102 LWD102 MFZ102 MPV102 MZR102 NJN102 NTJ102 ODF102 ONB102 OWX102 PGT102 PQP102 QAL102 QKH102 QUD102 RDZ102 RNV102 RXR102 SHN102 SRJ102 TBF102 TLB102 TUX102 UET102 UOP102 UYL102 VIH102 VSD102 WBZ102 WLV102 WVR102 JD102 SZ102 ACV102 AMR102 AWN102 BGJ102 BQF102 CAB102 CJX102 CTT102 DDP102 DNL102 DXH102 EHD102 EQZ102 FAV102 FKR102 FUN102 GEJ102 GOF102 GYB102 HHX102 HRT102 IBP102 ILL102 IVH102 JFD102 JOZ102 JYV102 KIR102 KSN102 LCJ102 LMF102 LWB102 MFX102 MPT102 MZP102 NJL102 NTH102 ODD102 OMZ102 OWV102 PGR102 PQN102 QAJ102 QKF102 QUB102 RDX102 RNT102 RXP102 SHL102 SRH102 TBD102 TKZ102 TUV102 UER102 UON102 UYJ102 VIF102 VSB102 WBX102 WLT102 WVP102 JM102 TI102 ADE102 ANA102 AWW102 BGS102 BQO102 CAK102 CKG102 CUC102 DDY102 DNU102 DXQ102 EHM102 ERI102 FBE102 FLA102 FUW102 GES102 GOO102 GYK102 HIG102 HSC102 IBY102 ILU102 IVQ102 JFM102 JPI102 JZE102 KJA102 KSW102 LCS102 LMO102 LWK102 MGG102 MQC102 MZY102 NJU102 NTQ102 ODM102 ONI102 OXE102 PHA102 PQW102 QAS102 QKO102 QUK102 REG102 ROC102 RXY102 SHU102 SRQ102 TBM102 TLI102 TVE102 UFA102 UOW102 UYS102 VIO102 VSK102 WCG102 WMC102 WVY102 JO102 TK102 ADG102 ANC102 AWY102 BGU102 BQQ102 CAM102 CKI102 CUE102 DEA102 DNW102 DXS102 EHO102 ERK102 FBG102 FLC102 FUY102 GEU102 GOQ102 GYM102 HII102 HSE102 ICA102 ILW102 IVS102 JFO102 JPK102 JZG102 KJC102 KSY102 LCU102 LMQ102 LWM102 MGI102 MQE102 NAA102 NJW102 NTS102 ODO102 ONK102 OXG102 PHC102 PQY102 QAU102 QKQ102 QUM102 REI102 ROE102 RYA102 SHW102 SRS102 TBO102 TLK102 TVG102 UFC102 UOY102 UYU102 VIQ102 VSM102 WCI102 WME102 WWA102 AD102 G118 AF118 JF118 TB118 ACX118 AMT118 AWP118 BGL118 BQH118 CAD118 CJZ118 CTV118 DDR118 DNN118 DXJ118 EHF118 ERB118 FAX118 FKT118 FUP118 GEL118 GOH118 GYD118 HHZ118 HRV118 IBR118 ILN118 IVJ118 JFF118 JPB118 JYX118 KIT118 KSP118 LCL118 LMH118 LWD118 MFZ118 MPV118 MZR118 NJN118 NTJ118 ODF118 ONB118 OWX118 PGT118 PQP118 QAL118 QKH118 QUD118 RDZ118 RNV118 RXR118 SHN118 SRJ118 TBF118 TLB118 TUX118 UET118 UOP118 UYL118 VIH118 VSD118 WBZ118 WLV118 WVR118 JD118 SZ118 ACV118 AMR118 AWN118 BGJ118 BQF118 CAB118 CJX118 CTT118 DDP118 DNL118 DXH118 EHD118 EQZ118 FAV118 FKR118 FUN118 GEJ118 GOF118 GYB118 HHX118 HRT118 IBP118 ILL118 IVH118 JFD118 JOZ118 JYV118 KIR118 KSN118 LCJ118 LMF118 LWB118 MFX118 MPT118 MZP118 NJL118 NTH118 ODD118 OMZ118 OWV118 PGR118 PQN118 QAJ118 QKF118 QUB118 RDX118 RNT118 RXP118 SHL118 SRH118 TBD118 TKZ118 TUV118 UER118 UON118 UYJ118 VIF118 VSB118 WBX118 WLT118 WVP118 JM118 TI118 ADE118 ANA118 AWW118 BGS118 BQO118 CAK118 CKG118 CUC118 DDY118 DNU118 DXQ118 EHM118 ERI118 FBE118 FLA118 FUW118 GES118 GOO118 GYK118 HIG118 HSC118 IBY118 ILU118 IVQ118 JFM118 JPI118 JZE118 KJA118 KSW118 LCS118 LMO118 LWK118 MGG118 MQC118 MZY118 NJU118 NTQ118 ODM118 ONI118 OXE118 PHA118 PQW118 QAS118 QKO118 QUK118 REG118 ROC118 RXY118 SHU118 SRQ118 TBM118 TLI118 TVE118 UFA118 UOW118 UYS118 VIO118 VSK118 WCG118 WMC118 WVY118 JO118 TK118 ADG118 ANC118 AWY118 BGU118 BQQ118 CAM118 CKI118 CUE118 DEA118 DNW118 DXS118 EHO118 ERK118 FBG118 FLC118 FUY118 GEU118 GOQ118 GYM118 HII118 HSE118 ICA118 ILW118 IVS118 JFO118 JPK118 JZG118 KJC118 KSY118 LCU118 LMQ118 LWM118 MGI118 MQE118 NAA118 NJW118 NTS118 ODO118 ONK118 OXG118 PHC118 PQY118 QAU118 QKQ118 QUM118 REI118 ROE118 RYA118 SHW118 SRS118 TBO118 TLK118 TVG118 UFC118 UOY118 UYU118 VIQ118 VSM118 WCI118 WME118 AF67 AD67</xm:sqref>
        </x14:dataValidation>
        <x14:dataValidation type="list" allowBlank="1" showInputMessage="1" showErrorMessage="1">
          <x14:formula1>
            <xm:f>#REF!</xm:f>
          </x14:formula1>
          <xm:sqref>WVK982988:WVK982989 B65548:B65556 IY65548:IY65556 SU65548:SU65556 ACQ65548:ACQ65556 AMM65548:AMM65556 AWI65548:AWI65556 BGE65548:BGE65556 BQA65548:BQA65556 BZW65548:BZW65556 CJS65548:CJS65556 CTO65548:CTO65556 DDK65548:DDK65556 DNG65548:DNG65556 DXC65548:DXC65556 EGY65548:EGY65556 EQU65548:EQU65556 FAQ65548:FAQ65556 FKM65548:FKM65556 FUI65548:FUI65556 GEE65548:GEE65556 GOA65548:GOA65556 GXW65548:GXW65556 HHS65548:HHS65556 HRO65548:HRO65556 IBK65548:IBK65556 ILG65548:ILG65556 IVC65548:IVC65556 JEY65548:JEY65556 JOU65548:JOU65556 JYQ65548:JYQ65556 KIM65548:KIM65556 KSI65548:KSI65556 LCE65548:LCE65556 LMA65548:LMA65556 LVW65548:LVW65556 MFS65548:MFS65556 MPO65548:MPO65556 MZK65548:MZK65556 NJG65548:NJG65556 NTC65548:NTC65556 OCY65548:OCY65556 OMU65548:OMU65556 OWQ65548:OWQ65556 PGM65548:PGM65556 PQI65548:PQI65556 QAE65548:QAE65556 QKA65548:QKA65556 QTW65548:QTW65556 RDS65548:RDS65556 RNO65548:RNO65556 RXK65548:RXK65556 SHG65548:SHG65556 SRC65548:SRC65556 TAY65548:TAY65556 TKU65548:TKU65556 TUQ65548:TUQ65556 UEM65548:UEM65556 UOI65548:UOI65556 UYE65548:UYE65556 VIA65548:VIA65556 VRW65548:VRW65556 WBS65548:WBS65556 WLO65548:WLO65556 WVK65548:WVK65556 B131084:B131092 IY131084:IY131092 SU131084:SU131092 ACQ131084:ACQ131092 AMM131084:AMM131092 AWI131084:AWI131092 BGE131084:BGE131092 BQA131084:BQA131092 BZW131084:BZW131092 CJS131084:CJS131092 CTO131084:CTO131092 DDK131084:DDK131092 DNG131084:DNG131092 DXC131084:DXC131092 EGY131084:EGY131092 EQU131084:EQU131092 FAQ131084:FAQ131092 FKM131084:FKM131092 FUI131084:FUI131092 GEE131084:GEE131092 GOA131084:GOA131092 GXW131084:GXW131092 HHS131084:HHS131092 HRO131084:HRO131092 IBK131084:IBK131092 ILG131084:ILG131092 IVC131084:IVC131092 JEY131084:JEY131092 JOU131084:JOU131092 JYQ131084:JYQ131092 KIM131084:KIM131092 KSI131084:KSI131092 LCE131084:LCE131092 LMA131084:LMA131092 LVW131084:LVW131092 MFS131084:MFS131092 MPO131084:MPO131092 MZK131084:MZK131092 NJG131084:NJG131092 NTC131084:NTC131092 OCY131084:OCY131092 OMU131084:OMU131092 OWQ131084:OWQ131092 PGM131084:PGM131092 PQI131084:PQI131092 QAE131084:QAE131092 QKA131084:QKA131092 QTW131084:QTW131092 RDS131084:RDS131092 RNO131084:RNO131092 RXK131084:RXK131092 SHG131084:SHG131092 SRC131084:SRC131092 TAY131084:TAY131092 TKU131084:TKU131092 TUQ131084:TUQ131092 UEM131084:UEM131092 UOI131084:UOI131092 UYE131084:UYE131092 VIA131084:VIA131092 VRW131084:VRW131092 WBS131084:WBS131092 WLO131084:WLO131092 WVK131084:WVK131092 B196620:B196628 IY196620:IY196628 SU196620:SU196628 ACQ196620:ACQ196628 AMM196620:AMM196628 AWI196620:AWI196628 BGE196620:BGE196628 BQA196620:BQA196628 BZW196620:BZW196628 CJS196620:CJS196628 CTO196620:CTO196628 DDK196620:DDK196628 DNG196620:DNG196628 DXC196620:DXC196628 EGY196620:EGY196628 EQU196620:EQU196628 FAQ196620:FAQ196628 FKM196620:FKM196628 FUI196620:FUI196628 GEE196620:GEE196628 GOA196620:GOA196628 GXW196620:GXW196628 HHS196620:HHS196628 HRO196620:HRO196628 IBK196620:IBK196628 ILG196620:ILG196628 IVC196620:IVC196628 JEY196620:JEY196628 JOU196620:JOU196628 JYQ196620:JYQ196628 KIM196620:KIM196628 KSI196620:KSI196628 LCE196620:LCE196628 LMA196620:LMA196628 LVW196620:LVW196628 MFS196620:MFS196628 MPO196620:MPO196628 MZK196620:MZK196628 NJG196620:NJG196628 NTC196620:NTC196628 OCY196620:OCY196628 OMU196620:OMU196628 OWQ196620:OWQ196628 PGM196620:PGM196628 PQI196620:PQI196628 QAE196620:QAE196628 QKA196620:QKA196628 QTW196620:QTW196628 RDS196620:RDS196628 RNO196620:RNO196628 RXK196620:RXK196628 SHG196620:SHG196628 SRC196620:SRC196628 TAY196620:TAY196628 TKU196620:TKU196628 TUQ196620:TUQ196628 UEM196620:UEM196628 UOI196620:UOI196628 UYE196620:UYE196628 VIA196620:VIA196628 VRW196620:VRW196628 WBS196620:WBS196628 WLO196620:WLO196628 WVK196620:WVK196628 B262156:B262164 IY262156:IY262164 SU262156:SU262164 ACQ262156:ACQ262164 AMM262156:AMM262164 AWI262156:AWI262164 BGE262156:BGE262164 BQA262156:BQA262164 BZW262156:BZW262164 CJS262156:CJS262164 CTO262156:CTO262164 DDK262156:DDK262164 DNG262156:DNG262164 DXC262156:DXC262164 EGY262156:EGY262164 EQU262156:EQU262164 FAQ262156:FAQ262164 FKM262156:FKM262164 FUI262156:FUI262164 GEE262156:GEE262164 GOA262156:GOA262164 GXW262156:GXW262164 HHS262156:HHS262164 HRO262156:HRO262164 IBK262156:IBK262164 ILG262156:ILG262164 IVC262156:IVC262164 JEY262156:JEY262164 JOU262156:JOU262164 JYQ262156:JYQ262164 KIM262156:KIM262164 KSI262156:KSI262164 LCE262156:LCE262164 LMA262156:LMA262164 LVW262156:LVW262164 MFS262156:MFS262164 MPO262156:MPO262164 MZK262156:MZK262164 NJG262156:NJG262164 NTC262156:NTC262164 OCY262156:OCY262164 OMU262156:OMU262164 OWQ262156:OWQ262164 PGM262156:PGM262164 PQI262156:PQI262164 QAE262156:QAE262164 QKA262156:QKA262164 QTW262156:QTW262164 RDS262156:RDS262164 RNO262156:RNO262164 RXK262156:RXK262164 SHG262156:SHG262164 SRC262156:SRC262164 TAY262156:TAY262164 TKU262156:TKU262164 TUQ262156:TUQ262164 UEM262156:UEM262164 UOI262156:UOI262164 UYE262156:UYE262164 VIA262156:VIA262164 VRW262156:VRW262164 WBS262156:WBS262164 WLO262156:WLO262164 WVK262156:WVK262164 B327692:B327700 IY327692:IY327700 SU327692:SU327700 ACQ327692:ACQ327700 AMM327692:AMM327700 AWI327692:AWI327700 BGE327692:BGE327700 BQA327692:BQA327700 BZW327692:BZW327700 CJS327692:CJS327700 CTO327692:CTO327700 DDK327692:DDK327700 DNG327692:DNG327700 DXC327692:DXC327700 EGY327692:EGY327700 EQU327692:EQU327700 FAQ327692:FAQ327700 FKM327692:FKM327700 FUI327692:FUI327700 GEE327692:GEE327700 GOA327692:GOA327700 GXW327692:GXW327700 HHS327692:HHS327700 HRO327692:HRO327700 IBK327692:IBK327700 ILG327692:ILG327700 IVC327692:IVC327700 JEY327692:JEY327700 JOU327692:JOU327700 JYQ327692:JYQ327700 KIM327692:KIM327700 KSI327692:KSI327700 LCE327692:LCE327700 LMA327692:LMA327700 LVW327692:LVW327700 MFS327692:MFS327700 MPO327692:MPO327700 MZK327692:MZK327700 NJG327692:NJG327700 NTC327692:NTC327700 OCY327692:OCY327700 OMU327692:OMU327700 OWQ327692:OWQ327700 PGM327692:PGM327700 PQI327692:PQI327700 QAE327692:QAE327700 QKA327692:QKA327700 QTW327692:QTW327700 RDS327692:RDS327700 RNO327692:RNO327700 RXK327692:RXK327700 SHG327692:SHG327700 SRC327692:SRC327700 TAY327692:TAY327700 TKU327692:TKU327700 TUQ327692:TUQ327700 UEM327692:UEM327700 UOI327692:UOI327700 UYE327692:UYE327700 VIA327692:VIA327700 VRW327692:VRW327700 WBS327692:WBS327700 WLO327692:WLO327700 WVK327692:WVK327700 B393228:B393236 IY393228:IY393236 SU393228:SU393236 ACQ393228:ACQ393236 AMM393228:AMM393236 AWI393228:AWI393236 BGE393228:BGE393236 BQA393228:BQA393236 BZW393228:BZW393236 CJS393228:CJS393236 CTO393228:CTO393236 DDK393228:DDK393236 DNG393228:DNG393236 DXC393228:DXC393236 EGY393228:EGY393236 EQU393228:EQU393236 FAQ393228:FAQ393236 FKM393228:FKM393236 FUI393228:FUI393236 GEE393228:GEE393236 GOA393228:GOA393236 GXW393228:GXW393236 HHS393228:HHS393236 HRO393228:HRO393236 IBK393228:IBK393236 ILG393228:ILG393236 IVC393228:IVC393236 JEY393228:JEY393236 JOU393228:JOU393236 JYQ393228:JYQ393236 KIM393228:KIM393236 KSI393228:KSI393236 LCE393228:LCE393236 LMA393228:LMA393236 LVW393228:LVW393236 MFS393228:MFS393236 MPO393228:MPO393236 MZK393228:MZK393236 NJG393228:NJG393236 NTC393228:NTC393236 OCY393228:OCY393236 OMU393228:OMU393236 OWQ393228:OWQ393236 PGM393228:PGM393236 PQI393228:PQI393236 QAE393228:QAE393236 QKA393228:QKA393236 QTW393228:QTW393236 RDS393228:RDS393236 RNO393228:RNO393236 RXK393228:RXK393236 SHG393228:SHG393236 SRC393228:SRC393236 TAY393228:TAY393236 TKU393228:TKU393236 TUQ393228:TUQ393236 UEM393228:UEM393236 UOI393228:UOI393236 UYE393228:UYE393236 VIA393228:VIA393236 VRW393228:VRW393236 WBS393228:WBS393236 WLO393228:WLO393236 WVK393228:WVK393236 B458764:B458772 IY458764:IY458772 SU458764:SU458772 ACQ458764:ACQ458772 AMM458764:AMM458772 AWI458764:AWI458772 BGE458764:BGE458772 BQA458764:BQA458772 BZW458764:BZW458772 CJS458764:CJS458772 CTO458764:CTO458772 DDK458764:DDK458772 DNG458764:DNG458772 DXC458764:DXC458772 EGY458764:EGY458772 EQU458764:EQU458772 FAQ458764:FAQ458772 FKM458764:FKM458772 FUI458764:FUI458772 GEE458764:GEE458772 GOA458764:GOA458772 GXW458764:GXW458772 HHS458764:HHS458772 HRO458764:HRO458772 IBK458764:IBK458772 ILG458764:ILG458772 IVC458764:IVC458772 JEY458764:JEY458772 JOU458764:JOU458772 JYQ458764:JYQ458772 KIM458764:KIM458772 KSI458764:KSI458772 LCE458764:LCE458772 LMA458764:LMA458772 LVW458764:LVW458772 MFS458764:MFS458772 MPO458764:MPO458772 MZK458764:MZK458772 NJG458764:NJG458772 NTC458764:NTC458772 OCY458764:OCY458772 OMU458764:OMU458772 OWQ458764:OWQ458772 PGM458764:PGM458772 PQI458764:PQI458772 QAE458764:QAE458772 QKA458764:QKA458772 QTW458764:QTW458772 RDS458764:RDS458772 RNO458764:RNO458772 RXK458764:RXK458772 SHG458764:SHG458772 SRC458764:SRC458772 TAY458764:TAY458772 TKU458764:TKU458772 TUQ458764:TUQ458772 UEM458764:UEM458772 UOI458764:UOI458772 UYE458764:UYE458772 VIA458764:VIA458772 VRW458764:VRW458772 WBS458764:WBS458772 WLO458764:WLO458772 WVK458764:WVK458772 B524300:B524308 IY524300:IY524308 SU524300:SU524308 ACQ524300:ACQ524308 AMM524300:AMM524308 AWI524300:AWI524308 BGE524300:BGE524308 BQA524300:BQA524308 BZW524300:BZW524308 CJS524300:CJS524308 CTO524300:CTO524308 DDK524300:DDK524308 DNG524300:DNG524308 DXC524300:DXC524308 EGY524300:EGY524308 EQU524300:EQU524308 FAQ524300:FAQ524308 FKM524300:FKM524308 FUI524300:FUI524308 GEE524300:GEE524308 GOA524300:GOA524308 GXW524300:GXW524308 HHS524300:HHS524308 HRO524300:HRO524308 IBK524300:IBK524308 ILG524300:ILG524308 IVC524300:IVC524308 JEY524300:JEY524308 JOU524300:JOU524308 JYQ524300:JYQ524308 KIM524300:KIM524308 KSI524300:KSI524308 LCE524300:LCE524308 LMA524300:LMA524308 LVW524300:LVW524308 MFS524300:MFS524308 MPO524300:MPO524308 MZK524300:MZK524308 NJG524300:NJG524308 NTC524300:NTC524308 OCY524300:OCY524308 OMU524300:OMU524308 OWQ524300:OWQ524308 PGM524300:PGM524308 PQI524300:PQI524308 QAE524300:QAE524308 QKA524300:QKA524308 QTW524300:QTW524308 RDS524300:RDS524308 RNO524300:RNO524308 RXK524300:RXK524308 SHG524300:SHG524308 SRC524300:SRC524308 TAY524300:TAY524308 TKU524300:TKU524308 TUQ524300:TUQ524308 UEM524300:UEM524308 UOI524300:UOI524308 UYE524300:UYE524308 VIA524300:VIA524308 VRW524300:VRW524308 WBS524300:WBS524308 WLO524300:WLO524308 WVK524300:WVK524308 B589836:B589844 IY589836:IY589844 SU589836:SU589844 ACQ589836:ACQ589844 AMM589836:AMM589844 AWI589836:AWI589844 BGE589836:BGE589844 BQA589836:BQA589844 BZW589836:BZW589844 CJS589836:CJS589844 CTO589836:CTO589844 DDK589836:DDK589844 DNG589836:DNG589844 DXC589836:DXC589844 EGY589836:EGY589844 EQU589836:EQU589844 FAQ589836:FAQ589844 FKM589836:FKM589844 FUI589836:FUI589844 GEE589836:GEE589844 GOA589836:GOA589844 GXW589836:GXW589844 HHS589836:HHS589844 HRO589836:HRO589844 IBK589836:IBK589844 ILG589836:ILG589844 IVC589836:IVC589844 JEY589836:JEY589844 JOU589836:JOU589844 JYQ589836:JYQ589844 KIM589836:KIM589844 KSI589836:KSI589844 LCE589836:LCE589844 LMA589836:LMA589844 LVW589836:LVW589844 MFS589836:MFS589844 MPO589836:MPO589844 MZK589836:MZK589844 NJG589836:NJG589844 NTC589836:NTC589844 OCY589836:OCY589844 OMU589836:OMU589844 OWQ589836:OWQ589844 PGM589836:PGM589844 PQI589836:PQI589844 QAE589836:QAE589844 QKA589836:QKA589844 QTW589836:QTW589844 RDS589836:RDS589844 RNO589836:RNO589844 RXK589836:RXK589844 SHG589836:SHG589844 SRC589836:SRC589844 TAY589836:TAY589844 TKU589836:TKU589844 TUQ589836:TUQ589844 UEM589836:UEM589844 UOI589836:UOI589844 UYE589836:UYE589844 VIA589836:VIA589844 VRW589836:VRW589844 WBS589836:WBS589844 WLO589836:WLO589844 WVK589836:WVK589844 B655372:B655380 IY655372:IY655380 SU655372:SU655380 ACQ655372:ACQ655380 AMM655372:AMM655380 AWI655372:AWI655380 BGE655372:BGE655380 BQA655372:BQA655380 BZW655372:BZW655380 CJS655372:CJS655380 CTO655372:CTO655380 DDK655372:DDK655380 DNG655372:DNG655380 DXC655372:DXC655380 EGY655372:EGY655380 EQU655372:EQU655380 FAQ655372:FAQ655380 FKM655372:FKM655380 FUI655372:FUI655380 GEE655372:GEE655380 GOA655372:GOA655380 GXW655372:GXW655380 HHS655372:HHS655380 HRO655372:HRO655380 IBK655372:IBK655380 ILG655372:ILG655380 IVC655372:IVC655380 JEY655372:JEY655380 JOU655372:JOU655380 JYQ655372:JYQ655380 KIM655372:KIM655380 KSI655372:KSI655380 LCE655372:LCE655380 LMA655372:LMA655380 LVW655372:LVW655380 MFS655372:MFS655380 MPO655372:MPO655380 MZK655372:MZK655380 NJG655372:NJG655380 NTC655372:NTC655380 OCY655372:OCY655380 OMU655372:OMU655380 OWQ655372:OWQ655380 PGM655372:PGM655380 PQI655372:PQI655380 QAE655372:QAE655380 QKA655372:QKA655380 QTW655372:QTW655380 RDS655372:RDS655380 RNO655372:RNO655380 RXK655372:RXK655380 SHG655372:SHG655380 SRC655372:SRC655380 TAY655372:TAY655380 TKU655372:TKU655380 TUQ655372:TUQ655380 UEM655372:UEM655380 UOI655372:UOI655380 UYE655372:UYE655380 VIA655372:VIA655380 VRW655372:VRW655380 WBS655372:WBS655380 WLO655372:WLO655380 WVK655372:WVK655380 B720908:B720916 IY720908:IY720916 SU720908:SU720916 ACQ720908:ACQ720916 AMM720908:AMM720916 AWI720908:AWI720916 BGE720908:BGE720916 BQA720908:BQA720916 BZW720908:BZW720916 CJS720908:CJS720916 CTO720908:CTO720916 DDK720908:DDK720916 DNG720908:DNG720916 DXC720908:DXC720916 EGY720908:EGY720916 EQU720908:EQU720916 FAQ720908:FAQ720916 FKM720908:FKM720916 FUI720908:FUI720916 GEE720908:GEE720916 GOA720908:GOA720916 GXW720908:GXW720916 HHS720908:HHS720916 HRO720908:HRO720916 IBK720908:IBK720916 ILG720908:ILG720916 IVC720908:IVC720916 JEY720908:JEY720916 JOU720908:JOU720916 JYQ720908:JYQ720916 KIM720908:KIM720916 KSI720908:KSI720916 LCE720908:LCE720916 LMA720908:LMA720916 LVW720908:LVW720916 MFS720908:MFS720916 MPO720908:MPO720916 MZK720908:MZK720916 NJG720908:NJG720916 NTC720908:NTC720916 OCY720908:OCY720916 OMU720908:OMU720916 OWQ720908:OWQ720916 PGM720908:PGM720916 PQI720908:PQI720916 QAE720908:QAE720916 QKA720908:QKA720916 QTW720908:QTW720916 RDS720908:RDS720916 RNO720908:RNO720916 RXK720908:RXK720916 SHG720908:SHG720916 SRC720908:SRC720916 TAY720908:TAY720916 TKU720908:TKU720916 TUQ720908:TUQ720916 UEM720908:UEM720916 UOI720908:UOI720916 UYE720908:UYE720916 VIA720908:VIA720916 VRW720908:VRW720916 WBS720908:WBS720916 WLO720908:WLO720916 WVK720908:WVK720916 B786444:B786452 IY786444:IY786452 SU786444:SU786452 ACQ786444:ACQ786452 AMM786444:AMM786452 AWI786444:AWI786452 BGE786444:BGE786452 BQA786444:BQA786452 BZW786444:BZW786452 CJS786444:CJS786452 CTO786444:CTO786452 DDK786444:DDK786452 DNG786444:DNG786452 DXC786444:DXC786452 EGY786444:EGY786452 EQU786444:EQU786452 FAQ786444:FAQ786452 FKM786444:FKM786452 FUI786444:FUI786452 GEE786444:GEE786452 GOA786444:GOA786452 GXW786444:GXW786452 HHS786444:HHS786452 HRO786444:HRO786452 IBK786444:IBK786452 ILG786444:ILG786452 IVC786444:IVC786452 JEY786444:JEY786452 JOU786444:JOU786452 JYQ786444:JYQ786452 KIM786444:KIM786452 KSI786444:KSI786452 LCE786444:LCE786452 LMA786444:LMA786452 LVW786444:LVW786452 MFS786444:MFS786452 MPO786444:MPO786452 MZK786444:MZK786452 NJG786444:NJG786452 NTC786444:NTC786452 OCY786444:OCY786452 OMU786444:OMU786452 OWQ786444:OWQ786452 PGM786444:PGM786452 PQI786444:PQI786452 QAE786444:QAE786452 QKA786444:QKA786452 QTW786444:QTW786452 RDS786444:RDS786452 RNO786444:RNO786452 RXK786444:RXK786452 SHG786444:SHG786452 SRC786444:SRC786452 TAY786444:TAY786452 TKU786444:TKU786452 TUQ786444:TUQ786452 UEM786444:UEM786452 UOI786444:UOI786452 UYE786444:UYE786452 VIA786444:VIA786452 VRW786444:VRW786452 WBS786444:WBS786452 WLO786444:WLO786452 WVK786444:WVK786452 B851980:B851988 IY851980:IY851988 SU851980:SU851988 ACQ851980:ACQ851988 AMM851980:AMM851988 AWI851980:AWI851988 BGE851980:BGE851988 BQA851980:BQA851988 BZW851980:BZW851988 CJS851980:CJS851988 CTO851980:CTO851988 DDK851980:DDK851988 DNG851980:DNG851988 DXC851980:DXC851988 EGY851980:EGY851988 EQU851980:EQU851988 FAQ851980:FAQ851988 FKM851980:FKM851988 FUI851980:FUI851988 GEE851980:GEE851988 GOA851980:GOA851988 GXW851980:GXW851988 HHS851980:HHS851988 HRO851980:HRO851988 IBK851980:IBK851988 ILG851980:ILG851988 IVC851980:IVC851988 JEY851980:JEY851988 JOU851980:JOU851988 JYQ851980:JYQ851988 KIM851980:KIM851988 KSI851980:KSI851988 LCE851980:LCE851988 LMA851980:LMA851988 LVW851980:LVW851988 MFS851980:MFS851988 MPO851980:MPO851988 MZK851980:MZK851988 NJG851980:NJG851988 NTC851980:NTC851988 OCY851980:OCY851988 OMU851980:OMU851988 OWQ851980:OWQ851988 PGM851980:PGM851988 PQI851980:PQI851988 QAE851980:QAE851988 QKA851980:QKA851988 QTW851980:QTW851988 RDS851980:RDS851988 RNO851980:RNO851988 RXK851980:RXK851988 SHG851980:SHG851988 SRC851980:SRC851988 TAY851980:TAY851988 TKU851980:TKU851988 TUQ851980:TUQ851988 UEM851980:UEM851988 UOI851980:UOI851988 UYE851980:UYE851988 VIA851980:VIA851988 VRW851980:VRW851988 WBS851980:WBS851988 WLO851980:WLO851988 WVK851980:WVK851988 B917516:B917524 IY917516:IY917524 SU917516:SU917524 ACQ917516:ACQ917524 AMM917516:AMM917524 AWI917516:AWI917524 BGE917516:BGE917524 BQA917516:BQA917524 BZW917516:BZW917524 CJS917516:CJS917524 CTO917516:CTO917524 DDK917516:DDK917524 DNG917516:DNG917524 DXC917516:DXC917524 EGY917516:EGY917524 EQU917516:EQU917524 FAQ917516:FAQ917524 FKM917516:FKM917524 FUI917516:FUI917524 GEE917516:GEE917524 GOA917516:GOA917524 GXW917516:GXW917524 HHS917516:HHS917524 HRO917516:HRO917524 IBK917516:IBK917524 ILG917516:ILG917524 IVC917516:IVC917524 JEY917516:JEY917524 JOU917516:JOU917524 JYQ917516:JYQ917524 KIM917516:KIM917524 KSI917516:KSI917524 LCE917516:LCE917524 LMA917516:LMA917524 LVW917516:LVW917524 MFS917516:MFS917524 MPO917516:MPO917524 MZK917516:MZK917524 NJG917516:NJG917524 NTC917516:NTC917524 OCY917516:OCY917524 OMU917516:OMU917524 OWQ917516:OWQ917524 PGM917516:PGM917524 PQI917516:PQI917524 QAE917516:QAE917524 QKA917516:QKA917524 QTW917516:QTW917524 RDS917516:RDS917524 RNO917516:RNO917524 RXK917516:RXK917524 SHG917516:SHG917524 SRC917516:SRC917524 TAY917516:TAY917524 TKU917516:TKU917524 TUQ917516:TUQ917524 UEM917516:UEM917524 UOI917516:UOI917524 UYE917516:UYE917524 VIA917516:VIA917524 VRW917516:VRW917524 WBS917516:WBS917524 WLO917516:WLO917524 WVK917516:WVK917524 B983052:B983060 IY983052:IY983060 SU983052:SU983060 ACQ983052:ACQ983060 AMM983052:AMM983060 AWI983052:AWI983060 BGE983052:BGE983060 BQA983052:BQA983060 BZW983052:BZW983060 CJS983052:CJS983060 CTO983052:CTO983060 DDK983052:DDK983060 DNG983052:DNG983060 DXC983052:DXC983060 EGY983052:EGY983060 EQU983052:EQU983060 FAQ983052:FAQ983060 FKM983052:FKM983060 FUI983052:FUI983060 GEE983052:GEE983060 GOA983052:GOA983060 GXW983052:GXW983060 HHS983052:HHS983060 HRO983052:HRO983060 IBK983052:IBK983060 ILG983052:ILG983060 IVC983052:IVC983060 JEY983052:JEY983060 JOU983052:JOU983060 JYQ983052:JYQ983060 KIM983052:KIM983060 KSI983052:KSI983060 LCE983052:LCE983060 LMA983052:LMA983060 LVW983052:LVW983060 MFS983052:MFS983060 MPO983052:MPO983060 MZK983052:MZK983060 NJG983052:NJG983060 NTC983052:NTC983060 OCY983052:OCY983060 OMU983052:OMU983060 OWQ983052:OWQ983060 PGM983052:PGM983060 PQI983052:PQI983060 QAE983052:QAE983060 QKA983052:QKA983060 QTW983052:QTW983060 RDS983052:RDS983060 RNO983052:RNO983060 RXK983052:RXK983060 SHG983052:SHG983060 SRC983052:SRC983060 TAY983052:TAY983060 TKU983052:TKU983060 TUQ983052:TUQ983060 UEM983052:UEM983060 UOI983052:UOI983060 UYE983052:UYE983060 VIA983052:VIA983060 VRW983052:VRW983060 WBS983052:WBS983060 WLO983052:WLO983060 WVK983052:WVK983060 B65531:B65537 IY65531:IY65537 SU65531:SU65537 ACQ65531:ACQ65537 AMM65531:AMM65537 AWI65531:AWI65537 BGE65531:BGE65537 BQA65531:BQA65537 BZW65531:BZW65537 CJS65531:CJS65537 CTO65531:CTO65537 DDK65531:DDK65537 DNG65531:DNG65537 DXC65531:DXC65537 EGY65531:EGY65537 EQU65531:EQU65537 FAQ65531:FAQ65537 FKM65531:FKM65537 FUI65531:FUI65537 GEE65531:GEE65537 GOA65531:GOA65537 GXW65531:GXW65537 HHS65531:HHS65537 HRO65531:HRO65537 IBK65531:IBK65537 ILG65531:ILG65537 IVC65531:IVC65537 JEY65531:JEY65537 JOU65531:JOU65537 JYQ65531:JYQ65537 KIM65531:KIM65537 KSI65531:KSI65537 LCE65531:LCE65537 LMA65531:LMA65537 LVW65531:LVW65537 MFS65531:MFS65537 MPO65531:MPO65537 MZK65531:MZK65537 NJG65531:NJG65537 NTC65531:NTC65537 OCY65531:OCY65537 OMU65531:OMU65537 OWQ65531:OWQ65537 PGM65531:PGM65537 PQI65531:PQI65537 QAE65531:QAE65537 QKA65531:QKA65537 QTW65531:QTW65537 RDS65531:RDS65537 RNO65531:RNO65537 RXK65531:RXK65537 SHG65531:SHG65537 SRC65531:SRC65537 TAY65531:TAY65537 TKU65531:TKU65537 TUQ65531:TUQ65537 UEM65531:UEM65537 UOI65531:UOI65537 UYE65531:UYE65537 VIA65531:VIA65537 VRW65531:VRW65537 WBS65531:WBS65537 WLO65531:WLO65537 WVK65531:WVK65537 B131067:B131073 IY131067:IY131073 SU131067:SU131073 ACQ131067:ACQ131073 AMM131067:AMM131073 AWI131067:AWI131073 BGE131067:BGE131073 BQA131067:BQA131073 BZW131067:BZW131073 CJS131067:CJS131073 CTO131067:CTO131073 DDK131067:DDK131073 DNG131067:DNG131073 DXC131067:DXC131073 EGY131067:EGY131073 EQU131067:EQU131073 FAQ131067:FAQ131073 FKM131067:FKM131073 FUI131067:FUI131073 GEE131067:GEE131073 GOA131067:GOA131073 GXW131067:GXW131073 HHS131067:HHS131073 HRO131067:HRO131073 IBK131067:IBK131073 ILG131067:ILG131073 IVC131067:IVC131073 JEY131067:JEY131073 JOU131067:JOU131073 JYQ131067:JYQ131073 KIM131067:KIM131073 KSI131067:KSI131073 LCE131067:LCE131073 LMA131067:LMA131073 LVW131067:LVW131073 MFS131067:MFS131073 MPO131067:MPO131073 MZK131067:MZK131073 NJG131067:NJG131073 NTC131067:NTC131073 OCY131067:OCY131073 OMU131067:OMU131073 OWQ131067:OWQ131073 PGM131067:PGM131073 PQI131067:PQI131073 QAE131067:QAE131073 QKA131067:QKA131073 QTW131067:QTW131073 RDS131067:RDS131073 RNO131067:RNO131073 RXK131067:RXK131073 SHG131067:SHG131073 SRC131067:SRC131073 TAY131067:TAY131073 TKU131067:TKU131073 TUQ131067:TUQ131073 UEM131067:UEM131073 UOI131067:UOI131073 UYE131067:UYE131073 VIA131067:VIA131073 VRW131067:VRW131073 WBS131067:WBS131073 WLO131067:WLO131073 WVK131067:WVK131073 B196603:B196609 IY196603:IY196609 SU196603:SU196609 ACQ196603:ACQ196609 AMM196603:AMM196609 AWI196603:AWI196609 BGE196603:BGE196609 BQA196603:BQA196609 BZW196603:BZW196609 CJS196603:CJS196609 CTO196603:CTO196609 DDK196603:DDK196609 DNG196603:DNG196609 DXC196603:DXC196609 EGY196603:EGY196609 EQU196603:EQU196609 FAQ196603:FAQ196609 FKM196603:FKM196609 FUI196603:FUI196609 GEE196603:GEE196609 GOA196603:GOA196609 GXW196603:GXW196609 HHS196603:HHS196609 HRO196603:HRO196609 IBK196603:IBK196609 ILG196603:ILG196609 IVC196603:IVC196609 JEY196603:JEY196609 JOU196603:JOU196609 JYQ196603:JYQ196609 KIM196603:KIM196609 KSI196603:KSI196609 LCE196603:LCE196609 LMA196603:LMA196609 LVW196603:LVW196609 MFS196603:MFS196609 MPO196603:MPO196609 MZK196603:MZK196609 NJG196603:NJG196609 NTC196603:NTC196609 OCY196603:OCY196609 OMU196603:OMU196609 OWQ196603:OWQ196609 PGM196603:PGM196609 PQI196603:PQI196609 QAE196603:QAE196609 QKA196603:QKA196609 QTW196603:QTW196609 RDS196603:RDS196609 RNO196603:RNO196609 RXK196603:RXK196609 SHG196603:SHG196609 SRC196603:SRC196609 TAY196603:TAY196609 TKU196603:TKU196609 TUQ196603:TUQ196609 UEM196603:UEM196609 UOI196603:UOI196609 UYE196603:UYE196609 VIA196603:VIA196609 VRW196603:VRW196609 WBS196603:WBS196609 WLO196603:WLO196609 WVK196603:WVK196609 B262139:B262145 IY262139:IY262145 SU262139:SU262145 ACQ262139:ACQ262145 AMM262139:AMM262145 AWI262139:AWI262145 BGE262139:BGE262145 BQA262139:BQA262145 BZW262139:BZW262145 CJS262139:CJS262145 CTO262139:CTO262145 DDK262139:DDK262145 DNG262139:DNG262145 DXC262139:DXC262145 EGY262139:EGY262145 EQU262139:EQU262145 FAQ262139:FAQ262145 FKM262139:FKM262145 FUI262139:FUI262145 GEE262139:GEE262145 GOA262139:GOA262145 GXW262139:GXW262145 HHS262139:HHS262145 HRO262139:HRO262145 IBK262139:IBK262145 ILG262139:ILG262145 IVC262139:IVC262145 JEY262139:JEY262145 JOU262139:JOU262145 JYQ262139:JYQ262145 KIM262139:KIM262145 KSI262139:KSI262145 LCE262139:LCE262145 LMA262139:LMA262145 LVW262139:LVW262145 MFS262139:MFS262145 MPO262139:MPO262145 MZK262139:MZK262145 NJG262139:NJG262145 NTC262139:NTC262145 OCY262139:OCY262145 OMU262139:OMU262145 OWQ262139:OWQ262145 PGM262139:PGM262145 PQI262139:PQI262145 QAE262139:QAE262145 QKA262139:QKA262145 QTW262139:QTW262145 RDS262139:RDS262145 RNO262139:RNO262145 RXK262139:RXK262145 SHG262139:SHG262145 SRC262139:SRC262145 TAY262139:TAY262145 TKU262139:TKU262145 TUQ262139:TUQ262145 UEM262139:UEM262145 UOI262139:UOI262145 UYE262139:UYE262145 VIA262139:VIA262145 VRW262139:VRW262145 WBS262139:WBS262145 WLO262139:WLO262145 WVK262139:WVK262145 B327675:B327681 IY327675:IY327681 SU327675:SU327681 ACQ327675:ACQ327681 AMM327675:AMM327681 AWI327675:AWI327681 BGE327675:BGE327681 BQA327675:BQA327681 BZW327675:BZW327681 CJS327675:CJS327681 CTO327675:CTO327681 DDK327675:DDK327681 DNG327675:DNG327681 DXC327675:DXC327681 EGY327675:EGY327681 EQU327675:EQU327681 FAQ327675:FAQ327681 FKM327675:FKM327681 FUI327675:FUI327681 GEE327675:GEE327681 GOA327675:GOA327681 GXW327675:GXW327681 HHS327675:HHS327681 HRO327675:HRO327681 IBK327675:IBK327681 ILG327675:ILG327681 IVC327675:IVC327681 JEY327675:JEY327681 JOU327675:JOU327681 JYQ327675:JYQ327681 KIM327675:KIM327681 KSI327675:KSI327681 LCE327675:LCE327681 LMA327675:LMA327681 LVW327675:LVW327681 MFS327675:MFS327681 MPO327675:MPO327681 MZK327675:MZK327681 NJG327675:NJG327681 NTC327675:NTC327681 OCY327675:OCY327681 OMU327675:OMU327681 OWQ327675:OWQ327681 PGM327675:PGM327681 PQI327675:PQI327681 QAE327675:QAE327681 QKA327675:QKA327681 QTW327675:QTW327681 RDS327675:RDS327681 RNO327675:RNO327681 RXK327675:RXK327681 SHG327675:SHG327681 SRC327675:SRC327681 TAY327675:TAY327681 TKU327675:TKU327681 TUQ327675:TUQ327681 UEM327675:UEM327681 UOI327675:UOI327681 UYE327675:UYE327681 VIA327675:VIA327681 VRW327675:VRW327681 WBS327675:WBS327681 WLO327675:WLO327681 WVK327675:WVK327681 B393211:B393217 IY393211:IY393217 SU393211:SU393217 ACQ393211:ACQ393217 AMM393211:AMM393217 AWI393211:AWI393217 BGE393211:BGE393217 BQA393211:BQA393217 BZW393211:BZW393217 CJS393211:CJS393217 CTO393211:CTO393217 DDK393211:DDK393217 DNG393211:DNG393217 DXC393211:DXC393217 EGY393211:EGY393217 EQU393211:EQU393217 FAQ393211:FAQ393217 FKM393211:FKM393217 FUI393211:FUI393217 GEE393211:GEE393217 GOA393211:GOA393217 GXW393211:GXW393217 HHS393211:HHS393217 HRO393211:HRO393217 IBK393211:IBK393217 ILG393211:ILG393217 IVC393211:IVC393217 JEY393211:JEY393217 JOU393211:JOU393217 JYQ393211:JYQ393217 KIM393211:KIM393217 KSI393211:KSI393217 LCE393211:LCE393217 LMA393211:LMA393217 LVW393211:LVW393217 MFS393211:MFS393217 MPO393211:MPO393217 MZK393211:MZK393217 NJG393211:NJG393217 NTC393211:NTC393217 OCY393211:OCY393217 OMU393211:OMU393217 OWQ393211:OWQ393217 PGM393211:PGM393217 PQI393211:PQI393217 QAE393211:QAE393217 QKA393211:QKA393217 QTW393211:QTW393217 RDS393211:RDS393217 RNO393211:RNO393217 RXK393211:RXK393217 SHG393211:SHG393217 SRC393211:SRC393217 TAY393211:TAY393217 TKU393211:TKU393217 TUQ393211:TUQ393217 UEM393211:UEM393217 UOI393211:UOI393217 UYE393211:UYE393217 VIA393211:VIA393217 VRW393211:VRW393217 WBS393211:WBS393217 WLO393211:WLO393217 WVK393211:WVK393217 B458747:B458753 IY458747:IY458753 SU458747:SU458753 ACQ458747:ACQ458753 AMM458747:AMM458753 AWI458747:AWI458753 BGE458747:BGE458753 BQA458747:BQA458753 BZW458747:BZW458753 CJS458747:CJS458753 CTO458747:CTO458753 DDK458747:DDK458753 DNG458747:DNG458753 DXC458747:DXC458753 EGY458747:EGY458753 EQU458747:EQU458753 FAQ458747:FAQ458753 FKM458747:FKM458753 FUI458747:FUI458753 GEE458747:GEE458753 GOA458747:GOA458753 GXW458747:GXW458753 HHS458747:HHS458753 HRO458747:HRO458753 IBK458747:IBK458753 ILG458747:ILG458753 IVC458747:IVC458753 JEY458747:JEY458753 JOU458747:JOU458753 JYQ458747:JYQ458753 KIM458747:KIM458753 KSI458747:KSI458753 LCE458747:LCE458753 LMA458747:LMA458753 LVW458747:LVW458753 MFS458747:MFS458753 MPO458747:MPO458753 MZK458747:MZK458753 NJG458747:NJG458753 NTC458747:NTC458753 OCY458747:OCY458753 OMU458747:OMU458753 OWQ458747:OWQ458753 PGM458747:PGM458753 PQI458747:PQI458753 QAE458747:QAE458753 QKA458747:QKA458753 QTW458747:QTW458753 RDS458747:RDS458753 RNO458747:RNO458753 RXK458747:RXK458753 SHG458747:SHG458753 SRC458747:SRC458753 TAY458747:TAY458753 TKU458747:TKU458753 TUQ458747:TUQ458753 UEM458747:UEM458753 UOI458747:UOI458753 UYE458747:UYE458753 VIA458747:VIA458753 VRW458747:VRW458753 WBS458747:WBS458753 WLO458747:WLO458753 WVK458747:WVK458753 B524283:B524289 IY524283:IY524289 SU524283:SU524289 ACQ524283:ACQ524289 AMM524283:AMM524289 AWI524283:AWI524289 BGE524283:BGE524289 BQA524283:BQA524289 BZW524283:BZW524289 CJS524283:CJS524289 CTO524283:CTO524289 DDK524283:DDK524289 DNG524283:DNG524289 DXC524283:DXC524289 EGY524283:EGY524289 EQU524283:EQU524289 FAQ524283:FAQ524289 FKM524283:FKM524289 FUI524283:FUI524289 GEE524283:GEE524289 GOA524283:GOA524289 GXW524283:GXW524289 HHS524283:HHS524289 HRO524283:HRO524289 IBK524283:IBK524289 ILG524283:ILG524289 IVC524283:IVC524289 JEY524283:JEY524289 JOU524283:JOU524289 JYQ524283:JYQ524289 KIM524283:KIM524289 KSI524283:KSI524289 LCE524283:LCE524289 LMA524283:LMA524289 LVW524283:LVW524289 MFS524283:MFS524289 MPO524283:MPO524289 MZK524283:MZK524289 NJG524283:NJG524289 NTC524283:NTC524289 OCY524283:OCY524289 OMU524283:OMU524289 OWQ524283:OWQ524289 PGM524283:PGM524289 PQI524283:PQI524289 QAE524283:QAE524289 QKA524283:QKA524289 QTW524283:QTW524289 RDS524283:RDS524289 RNO524283:RNO524289 RXK524283:RXK524289 SHG524283:SHG524289 SRC524283:SRC524289 TAY524283:TAY524289 TKU524283:TKU524289 TUQ524283:TUQ524289 UEM524283:UEM524289 UOI524283:UOI524289 UYE524283:UYE524289 VIA524283:VIA524289 VRW524283:VRW524289 WBS524283:WBS524289 WLO524283:WLO524289 WVK524283:WVK524289 B589819:B589825 IY589819:IY589825 SU589819:SU589825 ACQ589819:ACQ589825 AMM589819:AMM589825 AWI589819:AWI589825 BGE589819:BGE589825 BQA589819:BQA589825 BZW589819:BZW589825 CJS589819:CJS589825 CTO589819:CTO589825 DDK589819:DDK589825 DNG589819:DNG589825 DXC589819:DXC589825 EGY589819:EGY589825 EQU589819:EQU589825 FAQ589819:FAQ589825 FKM589819:FKM589825 FUI589819:FUI589825 GEE589819:GEE589825 GOA589819:GOA589825 GXW589819:GXW589825 HHS589819:HHS589825 HRO589819:HRO589825 IBK589819:IBK589825 ILG589819:ILG589825 IVC589819:IVC589825 JEY589819:JEY589825 JOU589819:JOU589825 JYQ589819:JYQ589825 KIM589819:KIM589825 KSI589819:KSI589825 LCE589819:LCE589825 LMA589819:LMA589825 LVW589819:LVW589825 MFS589819:MFS589825 MPO589819:MPO589825 MZK589819:MZK589825 NJG589819:NJG589825 NTC589819:NTC589825 OCY589819:OCY589825 OMU589819:OMU589825 OWQ589819:OWQ589825 PGM589819:PGM589825 PQI589819:PQI589825 QAE589819:QAE589825 QKA589819:QKA589825 QTW589819:QTW589825 RDS589819:RDS589825 RNO589819:RNO589825 RXK589819:RXK589825 SHG589819:SHG589825 SRC589819:SRC589825 TAY589819:TAY589825 TKU589819:TKU589825 TUQ589819:TUQ589825 UEM589819:UEM589825 UOI589819:UOI589825 UYE589819:UYE589825 VIA589819:VIA589825 VRW589819:VRW589825 WBS589819:WBS589825 WLO589819:WLO589825 WVK589819:WVK589825 B655355:B655361 IY655355:IY655361 SU655355:SU655361 ACQ655355:ACQ655361 AMM655355:AMM655361 AWI655355:AWI655361 BGE655355:BGE655361 BQA655355:BQA655361 BZW655355:BZW655361 CJS655355:CJS655361 CTO655355:CTO655361 DDK655355:DDK655361 DNG655355:DNG655361 DXC655355:DXC655361 EGY655355:EGY655361 EQU655355:EQU655361 FAQ655355:FAQ655361 FKM655355:FKM655361 FUI655355:FUI655361 GEE655355:GEE655361 GOA655355:GOA655361 GXW655355:GXW655361 HHS655355:HHS655361 HRO655355:HRO655361 IBK655355:IBK655361 ILG655355:ILG655361 IVC655355:IVC655361 JEY655355:JEY655361 JOU655355:JOU655361 JYQ655355:JYQ655361 KIM655355:KIM655361 KSI655355:KSI655361 LCE655355:LCE655361 LMA655355:LMA655361 LVW655355:LVW655361 MFS655355:MFS655361 MPO655355:MPO655361 MZK655355:MZK655361 NJG655355:NJG655361 NTC655355:NTC655361 OCY655355:OCY655361 OMU655355:OMU655361 OWQ655355:OWQ655361 PGM655355:PGM655361 PQI655355:PQI655361 QAE655355:QAE655361 QKA655355:QKA655361 QTW655355:QTW655361 RDS655355:RDS655361 RNO655355:RNO655361 RXK655355:RXK655361 SHG655355:SHG655361 SRC655355:SRC655361 TAY655355:TAY655361 TKU655355:TKU655361 TUQ655355:TUQ655361 UEM655355:UEM655361 UOI655355:UOI655361 UYE655355:UYE655361 VIA655355:VIA655361 VRW655355:VRW655361 WBS655355:WBS655361 WLO655355:WLO655361 WVK655355:WVK655361 B720891:B720897 IY720891:IY720897 SU720891:SU720897 ACQ720891:ACQ720897 AMM720891:AMM720897 AWI720891:AWI720897 BGE720891:BGE720897 BQA720891:BQA720897 BZW720891:BZW720897 CJS720891:CJS720897 CTO720891:CTO720897 DDK720891:DDK720897 DNG720891:DNG720897 DXC720891:DXC720897 EGY720891:EGY720897 EQU720891:EQU720897 FAQ720891:FAQ720897 FKM720891:FKM720897 FUI720891:FUI720897 GEE720891:GEE720897 GOA720891:GOA720897 GXW720891:GXW720897 HHS720891:HHS720897 HRO720891:HRO720897 IBK720891:IBK720897 ILG720891:ILG720897 IVC720891:IVC720897 JEY720891:JEY720897 JOU720891:JOU720897 JYQ720891:JYQ720897 KIM720891:KIM720897 KSI720891:KSI720897 LCE720891:LCE720897 LMA720891:LMA720897 LVW720891:LVW720897 MFS720891:MFS720897 MPO720891:MPO720897 MZK720891:MZK720897 NJG720891:NJG720897 NTC720891:NTC720897 OCY720891:OCY720897 OMU720891:OMU720897 OWQ720891:OWQ720897 PGM720891:PGM720897 PQI720891:PQI720897 QAE720891:QAE720897 QKA720891:QKA720897 QTW720891:QTW720897 RDS720891:RDS720897 RNO720891:RNO720897 RXK720891:RXK720897 SHG720891:SHG720897 SRC720891:SRC720897 TAY720891:TAY720897 TKU720891:TKU720897 TUQ720891:TUQ720897 UEM720891:UEM720897 UOI720891:UOI720897 UYE720891:UYE720897 VIA720891:VIA720897 VRW720891:VRW720897 WBS720891:WBS720897 WLO720891:WLO720897 WVK720891:WVK720897 B786427:B786433 IY786427:IY786433 SU786427:SU786433 ACQ786427:ACQ786433 AMM786427:AMM786433 AWI786427:AWI786433 BGE786427:BGE786433 BQA786427:BQA786433 BZW786427:BZW786433 CJS786427:CJS786433 CTO786427:CTO786433 DDK786427:DDK786433 DNG786427:DNG786433 DXC786427:DXC786433 EGY786427:EGY786433 EQU786427:EQU786433 FAQ786427:FAQ786433 FKM786427:FKM786433 FUI786427:FUI786433 GEE786427:GEE786433 GOA786427:GOA786433 GXW786427:GXW786433 HHS786427:HHS786433 HRO786427:HRO786433 IBK786427:IBK786433 ILG786427:ILG786433 IVC786427:IVC786433 JEY786427:JEY786433 JOU786427:JOU786433 JYQ786427:JYQ786433 KIM786427:KIM786433 KSI786427:KSI786433 LCE786427:LCE786433 LMA786427:LMA786433 LVW786427:LVW786433 MFS786427:MFS786433 MPO786427:MPO786433 MZK786427:MZK786433 NJG786427:NJG786433 NTC786427:NTC786433 OCY786427:OCY786433 OMU786427:OMU786433 OWQ786427:OWQ786433 PGM786427:PGM786433 PQI786427:PQI786433 QAE786427:QAE786433 QKA786427:QKA786433 QTW786427:QTW786433 RDS786427:RDS786433 RNO786427:RNO786433 RXK786427:RXK786433 SHG786427:SHG786433 SRC786427:SRC786433 TAY786427:TAY786433 TKU786427:TKU786433 TUQ786427:TUQ786433 UEM786427:UEM786433 UOI786427:UOI786433 UYE786427:UYE786433 VIA786427:VIA786433 VRW786427:VRW786433 WBS786427:WBS786433 WLO786427:WLO786433 WVK786427:WVK786433 B851963:B851969 IY851963:IY851969 SU851963:SU851969 ACQ851963:ACQ851969 AMM851963:AMM851969 AWI851963:AWI851969 BGE851963:BGE851969 BQA851963:BQA851969 BZW851963:BZW851969 CJS851963:CJS851969 CTO851963:CTO851969 DDK851963:DDK851969 DNG851963:DNG851969 DXC851963:DXC851969 EGY851963:EGY851969 EQU851963:EQU851969 FAQ851963:FAQ851969 FKM851963:FKM851969 FUI851963:FUI851969 GEE851963:GEE851969 GOA851963:GOA851969 GXW851963:GXW851969 HHS851963:HHS851969 HRO851963:HRO851969 IBK851963:IBK851969 ILG851963:ILG851969 IVC851963:IVC851969 JEY851963:JEY851969 JOU851963:JOU851969 JYQ851963:JYQ851969 KIM851963:KIM851969 KSI851963:KSI851969 LCE851963:LCE851969 LMA851963:LMA851969 LVW851963:LVW851969 MFS851963:MFS851969 MPO851963:MPO851969 MZK851963:MZK851969 NJG851963:NJG851969 NTC851963:NTC851969 OCY851963:OCY851969 OMU851963:OMU851969 OWQ851963:OWQ851969 PGM851963:PGM851969 PQI851963:PQI851969 QAE851963:QAE851969 QKA851963:QKA851969 QTW851963:QTW851969 RDS851963:RDS851969 RNO851963:RNO851969 RXK851963:RXK851969 SHG851963:SHG851969 SRC851963:SRC851969 TAY851963:TAY851969 TKU851963:TKU851969 TUQ851963:TUQ851969 UEM851963:UEM851969 UOI851963:UOI851969 UYE851963:UYE851969 VIA851963:VIA851969 VRW851963:VRW851969 WBS851963:WBS851969 WLO851963:WLO851969 WVK851963:WVK851969 B917499:B917505 IY917499:IY917505 SU917499:SU917505 ACQ917499:ACQ917505 AMM917499:AMM917505 AWI917499:AWI917505 BGE917499:BGE917505 BQA917499:BQA917505 BZW917499:BZW917505 CJS917499:CJS917505 CTO917499:CTO917505 DDK917499:DDK917505 DNG917499:DNG917505 DXC917499:DXC917505 EGY917499:EGY917505 EQU917499:EQU917505 FAQ917499:FAQ917505 FKM917499:FKM917505 FUI917499:FUI917505 GEE917499:GEE917505 GOA917499:GOA917505 GXW917499:GXW917505 HHS917499:HHS917505 HRO917499:HRO917505 IBK917499:IBK917505 ILG917499:ILG917505 IVC917499:IVC917505 JEY917499:JEY917505 JOU917499:JOU917505 JYQ917499:JYQ917505 KIM917499:KIM917505 KSI917499:KSI917505 LCE917499:LCE917505 LMA917499:LMA917505 LVW917499:LVW917505 MFS917499:MFS917505 MPO917499:MPO917505 MZK917499:MZK917505 NJG917499:NJG917505 NTC917499:NTC917505 OCY917499:OCY917505 OMU917499:OMU917505 OWQ917499:OWQ917505 PGM917499:PGM917505 PQI917499:PQI917505 QAE917499:QAE917505 QKA917499:QKA917505 QTW917499:QTW917505 RDS917499:RDS917505 RNO917499:RNO917505 RXK917499:RXK917505 SHG917499:SHG917505 SRC917499:SRC917505 TAY917499:TAY917505 TKU917499:TKU917505 TUQ917499:TUQ917505 UEM917499:UEM917505 UOI917499:UOI917505 UYE917499:UYE917505 VIA917499:VIA917505 VRW917499:VRW917505 WBS917499:WBS917505 WLO917499:WLO917505 WVK917499:WVK917505 B983035:B983041 IY983035:IY983041 SU983035:SU983041 ACQ983035:ACQ983041 AMM983035:AMM983041 AWI983035:AWI983041 BGE983035:BGE983041 BQA983035:BQA983041 BZW983035:BZW983041 CJS983035:CJS983041 CTO983035:CTO983041 DDK983035:DDK983041 DNG983035:DNG983041 DXC983035:DXC983041 EGY983035:EGY983041 EQU983035:EQU983041 FAQ983035:FAQ983041 FKM983035:FKM983041 FUI983035:FUI983041 GEE983035:GEE983041 GOA983035:GOA983041 GXW983035:GXW983041 HHS983035:HHS983041 HRO983035:HRO983041 IBK983035:IBK983041 ILG983035:ILG983041 IVC983035:IVC983041 JEY983035:JEY983041 JOU983035:JOU983041 JYQ983035:JYQ983041 KIM983035:KIM983041 KSI983035:KSI983041 LCE983035:LCE983041 LMA983035:LMA983041 LVW983035:LVW983041 MFS983035:MFS983041 MPO983035:MPO983041 MZK983035:MZK983041 NJG983035:NJG983041 NTC983035:NTC983041 OCY983035:OCY983041 OMU983035:OMU983041 OWQ983035:OWQ983041 PGM983035:PGM983041 PQI983035:PQI983041 QAE983035:QAE983041 QKA983035:QKA983041 QTW983035:QTW983041 RDS983035:RDS983041 RNO983035:RNO983041 RXK983035:RXK983041 SHG983035:SHG983041 SRC983035:SRC983041 TAY983035:TAY983041 TKU983035:TKU983041 TUQ983035:TUQ983041 UEM983035:UEM983041 UOI983035:UOI983041 UYE983035:UYE983041 VIA983035:VIA983041 VRW983035:VRW983041 WBS983035:WBS983041 WLO983035:WLO983041 WVK983035:WVK983041 B65484:B65485 IY65484:IY65485 SU65484:SU65485 ACQ65484:ACQ65485 AMM65484:AMM65485 AWI65484:AWI65485 BGE65484:BGE65485 BQA65484:BQA65485 BZW65484:BZW65485 CJS65484:CJS65485 CTO65484:CTO65485 DDK65484:DDK65485 DNG65484:DNG65485 DXC65484:DXC65485 EGY65484:EGY65485 EQU65484:EQU65485 FAQ65484:FAQ65485 FKM65484:FKM65485 FUI65484:FUI65485 GEE65484:GEE65485 GOA65484:GOA65485 GXW65484:GXW65485 HHS65484:HHS65485 HRO65484:HRO65485 IBK65484:IBK65485 ILG65484:ILG65485 IVC65484:IVC65485 JEY65484:JEY65485 JOU65484:JOU65485 JYQ65484:JYQ65485 KIM65484:KIM65485 KSI65484:KSI65485 LCE65484:LCE65485 LMA65484:LMA65485 LVW65484:LVW65485 MFS65484:MFS65485 MPO65484:MPO65485 MZK65484:MZK65485 NJG65484:NJG65485 NTC65484:NTC65485 OCY65484:OCY65485 OMU65484:OMU65485 OWQ65484:OWQ65485 PGM65484:PGM65485 PQI65484:PQI65485 QAE65484:QAE65485 QKA65484:QKA65485 QTW65484:QTW65485 RDS65484:RDS65485 RNO65484:RNO65485 RXK65484:RXK65485 SHG65484:SHG65485 SRC65484:SRC65485 TAY65484:TAY65485 TKU65484:TKU65485 TUQ65484:TUQ65485 UEM65484:UEM65485 UOI65484:UOI65485 UYE65484:UYE65485 VIA65484:VIA65485 VRW65484:VRW65485 WBS65484:WBS65485 WLO65484:WLO65485 WVK65484:WVK65485 B131020:B131021 IY131020:IY131021 SU131020:SU131021 ACQ131020:ACQ131021 AMM131020:AMM131021 AWI131020:AWI131021 BGE131020:BGE131021 BQA131020:BQA131021 BZW131020:BZW131021 CJS131020:CJS131021 CTO131020:CTO131021 DDK131020:DDK131021 DNG131020:DNG131021 DXC131020:DXC131021 EGY131020:EGY131021 EQU131020:EQU131021 FAQ131020:FAQ131021 FKM131020:FKM131021 FUI131020:FUI131021 GEE131020:GEE131021 GOA131020:GOA131021 GXW131020:GXW131021 HHS131020:HHS131021 HRO131020:HRO131021 IBK131020:IBK131021 ILG131020:ILG131021 IVC131020:IVC131021 JEY131020:JEY131021 JOU131020:JOU131021 JYQ131020:JYQ131021 KIM131020:KIM131021 KSI131020:KSI131021 LCE131020:LCE131021 LMA131020:LMA131021 LVW131020:LVW131021 MFS131020:MFS131021 MPO131020:MPO131021 MZK131020:MZK131021 NJG131020:NJG131021 NTC131020:NTC131021 OCY131020:OCY131021 OMU131020:OMU131021 OWQ131020:OWQ131021 PGM131020:PGM131021 PQI131020:PQI131021 QAE131020:QAE131021 QKA131020:QKA131021 QTW131020:QTW131021 RDS131020:RDS131021 RNO131020:RNO131021 RXK131020:RXK131021 SHG131020:SHG131021 SRC131020:SRC131021 TAY131020:TAY131021 TKU131020:TKU131021 TUQ131020:TUQ131021 UEM131020:UEM131021 UOI131020:UOI131021 UYE131020:UYE131021 VIA131020:VIA131021 VRW131020:VRW131021 WBS131020:WBS131021 WLO131020:WLO131021 WVK131020:WVK131021 B196556:B196557 IY196556:IY196557 SU196556:SU196557 ACQ196556:ACQ196557 AMM196556:AMM196557 AWI196556:AWI196557 BGE196556:BGE196557 BQA196556:BQA196557 BZW196556:BZW196557 CJS196556:CJS196557 CTO196556:CTO196557 DDK196556:DDK196557 DNG196556:DNG196557 DXC196556:DXC196557 EGY196556:EGY196557 EQU196556:EQU196557 FAQ196556:FAQ196557 FKM196556:FKM196557 FUI196556:FUI196557 GEE196556:GEE196557 GOA196556:GOA196557 GXW196556:GXW196557 HHS196556:HHS196557 HRO196556:HRO196557 IBK196556:IBK196557 ILG196556:ILG196557 IVC196556:IVC196557 JEY196556:JEY196557 JOU196556:JOU196557 JYQ196556:JYQ196557 KIM196556:KIM196557 KSI196556:KSI196557 LCE196556:LCE196557 LMA196556:LMA196557 LVW196556:LVW196557 MFS196556:MFS196557 MPO196556:MPO196557 MZK196556:MZK196557 NJG196556:NJG196557 NTC196556:NTC196557 OCY196556:OCY196557 OMU196556:OMU196557 OWQ196556:OWQ196557 PGM196556:PGM196557 PQI196556:PQI196557 QAE196556:QAE196557 QKA196556:QKA196557 QTW196556:QTW196557 RDS196556:RDS196557 RNO196556:RNO196557 RXK196556:RXK196557 SHG196556:SHG196557 SRC196556:SRC196557 TAY196556:TAY196557 TKU196556:TKU196557 TUQ196556:TUQ196557 UEM196556:UEM196557 UOI196556:UOI196557 UYE196556:UYE196557 VIA196556:VIA196557 VRW196556:VRW196557 WBS196556:WBS196557 WLO196556:WLO196557 WVK196556:WVK196557 B262092:B262093 IY262092:IY262093 SU262092:SU262093 ACQ262092:ACQ262093 AMM262092:AMM262093 AWI262092:AWI262093 BGE262092:BGE262093 BQA262092:BQA262093 BZW262092:BZW262093 CJS262092:CJS262093 CTO262092:CTO262093 DDK262092:DDK262093 DNG262092:DNG262093 DXC262092:DXC262093 EGY262092:EGY262093 EQU262092:EQU262093 FAQ262092:FAQ262093 FKM262092:FKM262093 FUI262092:FUI262093 GEE262092:GEE262093 GOA262092:GOA262093 GXW262092:GXW262093 HHS262092:HHS262093 HRO262092:HRO262093 IBK262092:IBK262093 ILG262092:ILG262093 IVC262092:IVC262093 JEY262092:JEY262093 JOU262092:JOU262093 JYQ262092:JYQ262093 KIM262092:KIM262093 KSI262092:KSI262093 LCE262092:LCE262093 LMA262092:LMA262093 LVW262092:LVW262093 MFS262092:MFS262093 MPO262092:MPO262093 MZK262092:MZK262093 NJG262092:NJG262093 NTC262092:NTC262093 OCY262092:OCY262093 OMU262092:OMU262093 OWQ262092:OWQ262093 PGM262092:PGM262093 PQI262092:PQI262093 QAE262092:QAE262093 QKA262092:QKA262093 QTW262092:QTW262093 RDS262092:RDS262093 RNO262092:RNO262093 RXK262092:RXK262093 SHG262092:SHG262093 SRC262092:SRC262093 TAY262092:TAY262093 TKU262092:TKU262093 TUQ262092:TUQ262093 UEM262092:UEM262093 UOI262092:UOI262093 UYE262092:UYE262093 VIA262092:VIA262093 VRW262092:VRW262093 WBS262092:WBS262093 WLO262092:WLO262093 WVK262092:WVK262093 B327628:B327629 IY327628:IY327629 SU327628:SU327629 ACQ327628:ACQ327629 AMM327628:AMM327629 AWI327628:AWI327629 BGE327628:BGE327629 BQA327628:BQA327629 BZW327628:BZW327629 CJS327628:CJS327629 CTO327628:CTO327629 DDK327628:DDK327629 DNG327628:DNG327629 DXC327628:DXC327629 EGY327628:EGY327629 EQU327628:EQU327629 FAQ327628:FAQ327629 FKM327628:FKM327629 FUI327628:FUI327629 GEE327628:GEE327629 GOA327628:GOA327629 GXW327628:GXW327629 HHS327628:HHS327629 HRO327628:HRO327629 IBK327628:IBK327629 ILG327628:ILG327629 IVC327628:IVC327629 JEY327628:JEY327629 JOU327628:JOU327629 JYQ327628:JYQ327629 KIM327628:KIM327629 KSI327628:KSI327629 LCE327628:LCE327629 LMA327628:LMA327629 LVW327628:LVW327629 MFS327628:MFS327629 MPO327628:MPO327629 MZK327628:MZK327629 NJG327628:NJG327629 NTC327628:NTC327629 OCY327628:OCY327629 OMU327628:OMU327629 OWQ327628:OWQ327629 PGM327628:PGM327629 PQI327628:PQI327629 QAE327628:QAE327629 QKA327628:QKA327629 QTW327628:QTW327629 RDS327628:RDS327629 RNO327628:RNO327629 RXK327628:RXK327629 SHG327628:SHG327629 SRC327628:SRC327629 TAY327628:TAY327629 TKU327628:TKU327629 TUQ327628:TUQ327629 UEM327628:UEM327629 UOI327628:UOI327629 UYE327628:UYE327629 VIA327628:VIA327629 VRW327628:VRW327629 WBS327628:WBS327629 WLO327628:WLO327629 WVK327628:WVK327629 B393164:B393165 IY393164:IY393165 SU393164:SU393165 ACQ393164:ACQ393165 AMM393164:AMM393165 AWI393164:AWI393165 BGE393164:BGE393165 BQA393164:BQA393165 BZW393164:BZW393165 CJS393164:CJS393165 CTO393164:CTO393165 DDK393164:DDK393165 DNG393164:DNG393165 DXC393164:DXC393165 EGY393164:EGY393165 EQU393164:EQU393165 FAQ393164:FAQ393165 FKM393164:FKM393165 FUI393164:FUI393165 GEE393164:GEE393165 GOA393164:GOA393165 GXW393164:GXW393165 HHS393164:HHS393165 HRO393164:HRO393165 IBK393164:IBK393165 ILG393164:ILG393165 IVC393164:IVC393165 JEY393164:JEY393165 JOU393164:JOU393165 JYQ393164:JYQ393165 KIM393164:KIM393165 KSI393164:KSI393165 LCE393164:LCE393165 LMA393164:LMA393165 LVW393164:LVW393165 MFS393164:MFS393165 MPO393164:MPO393165 MZK393164:MZK393165 NJG393164:NJG393165 NTC393164:NTC393165 OCY393164:OCY393165 OMU393164:OMU393165 OWQ393164:OWQ393165 PGM393164:PGM393165 PQI393164:PQI393165 QAE393164:QAE393165 QKA393164:QKA393165 QTW393164:QTW393165 RDS393164:RDS393165 RNO393164:RNO393165 RXK393164:RXK393165 SHG393164:SHG393165 SRC393164:SRC393165 TAY393164:TAY393165 TKU393164:TKU393165 TUQ393164:TUQ393165 UEM393164:UEM393165 UOI393164:UOI393165 UYE393164:UYE393165 VIA393164:VIA393165 VRW393164:VRW393165 WBS393164:WBS393165 WLO393164:WLO393165 WVK393164:WVK393165 B458700:B458701 IY458700:IY458701 SU458700:SU458701 ACQ458700:ACQ458701 AMM458700:AMM458701 AWI458700:AWI458701 BGE458700:BGE458701 BQA458700:BQA458701 BZW458700:BZW458701 CJS458700:CJS458701 CTO458700:CTO458701 DDK458700:DDK458701 DNG458700:DNG458701 DXC458700:DXC458701 EGY458700:EGY458701 EQU458700:EQU458701 FAQ458700:FAQ458701 FKM458700:FKM458701 FUI458700:FUI458701 GEE458700:GEE458701 GOA458700:GOA458701 GXW458700:GXW458701 HHS458700:HHS458701 HRO458700:HRO458701 IBK458700:IBK458701 ILG458700:ILG458701 IVC458700:IVC458701 JEY458700:JEY458701 JOU458700:JOU458701 JYQ458700:JYQ458701 KIM458700:KIM458701 KSI458700:KSI458701 LCE458700:LCE458701 LMA458700:LMA458701 LVW458700:LVW458701 MFS458700:MFS458701 MPO458700:MPO458701 MZK458700:MZK458701 NJG458700:NJG458701 NTC458700:NTC458701 OCY458700:OCY458701 OMU458700:OMU458701 OWQ458700:OWQ458701 PGM458700:PGM458701 PQI458700:PQI458701 QAE458700:QAE458701 QKA458700:QKA458701 QTW458700:QTW458701 RDS458700:RDS458701 RNO458700:RNO458701 RXK458700:RXK458701 SHG458700:SHG458701 SRC458700:SRC458701 TAY458700:TAY458701 TKU458700:TKU458701 TUQ458700:TUQ458701 UEM458700:UEM458701 UOI458700:UOI458701 UYE458700:UYE458701 VIA458700:VIA458701 VRW458700:VRW458701 WBS458700:WBS458701 WLO458700:WLO458701 WVK458700:WVK458701 B524236:B524237 IY524236:IY524237 SU524236:SU524237 ACQ524236:ACQ524237 AMM524236:AMM524237 AWI524236:AWI524237 BGE524236:BGE524237 BQA524236:BQA524237 BZW524236:BZW524237 CJS524236:CJS524237 CTO524236:CTO524237 DDK524236:DDK524237 DNG524236:DNG524237 DXC524236:DXC524237 EGY524236:EGY524237 EQU524236:EQU524237 FAQ524236:FAQ524237 FKM524236:FKM524237 FUI524236:FUI524237 GEE524236:GEE524237 GOA524236:GOA524237 GXW524236:GXW524237 HHS524236:HHS524237 HRO524236:HRO524237 IBK524236:IBK524237 ILG524236:ILG524237 IVC524236:IVC524237 JEY524236:JEY524237 JOU524236:JOU524237 JYQ524236:JYQ524237 KIM524236:KIM524237 KSI524236:KSI524237 LCE524236:LCE524237 LMA524236:LMA524237 LVW524236:LVW524237 MFS524236:MFS524237 MPO524236:MPO524237 MZK524236:MZK524237 NJG524236:NJG524237 NTC524236:NTC524237 OCY524236:OCY524237 OMU524236:OMU524237 OWQ524236:OWQ524237 PGM524236:PGM524237 PQI524236:PQI524237 QAE524236:QAE524237 QKA524236:QKA524237 QTW524236:QTW524237 RDS524236:RDS524237 RNO524236:RNO524237 RXK524236:RXK524237 SHG524236:SHG524237 SRC524236:SRC524237 TAY524236:TAY524237 TKU524236:TKU524237 TUQ524236:TUQ524237 UEM524236:UEM524237 UOI524236:UOI524237 UYE524236:UYE524237 VIA524236:VIA524237 VRW524236:VRW524237 WBS524236:WBS524237 WLO524236:WLO524237 WVK524236:WVK524237 B589772:B589773 IY589772:IY589773 SU589772:SU589773 ACQ589772:ACQ589773 AMM589772:AMM589773 AWI589772:AWI589773 BGE589772:BGE589773 BQA589772:BQA589773 BZW589772:BZW589773 CJS589772:CJS589773 CTO589772:CTO589773 DDK589772:DDK589773 DNG589772:DNG589773 DXC589772:DXC589773 EGY589772:EGY589773 EQU589772:EQU589773 FAQ589772:FAQ589773 FKM589772:FKM589773 FUI589772:FUI589773 GEE589772:GEE589773 GOA589772:GOA589773 GXW589772:GXW589773 HHS589772:HHS589773 HRO589772:HRO589773 IBK589772:IBK589773 ILG589772:ILG589773 IVC589772:IVC589773 JEY589772:JEY589773 JOU589772:JOU589773 JYQ589772:JYQ589773 KIM589772:KIM589773 KSI589772:KSI589773 LCE589772:LCE589773 LMA589772:LMA589773 LVW589772:LVW589773 MFS589772:MFS589773 MPO589772:MPO589773 MZK589772:MZK589773 NJG589772:NJG589773 NTC589772:NTC589773 OCY589772:OCY589773 OMU589772:OMU589773 OWQ589772:OWQ589773 PGM589772:PGM589773 PQI589772:PQI589773 QAE589772:QAE589773 QKA589772:QKA589773 QTW589772:QTW589773 RDS589772:RDS589773 RNO589772:RNO589773 RXK589772:RXK589773 SHG589772:SHG589773 SRC589772:SRC589773 TAY589772:TAY589773 TKU589772:TKU589773 TUQ589772:TUQ589773 UEM589772:UEM589773 UOI589772:UOI589773 UYE589772:UYE589773 VIA589772:VIA589773 VRW589772:VRW589773 WBS589772:WBS589773 WLO589772:WLO589773 WVK589772:WVK589773 B655308:B655309 IY655308:IY655309 SU655308:SU655309 ACQ655308:ACQ655309 AMM655308:AMM655309 AWI655308:AWI655309 BGE655308:BGE655309 BQA655308:BQA655309 BZW655308:BZW655309 CJS655308:CJS655309 CTO655308:CTO655309 DDK655308:DDK655309 DNG655308:DNG655309 DXC655308:DXC655309 EGY655308:EGY655309 EQU655308:EQU655309 FAQ655308:FAQ655309 FKM655308:FKM655309 FUI655308:FUI655309 GEE655308:GEE655309 GOA655308:GOA655309 GXW655308:GXW655309 HHS655308:HHS655309 HRO655308:HRO655309 IBK655308:IBK655309 ILG655308:ILG655309 IVC655308:IVC655309 JEY655308:JEY655309 JOU655308:JOU655309 JYQ655308:JYQ655309 KIM655308:KIM655309 KSI655308:KSI655309 LCE655308:LCE655309 LMA655308:LMA655309 LVW655308:LVW655309 MFS655308:MFS655309 MPO655308:MPO655309 MZK655308:MZK655309 NJG655308:NJG655309 NTC655308:NTC655309 OCY655308:OCY655309 OMU655308:OMU655309 OWQ655308:OWQ655309 PGM655308:PGM655309 PQI655308:PQI655309 QAE655308:QAE655309 QKA655308:QKA655309 QTW655308:QTW655309 RDS655308:RDS655309 RNO655308:RNO655309 RXK655308:RXK655309 SHG655308:SHG655309 SRC655308:SRC655309 TAY655308:TAY655309 TKU655308:TKU655309 TUQ655308:TUQ655309 UEM655308:UEM655309 UOI655308:UOI655309 UYE655308:UYE655309 VIA655308:VIA655309 VRW655308:VRW655309 WBS655308:WBS655309 WLO655308:WLO655309 WVK655308:WVK655309 B720844:B720845 IY720844:IY720845 SU720844:SU720845 ACQ720844:ACQ720845 AMM720844:AMM720845 AWI720844:AWI720845 BGE720844:BGE720845 BQA720844:BQA720845 BZW720844:BZW720845 CJS720844:CJS720845 CTO720844:CTO720845 DDK720844:DDK720845 DNG720844:DNG720845 DXC720844:DXC720845 EGY720844:EGY720845 EQU720844:EQU720845 FAQ720844:FAQ720845 FKM720844:FKM720845 FUI720844:FUI720845 GEE720844:GEE720845 GOA720844:GOA720845 GXW720844:GXW720845 HHS720844:HHS720845 HRO720844:HRO720845 IBK720844:IBK720845 ILG720844:ILG720845 IVC720844:IVC720845 JEY720844:JEY720845 JOU720844:JOU720845 JYQ720844:JYQ720845 KIM720844:KIM720845 KSI720844:KSI720845 LCE720844:LCE720845 LMA720844:LMA720845 LVW720844:LVW720845 MFS720844:MFS720845 MPO720844:MPO720845 MZK720844:MZK720845 NJG720844:NJG720845 NTC720844:NTC720845 OCY720844:OCY720845 OMU720844:OMU720845 OWQ720844:OWQ720845 PGM720844:PGM720845 PQI720844:PQI720845 QAE720844:QAE720845 QKA720844:QKA720845 QTW720844:QTW720845 RDS720844:RDS720845 RNO720844:RNO720845 RXK720844:RXK720845 SHG720844:SHG720845 SRC720844:SRC720845 TAY720844:TAY720845 TKU720844:TKU720845 TUQ720844:TUQ720845 UEM720844:UEM720845 UOI720844:UOI720845 UYE720844:UYE720845 VIA720844:VIA720845 VRW720844:VRW720845 WBS720844:WBS720845 WLO720844:WLO720845 WVK720844:WVK720845 B786380:B786381 IY786380:IY786381 SU786380:SU786381 ACQ786380:ACQ786381 AMM786380:AMM786381 AWI786380:AWI786381 BGE786380:BGE786381 BQA786380:BQA786381 BZW786380:BZW786381 CJS786380:CJS786381 CTO786380:CTO786381 DDK786380:DDK786381 DNG786380:DNG786381 DXC786380:DXC786381 EGY786380:EGY786381 EQU786380:EQU786381 FAQ786380:FAQ786381 FKM786380:FKM786381 FUI786380:FUI786381 GEE786380:GEE786381 GOA786380:GOA786381 GXW786380:GXW786381 HHS786380:HHS786381 HRO786380:HRO786381 IBK786380:IBK786381 ILG786380:ILG786381 IVC786380:IVC786381 JEY786380:JEY786381 JOU786380:JOU786381 JYQ786380:JYQ786381 KIM786380:KIM786381 KSI786380:KSI786381 LCE786380:LCE786381 LMA786380:LMA786381 LVW786380:LVW786381 MFS786380:MFS786381 MPO786380:MPO786381 MZK786380:MZK786381 NJG786380:NJG786381 NTC786380:NTC786381 OCY786380:OCY786381 OMU786380:OMU786381 OWQ786380:OWQ786381 PGM786380:PGM786381 PQI786380:PQI786381 QAE786380:QAE786381 QKA786380:QKA786381 QTW786380:QTW786381 RDS786380:RDS786381 RNO786380:RNO786381 RXK786380:RXK786381 SHG786380:SHG786381 SRC786380:SRC786381 TAY786380:TAY786381 TKU786380:TKU786381 TUQ786380:TUQ786381 UEM786380:UEM786381 UOI786380:UOI786381 UYE786380:UYE786381 VIA786380:VIA786381 VRW786380:VRW786381 WBS786380:WBS786381 WLO786380:WLO786381 WVK786380:WVK786381 B851916:B851917 IY851916:IY851917 SU851916:SU851917 ACQ851916:ACQ851917 AMM851916:AMM851917 AWI851916:AWI851917 BGE851916:BGE851917 BQA851916:BQA851917 BZW851916:BZW851917 CJS851916:CJS851917 CTO851916:CTO851917 DDK851916:DDK851917 DNG851916:DNG851917 DXC851916:DXC851917 EGY851916:EGY851917 EQU851916:EQU851917 FAQ851916:FAQ851917 FKM851916:FKM851917 FUI851916:FUI851917 GEE851916:GEE851917 GOA851916:GOA851917 GXW851916:GXW851917 HHS851916:HHS851917 HRO851916:HRO851917 IBK851916:IBK851917 ILG851916:ILG851917 IVC851916:IVC851917 JEY851916:JEY851917 JOU851916:JOU851917 JYQ851916:JYQ851917 KIM851916:KIM851917 KSI851916:KSI851917 LCE851916:LCE851917 LMA851916:LMA851917 LVW851916:LVW851917 MFS851916:MFS851917 MPO851916:MPO851917 MZK851916:MZK851917 NJG851916:NJG851917 NTC851916:NTC851917 OCY851916:OCY851917 OMU851916:OMU851917 OWQ851916:OWQ851917 PGM851916:PGM851917 PQI851916:PQI851917 QAE851916:QAE851917 QKA851916:QKA851917 QTW851916:QTW851917 RDS851916:RDS851917 RNO851916:RNO851917 RXK851916:RXK851917 SHG851916:SHG851917 SRC851916:SRC851917 TAY851916:TAY851917 TKU851916:TKU851917 TUQ851916:TUQ851917 UEM851916:UEM851917 UOI851916:UOI851917 UYE851916:UYE851917 VIA851916:VIA851917 VRW851916:VRW851917 WBS851916:WBS851917 WLO851916:WLO851917 WVK851916:WVK851917 B917452:B917453 IY917452:IY917453 SU917452:SU917453 ACQ917452:ACQ917453 AMM917452:AMM917453 AWI917452:AWI917453 BGE917452:BGE917453 BQA917452:BQA917453 BZW917452:BZW917453 CJS917452:CJS917453 CTO917452:CTO917453 DDK917452:DDK917453 DNG917452:DNG917453 DXC917452:DXC917453 EGY917452:EGY917453 EQU917452:EQU917453 FAQ917452:FAQ917453 FKM917452:FKM917453 FUI917452:FUI917453 GEE917452:GEE917453 GOA917452:GOA917453 GXW917452:GXW917453 HHS917452:HHS917453 HRO917452:HRO917453 IBK917452:IBK917453 ILG917452:ILG917453 IVC917452:IVC917453 JEY917452:JEY917453 JOU917452:JOU917453 JYQ917452:JYQ917453 KIM917452:KIM917453 KSI917452:KSI917453 LCE917452:LCE917453 LMA917452:LMA917453 LVW917452:LVW917453 MFS917452:MFS917453 MPO917452:MPO917453 MZK917452:MZK917453 NJG917452:NJG917453 NTC917452:NTC917453 OCY917452:OCY917453 OMU917452:OMU917453 OWQ917452:OWQ917453 PGM917452:PGM917453 PQI917452:PQI917453 QAE917452:QAE917453 QKA917452:QKA917453 QTW917452:QTW917453 RDS917452:RDS917453 RNO917452:RNO917453 RXK917452:RXK917453 SHG917452:SHG917453 SRC917452:SRC917453 TAY917452:TAY917453 TKU917452:TKU917453 TUQ917452:TUQ917453 UEM917452:UEM917453 UOI917452:UOI917453 UYE917452:UYE917453 VIA917452:VIA917453 VRW917452:VRW917453 WBS917452:WBS917453 WLO917452:WLO917453 WVK917452:WVK917453 B982988:B982989 IY982988:IY982989 SU982988:SU982989 ACQ982988:ACQ982989 AMM982988:AMM982989 AWI982988:AWI982989 BGE982988:BGE982989 BQA982988:BQA982989 BZW982988:BZW982989 CJS982988:CJS982989 CTO982988:CTO982989 DDK982988:DDK982989 DNG982988:DNG982989 DXC982988:DXC982989 EGY982988:EGY982989 EQU982988:EQU982989 FAQ982988:FAQ982989 FKM982988:FKM982989 FUI982988:FUI982989 GEE982988:GEE982989 GOA982988:GOA982989 GXW982988:GXW982989 HHS982988:HHS982989 HRO982988:HRO982989 IBK982988:IBK982989 ILG982988:ILG982989 IVC982988:IVC982989 JEY982988:JEY982989 JOU982988:JOU982989 JYQ982988:JYQ982989 KIM982988:KIM982989 KSI982988:KSI982989 LCE982988:LCE982989 LMA982988:LMA982989 LVW982988:LVW982989 MFS982988:MFS982989 MPO982988:MPO982989 MZK982988:MZK982989 NJG982988:NJG982989 NTC982988:NTC982989 OCY982988:OCY982989 OMU982988:OMU982989 OWQ982988:OWQ982989 PGM982988:PGM982989 PQI982988:PQI982989 QAE982988:QAE982989 QKA982988:QKA982989 QTW982988:QTW982989 RDS982988:RDS982989 RNO982988:RNO982989 RXK982988:RXK982989 SHG982988:SHG982989 SRC982988:SRC982989 TAY982988:TAY982989 TKU982988:TKU982989 TUQ982988:TUQ982989 UEM982988:UEM982989 UOI982988:UOI982989 UYE982988:UYE982989 VIA982988:VIA982989 VRW982988:VRW982989 WBS982988:WBS982989 WLO982988:WLO982989 F65481:F65486 WVO983035:WVO983041 WLS983035:WLS983041 WBW983035:WBW983041 VSA983035:VSA983041 VIE983035:VIE983041 UYI983035:UYI983041 UOM983035:UOM983041 UEQ983035:UEQ983041 TUU983035:TUU983041 TKY983035:TKY983041 TBC983035:TBC983041 SRG983035:SRG983041 SHK983035:SHK983041 RXO983035:RXO983041 RNS983035:RNS983041 RDW983035:RDW983041 QUA983035:QUA983041 QKE983035:QKE983041 QAI983035:QAI983041 PQM983035:PQM983041 PGQ983035:PGQ983041 OWU983035:OWU983041 OMY983035:OMY983041 ODC983035:ODC983041 NTG983035:NTG983041 NJK983035:NJK983041 MZO983035:MZO983041 MPS983035:MPS983041 MFW983035:MFW983041 LWA983035:LWA983041 LME983035:LME983041 LCI983035:LCI983041 KSM983035:KSM983041 KIQ983035:KIQ983041 JYU983035:JYU983041 JOY983035:JOY983041 JFC983035:JFC983041 IVG983035:IVG983041 ILK983035:ILK983041 IBO983035:IBO983041 HRS983035:HRS983041 HHW983035:HHW983041 GYA983035:GYA983041 GOE983035:GOE983041 GEI983035:GEI983041 FUM983035:FUM983041 FKQ983035:FKQ983041 FAU983035:FAU983041 EQY983035:EQY983041 EHC983035:EHC983041 DXG983035:DXG983041 DNK983035:DNK983041 DDO983035:DDO983041 CTS983035:CTS983041 CJW983035:CJW983041 CAA983035:CAA983041 BQE983035:BQE983041 BGI983035:BGI983041 AWM983035:AWM983041 AMQ983035:AMQ983041 ACU983035:ACU983041 SY983035:SY983041 JC983035:JC983041 F983035:F983041 WVO917499:WVO917505 WLS917499:WLS917505 WBW917499:WBW917505 VSA917499:VSA917505 VIE917499:VIE917505 UYI917499:UYI917505 UOM917499:UOM917505 UEQ917499:UEQ917505 TUU917499:TUU917505 TKY917499:TKY917505 TBC917499:TBC917505 SRG917499:SRG917505 SHK917499:SHK917505 RXO917499:RXO917505 RNS917499:RNS917505 RDW917499:RDW917505 QUA917499:QUA917505 QKE917499:QKE917505 QAI917499:QAI917505 PQM917499:PQM917505 PGQ917499:PGQ917505 OWU917499:OWU917505 OMY917499:OMY917505 ODC917499:ODC917505 NTG917499:NTG917505 NJK917499:NJK917505 MZO917499:MZO917505 MPS917499:MPS917505 MFW917499:MFW917505 LWA917499:LWA917505 LME917499:LME917505 LCI917499:LCI917505 KSM917499:KSM917505 KIQ917499:KIQ917505 JYU917499:JYU917505 JOY917499:JOY917505 JFC917499:JFC917505 IVG917499:IVG917505 ILK917499:ILK917505 IBO917499:IBO917505 HRS917499:HRS917505 HHW917499:HHW917505 GYA917499:GYA917505 GOE917499:GOE917505 GEI917499:GEI917505 FUM917499:FUM917505 FKQ917499:FKQ917505 FAU917499:FAU917505 EQY917499:EQY917505 EHC917499:EHC917505 DXG917499:DXG917505 DNK917499:DNK917505 DDO917499:DDO917505 CTS917499:CTS917505 CJW917499:CJW917505 CAA917499:CAA917505 BQE917499:BQE917505 BGI917499:BGI917505 AWM917499:AWM917505 AMQ917499:AMQ917505 ACU917499:ACU917505 SY917499:SY917505 JC917499:JC917505 F917499:F917505 WVO851963:WVO851969 WLS851963:WLS851969 WBW851963:WBW851969 VSA851963:VSA851969 VIE851963:VIE851969 UYI851963:UYI851969 UOM851963:UOM851969 UEQ851963:UEQ851969 TUU851963:TUU851969 TKY851963:TKY851969 TBC851963:TBC851969 SRG851963:SRG851969 SHK851963:SHK851969 RXO851963:RXO851969 RNS851963:RNS851969 RDW851963:RDW851969 QUA851963:QUA851969 QKE851963:QKE851969 QAI851963:QAI851969 PQM851963:PQM851969 PGQ851963:PGQ851969 OWU851963:OWU851969 OMY851963:OMY851969 ODC851963:ODC851969 NTG851963:NTG851969 NJK851963:NJK851969 MZO851963:MZO851969 MPS851963:MPS851969 MFW851963:MFW851969 LWA851963:LWA851969 LME851963:LME851969 LCI851963:LCI851969 KSM851963:KSM851969 KIQ851963:KIQ851969 JYU851963:JYU851969 JOY851963:JOY851969 JFC851963:JFC851969 IVG851963:IVG851969 ILK851963:ILK851969 IBO851963:IBO851969 HRS851963:HRS851969 HHW851963:HHW851969 GYA851963:GYA851969 GOE851963:GOE851969 GEI851963:GEI851969 FUM851963:FUM851969 FKQ851963:FKQ851969 FAU851963:FAU851969 EQY851963:EQY851969 EHC851963:EHC851969 DXG851963:DXG851969 DNK851963:DNK851969 DDO851963:DDO851969 CTS851963:CTS851969 CJW851963:CJW851969 CAA851963:CAA851969 BQE851963:BQE851969 BGI851963:BGI851969 AWM851963:AWM851969 AMQ851963:AMQ851969 ACU851963:ACU851969 SY851963:SY851969 JC851963:JC851969 F851963:F851969 WVO786427:WVO786433 WLS786427:WLS786433 WBW786427:WBW786433 VSA786427:VSA786433 VIE786427:VIE786433 UYI786427:UYI786433 UOM786427:UOM786433 UEQ786427:UEQ786433 TUU786427:TUU786433 TKY786427:TKY786433 TBC786427:TBC786433 SRG786427:SRG786433 SHK786427:SHK786433 RXO786427:RXO786433 RNS786427:RNS786433 RDW786427:RDW786433 QUA786427:QUA786433 QKE786427:QKE786433 QAI786427:QAI786433 PQM786427:PQM786433 PGQ786427:PGQ786433 OWU786427:OWU786433 OMY786427:OMY786433 ODC786427:ODC786433 NTG786427:NTG786433 NJK786427:NJK786433 MZO786427:MZO786433 MPS786427:MPS786433 MFW786427:MFW786433 LWA786427:LWA786433 LME786427:LME786433 LCI786427:LCI786433 KSM786427:KSM786433 KIQ786427:KIQ786433 JYU786427:JYU786433 JOY786427:JOY786433 JFC786427:JFC786433 IVG786427:IVG786433 ILK786427:ILK786433 IBO786427:IBO786433 HRS786427:HRS786433 HHW786427:HHW786433 GYA786427:GYA786433 GOE786427:GOE786433 GEI786427:GEI786433 FUM786427:FUM786433 FKQ786427:FKQ786433 FAU786427:FAU786433 EQY786427:EQY786433 EHC786427:EHC786433 DXG786427:DXG786433 DNK786427:DNK786433 DDO786427:DDO786433 CTS786427:CTS786433 CJW786427:CJW786433 CAA786427:CAA786433 BQE786427:BQE786433 BGI786427:BGI786433 AWM786427:AWM786433 AMQ786427:AMQ786433 ACU786427:ACU786433 SY786427:SY786433 JC786427:JC786433 F786427:F786433 WVO720891:WVO720897 WLS720891:WLS720897 WBW720891:WBW720897 VSA720891:VSA720897 VIE720891:VIE720897 UYI720891:UYI720897 UOM720891:UOM720897 UEQ720891:UEQ720897 TUU720891:TUU720897 TKY720891:TKY720897 TBC720891:TBC720897 SRG720891:SRG720897 SHK720891:SHK720897 RXO720891:RXO720897 RNS720891:RNS720897 RDW720891:RDW720897 QUA720891:QUA720897 QKE720891:QKE720897 QAI720891:QAI720897 PQM720891:PQM720897 PGQ720891:PGQ720897 OWU720891:OWU720897 OMY720891:OMY720897 ODC720891:ODC720897 NTG720891:NTG720897 NJK720891:NJK720897 MZO720891:MZO720897 MPS720891:MPS720897 MFW720891:MFW720897 LWA720891:LWA720897 LME720891:LME720897 LCI720891:LCI720897 KSM720891:KSM720897 KIQ720891:KIQ720897 JYU720891:JYU720897 JOY720891:JOY720897 JFC720891:JFC720897 IVG720891:IVG720897 ILK720891:ILK720897 IBO720891:IBO720897 HRS720891:HRS720897 HHW720891:HHW720897 GYA720891:GYA720897 GOE720891:GOE720897 GEI720891:GEI720897 FUM720891:FUM720897 FKQ720891:FKQ720897 FAU720891:FAU720897 EQY720891:EQY720897 EHC720891:EHC720897 DXG720891:DXG720897 DNK720891:DNK720897 DDO720891:DDO720897 CTS720891:CTS720897 CJW720891:CJW720897 CAA720891:CAA720897 BQE720891:BQE720897 BGI720891:BGI720897 AWM720891:AWM720897 AMQ720891:AMQ720897 ACU720891:ACU720897 SY720891:SY720897 JC720891:JC720897 F720891:F720897 WVO655355:WVO655361 WLS655355:WLS655361 WBW655355:WBW655361 VSA655355:VSA655361 VIE655355:VIE655361 UYI655355:UYI655361 UOM655355:UOM655361 UEQ655355:UEQ655361 TUU655355:TUU655361 TKY655355:TKY655361 TBC655355:TBC655361 SRG655355:SRG655361 SHK655355:SHK655361 RXO655355:RXO655361 RNS655355:RNS655361 RDW655355:RDW655361 QUA655355:QUA655361 QKE655355:QKE655361 QAI655355:QAI655361 PQM655355:PQM655361 PGQ655355:PGQ655361 OWU655355:OWU655361 OMY655355:OMY655361 ODC655355:ODC655361 NTG655355:NTG655361 NJK655355:NJK655361 MZO655355:MZO655361 MPS655355:MPS655361 MFW655355:MFW655361 LWA655355:LWA655361 LME655355:LME655361 LCI655355:LCI655361 KSM655355:KSM655361 KIQ655355:KIQ655361 JYU655355:JYU655361 JOY655355:JOY655361 JFC655355:JFC655361 IVG655355:IVG655361 ILK655355:ILK655361 IBO655355:IBO655361 HRS655355:HRS655361 HHW655355:HHW655361 GYA655355:GYA655361 GOE655355:GOE655361 GEI655355:GEI655361 FUM655355:FUM655361 FKQ655355:FKQ655361 FAU655355:FAU655361 EQY655355:EQY655361 EHC655355:EHC655361 DXG655355:DXG655361 DNK655355:DNK655361 DDO655355:DDO655361 CTS655355:CTS655361 CJW655355:CJW655361 CAA655355:CAA655361 BQE655355:BQE655361 BGI655355:BGI655361 AWM655355:AWM655361 AMQ655355:AMQ655361 ACU655355:ACU655361 SY655355:SY655361 JC655355:JC655361 F655355:F655361 WVO589819:WVO589825 WLS589819:WLS589825 WBW589819:WBW589825 VSA589819:VSA589825 VIE589819:VIE589825 UYI589819:UYI589825 UOM589819:UOM589825 UEQ589819:UEQ589825 TUU589819:TUU589825 TKY589819:TKY589825 TBC589819:TBC589825 SRG589819:SRG589825 SHK589819:SHK589825 RXO589819:RXO589825 RNS589819:RNS589825 RDW589819:RDW589825 QUA589819:QUA589825 QKE589819:QKE589825 QAI589819:QAI589825 PQM589819:PQM589825 PGQ589819:PGQ589825 OWU589819:OWU589825 OMY589819:OMY589825 ODC589819:ODC589825 NTG589819:NTG589825 NJK589819:NJK589825 MZO589819:MZO589825 MPS589819:MPS589825 MFW589819:MFW589825 LWA589819:LWA589825 LME589819:LME589825 LCI589819:LCI589825 KSM589819:KSM589825 KIQ589819:KIQ589825 JYU589819:JYU589825 JOY589819:JOY589825 JFC589819:JFC589825 IVG589819:IVG589825 ILK589819:ILK589825 IBO589819:IBO589825 HRS589819:HRS589825 HHW589819:HHW589825 GYA589819:GYA589825 GOE589819:GOE589825 GEI589819:GEI589825 FUM589819:FUM589825 FKQ589819:FKQ589825 FAU589819:FAU589825 EQY589819:EQY589825 EHC589819:EHC589825 DXG589819:DXG589825 DNK589819:DNK589825 DDO589819:DDO589825 CTS589819:CTS589825 CJW589819:CJW589825 CAA589819:CAA589825 BQE589819:BQE589825 BGI589819:BGI589825 AWM589819:AWM589825 AMQ589819:AMQ589825 ACU589819:ACU589825 SY589819:SY589825 JC589819:JC589825 F589819:F589825 WVO524283:WVO524289 WLS524283:WLS524289 WBW524283:WBW524289 VSA524283:VSA524289 VIE524283:VIE524289 UYI524283:UYI524289 UOM524283:UOM524289 UEQ524283:UEQ524289 TUU524283:TUU524289 TKY524283:TKY524289 TBC524283:TBC524289 SRG524283:SRG524289 SHK524283:SHK524289 RXO524283:RXO524289 RNS524283:RNS524289 RDW524283:RDW524289 QUA524283:QUA524289 QKE524283:QKE524289 QAI524283:QAI524289 PQM524283:PQM524289 PGQ524283:PGQ524289 OWU524283:OWU524289 OMY524283:OMY524289 ODC524283:ODC524289 NTG524283:NTG524289 NJK524283:NJK524289 MZO524283:MZO524289 MPS524283:MPS524289 MFW524283:MFW524289 LWA524283:LWA524289 LME524283:LME524289 LCI524283:LCI524289 KSM524283:KSM524289 KIQ524283:KIQ524289 JYU524283:JYU524289 JOY524283:JOY524289 JFC524283:JFC524289 IVG524283:IVG524289 ILK524283:ILK524289 IBO524283:IBO524289 HRS524283:HRS524289 HHW524283:HHW524289 GYA524283:GYA524289 GOE524283:GOE524289 GEI524283:GEI524289 FUM524283:FUM524289 FKQ524283:FKQ524289 FAU524283:FAU524289 EQY524283:EQY524289 EHC524283:EHC524289 DXG524283:DXG524289 DNK524283:DNK524289 DDO524283:DDO524289 CTS524283:CTS524289 CJW524283:CJW524289 CAA524283:CAA524289 BQE524283:BQE524289 BGI524283:BGI524289 AWM524283:AWM524289 AMQ524283:AMQ524289 ACU524283:ACU524289 SY524283:SY524289 JC524283:JC524289 F524283:F524289 WVO458747:WVO458753 WLS458747:WLS458753 WBW458747:WBW458753 VSA458747:VSA458753 VIE458747:VIE458753 UYI458747:UYI458753 UOM458747:UOM458753 UEQ458747:UEQ458753 TUU458747:TUU458753 TKY458747:TKY458753 TBC458747:TBC458753 SRG458747:SRG458753 SHK458747:SHK458753 RXO458747:RXO458753 RNS458747:RNS458753 RDW458747:RDW458753 QUA458747:QUA458753 QKE458747:QKE458753 QAI458747:QAI458753 PQM458747:PQM458753 PGQ458747:PGQ458753 OWU458747:OWU458753 OMY458747:OMY458753 ODC458747:ODC458753 NTG458747:NTG458753 NJK458747:NJK458753 MZO458747:MZO458753 MPS458747:MPS458753 MFW458747:MFW458753 LWA458747:LWA458753 LME458747:LME458753 LCI458747:LCI458753 KSM458747:KSM458753 KIQ458747:KIQ458753 JYU458747:JYU458753 JOY458747:JOY458753 JFC458747:JFC458753 IVG458747:IVG458753 ILK458747:ILK458753 IBO458747:IBO458753 HRS458747:HRS458753 HHW458747:HHW458753 GYA458747:GYA458753 GOE458747:GOE458753 GEI458747:GEI458753 FUM458747:FUM458753 FKQ458747:FKQ458753 FAU458747:FAU458753 EQY458747:EQY458753 EHC458747:EHC458753 DXG458747:DXG458753 DNK458747:DNK458753 DDO458747:DDO458753 CTS458747:CTS458753 CJW458747:CJW458753 CAA458747:CAA458753 BQE458747:BQE458753 BGI458747:BGI458753 AWM458747:AWM458753 AMQ458747:AMQ458753 ACU458747:ACU458753 SY458747:SY458753 JC458747:JC458753 F458747:F458753 WVO393211:WVO393217 WLS393211:WLS393217 WBW393211:WBW393217 VSA393211:VSA393217 VIE393211:VIE393217 UYI393211:UYI393217 UOM393211:UOM393217 UEQ393211:UEQ393217 TUU393211:TUU393217 TKY393211:TKY393217 TBC393211:TBC393217 SRG393211:SRG393217 SHK393211:SHK393217 RXO393211:RXO393217 RNS393211:RNS393217 RDW393211:RDW393217 QUA393211:QUA393217 QKE393211:QKE393217 QAI393211:QAI393217 PQM393211:PQM393217 PGQ393211:PGQ393217 OWU393211:OWU393217 OMY393211:OMY393217 ODC393211:ODC393217 NTG393211:NTG393217 NJK393211:NJK393217 MZO393211:MZO393217 MPS393211:MPS393217 MFW393211:MFW393217 LWA393211:LWA393217 LME393211:LME393217 LCI393211:LCI393217 KSM393211:KSM393217 KIQ393211:KIQ393217 JYU393211:JYU393217 JOY393211:JOY393217 JFC393211:JFC393217 IVG393211:IVG393217 ILK393211:ILK393217 IBO393211:IBO393217 HRS393211:HRS393217 HHW393211:HHW393217 GYA393211:GYA393217 GOE393211:GOE393217 GEI393211:GEI393217 FUM393211:FUM393217 FKQ393211:FKQ393217 FAU393211:FAU393217 EQY393211:EQY393217 EHC393211:EHC393217 DXG393211:DXG393217 DNK393211:DNK393217 DDO393211:DDO393217 CTS393211:CTS393217 CJW393211:CJW393217 CAA393211:CAA393217 BQE393211:BQE393217 BGI393211:BGI393217 AWM393211:AWM393217 AMQ393211:AMQ393217 ACU393211:ACU393217 SY393211:SY393217 JC393211:JC393217 F393211:F393217 WVO327675:WVO327681 WLS327675:WLS327681 WBW327675:WBW327681 VSA327675:VSA327681 VIE327675:VIE327681 UYI327675:UYI327681 UOM327675:UOM327681 UEQ327675:UEQ327681 TUU327675:TUU327681 TKY327675:TKY327681 TBC327675:TBC327681 SRG327675:SRG327681 SHK327675:SHK327681 RXO327675:RXO327681 RNS327675:RNS327681 RDW327675:RDW327681 QUA327675:QUA327681 QKE327675:QKE327681 QAI327675:QAI327681 PQM327675:PQM327681 PGQ327675:PGQ327681 OWU327675:OWU327681 OMY327675:OMY327681 ODC327675:ODC327681 NTG327675:NTG327681 NJK327675:NJK327681 MZO327675:MZO327681 MPS327675:MPS327681 MFW327675:MFW327681 LWA327675:LWA327681 LME327675:LME327681 LCI327675:LCI327681 KSM327675:KSM327681 KIQ327675:KIQ327681 JYU327675:JYU327681 JOY327675:JOY327681 JFC327675:JFC327681 IVG327675:IVG327681 ILK327675:ILK327681 IBO327675:IBO327681 HRS327675:HRS327681 HHW327675:HHW327681 GYA327675:GYA327681 GOE327675:GOE327681 GEI327675:GEI327681 FUM327675:FUM327681 FKQ327675:FKQ327681 FAU327675:FAU327681 EQY327675:EQY327681 EHC327675:EHC327681 DXG327675:DXG327681 DNK327675:DNK327681 DDO327675:DDO327681 CTS327675:CTS327681 CJW327675:CJW327681 CAA327675:CAA327681 BQE327675:BQE327681 BGI327675:BGI327681 AWM327675:AWM327681 AMQ327675:AMQ327681 ACU327675:ACU327681 SY327675:SY327681 JC327675:JC327681 F327675:F327681 WVO262139:WVO262145 WLS262139:WLS262145 WBW262139:WBW262145 VSA262139:VSA262145 VIE262139:VIE262145 UYI262139:UYI262145 UOM262139:UOM262145 UEQ262139:UEQ262145 TUU262139:TUU262145 TKY262139:TKY262145 TBC262139:TBC262145 SRG262139:SRG262145 SHK262139:SHK262145 RXO262139:RXO262145 RNS262139:RNS262145 RDW262139:RDW262145 QUA262139:QUA262145 QKE262139:QKE262145 QAI262139:QAI262145 PQM262139:PQM262145 PGQ262139:PGQ262145 OWU262139:OWU262145 OMY262139:OMY262145 ODC262139:ODC262145 NTG262139:NTG262145 NJK262139:NJK262145 MZO262139:MZO262145 MPS262139:MPS262145 MFW262139:MFW262145 LWA262139:LWA262145 LME262139:LME262145 LCI262139:LCI262145 KSM262139:KSM262145 KIQ262139:KIQ262145 JYU262139:JYU262145 JOY262139:JOY262145 JFC262139:JFC262145 IVG262139:IVG262145 ILK262139:ILK262145 IBO262139:IBO262145 HRS262139:HRS262145 HHW262139:HHW262145 GYA262139:GYA262145 GOE262139:GOE262145 GEI262139:GEI262145 FUM262139:FUM262145 FKQ262139:FKQ262145 FAU262139:FAU262145 EQY262139:EQY262145 EHC262139:EHC262145 DXG262139:DXG262145 DNK262139:DNK262145 DDO262139:DDO262145 CTS262139:CTS262145 CJW262139:CJW262145 CAA262139:CAA262145 BQE262139:BQE262145 BGI262139:BGI262145 AWM262139:AWM262145 AMQ262139:AMQ262145 ACU262139:ACU262145 SY262139:SY262145 JC262139:JC262145 F262139:F262145 WVO196603:WVO196609 WLS196603:WLS196609 WBW196603:WBW196609 VSA196603:VSA196609 VIE196603:VIE196609 UYI196603:UYI196609 UOM196603:UOM196609 UEQ196603:UEQ196609 TUU196603:TUU196609 TKY196603:TKY196609 TBC196603:TBC196609 SRG196603:SRG196609 SHK196603:SHK196609 RXO196603:RXO196609 RNS196603:RNS196609 RDW196603:RDW196609 QUA196603:QUA196609 QKE196603:QKE196609 QAI196603:QAI196609 PQM196603:PQM196609 PGQ196603:PGQ196609 OWU196603:OWU196609 OMY196603:OMY196609 ODC196603:ODC196609 NTG196603:NTG196609 NJK196603:NJK196609 MZO196603:MZO196609 MPS196603:MPS196609 MFW196603:MFW196609 LWA196603:LWA196609 LME196603:LME196609 LCI196603:LCI196609 KSM196603:KSM196609 KIQ196603:KIQ196609 JYU196603:JYU196609 JOY196603:JOY196609 JFC196603:JFC196609 IVG196603:IVG196609 ILK196603:ILK196609 IBO196603:IBO196609 HRS196603:HRS196609 HHW196603:HHW196609 GYA196603:GYA196609 GOE196603:GOE196609 GEI196603:GEI196609 FUM196603:FUM196609 FKQ196603:FKQ196609 FAU196603:FAU196609 EQY196603:EQY196609 EHC196603:EHC196609 DXG196603:DXG196609 DNK196603:DNK196609 DDO196603:DDO196609 CTS196603:CTS196609 CJW196603:CJW196609 CAA196603:CAA196609 BQE196603:BQE196609 BGI196603:BGI196609 AWM196603:AWM196609 AMQ196603:AMQ196609 ACU196603:ACU196609 SY196603:SY196609 JC196603:JC196609 F196603:F196609 WVO131067:WVO131073 WLS131067:WLS131073 WBW131067:WBW131073 VSA131067:VSA131073 VIE131067:VIE131073 UYI131067:UYI131073 UOM131067:UOM131073 UEQ131067:UEQ131073 TUU131067:TUU131073 TKY131067:TKY131073 TBC131067:TBC131073 SRG131067:SRG131073 SHK131067:SHK131073 RXO131067:RXO131073 RNS131067:RNS131073 RDW131067:RDW131073 QUA131067:QUA131073 QKE131067:QKE131073 QAI131067:QAI131073 PQM131067:PQM131073 PGQ131067:PGQ131073 OWU131067:OWU131073 OMY131067:OMY131073 ODC131067:ODC131073 NTG131067:NTG131073 NJK131067:NJK131073 MZO131067:MZO131073 MPS131067:MPS131073 MFW131067:MFW131073 LWA131067:LWA131073 LME131067:LME131073 LCI131067:LCI131073 KSM131067:KSM131073 KIQ131067:KIQ131073 JYU131067:JYU131073 JOY131067:JOY131073 JFC131067:JFC131073 IVG131067:IVG131073 ILK131067:ILK131073 IBO131067:IBO131073 HRS131067:HRS131073 HHW131067:HHW131073 GYA131067:GYA131073 GOE131067:GOE131073 GEI131067:GEI131073 FUM131067:FUM131073 FKQ131067:FKQ131073 FAU131067:FAU131073 EQY131067:EQY131073 EHC131067:EHC131073 DXG131067:DXG131073 DNK131067:DNK131073 DDO131067:DDO131073 CTS131067:CTS131073 CJW131067:CJW131073 CAA131067:CAA131073 BQE131067:BQE131073 BGI131067:BGI131073 AWM131067:AWM131073 AMQ131067:AMQ131073 ACU131067:ACU131073 SY131067:SY131073 JC131067:JC131073 F131067:F131073 WVO65531:WVO65537 WLS65531:WLS65537 WBW65531:WBW65537 VSA65531:VSA65537 VIE65531:VIE65537 UYI65531:UYI65537 UOM65531:UOM65537 UEQ65531:UEQ65537 TUU65531:TUU65537 TKY65531:TKY65537 TBC65531:TBC65537 SRG65531:SRG65537 SHK65531:SHK65537 RXO65531:RXO65537 RNS65531:RNS65537 RDW65531:RDW65537 QUA65531:QUA65537 QKE65531:QKE65537 QAI65531:QAI65537 PQM65531:PQM65537 PGQ65531:PGQ65537 OWU65531:OWU65537 OMY65531:OMY65537 ODC65531:ODC65537 NTG65531:NTG65537 NJK65531:NJK65537 MZO65531:MZO65537 MPS65531:MPS65537 MFW65531:MFW65537 LWA65531:LWA65537 LME65531:LME65537 LCI65531:LCI65537 KSM65531:KSM65537 KIQ65531:KIQ65537 JYU65531:JYU65537 JOY65531:JOY65537 JFC65531:JFC65537 IVG65531:IVG65537 ILK65531:ILK65537 IBO65531:IBO65537 HRS65531:HRS65537 HHW65531:HHW65537 GYA65531:GYA65537 GOE65531:GOE65537 GEI65531:GEI65537 FUM65531:FUM65537 FKQ65531:FKQ65537 FAU65531:FAU65537 EQY65531:EQY65537 EHC65531:EHC65537 DXG65531:DXG65537 DNK65531:DNK65537 DDO65531:DDO65537 CTS65531:CTS65537 CJW65531:CJW65537 CAA65531:CAA65537 BQE65531:BQE65537 BGI65531:BGI65537 AWM65531:AWM65537 AMQ65531:AMQ65537 ACU65531:ACU65537 SY65531:SY65537 JC65531:JC65537 F65531:F65537 WVO983049 WLS983049 WBW983049 VSA983049 VIE983049 UYI983049 UOM983049 UEQ983049 TUU983049 TKY983049 TBC983049 SRG983049 SHK983049 RXO983049 RNS983049 RDW983049 QUA983049 QKE983049 QAI983049 PQM983049 PGQ983049 OWU983049 OMY983049 ODC983049 NTG983049 NJK983049 MZO983049 MPS983049 MFW983049 LWA983049 LME983049 LCI983049 KSM983049 KIQ983049 JYU983049 JOY983049 JFC983049 IVG983049 ILK983049 IBO983049 HRS983049 HHW983049 GYA983049 GOE983049 GEI983049 FUM983049 FKQ983049 FAU983049 EQY983049 EHC983049 DXG983049 DNK983049 DDO983049 CTS983049 CJW983049 CAA983049 BQE983049 BGI983049 AWM983049 AMQ983049 ACU983049 SY983049 JC983049 F983049 WVO917513 WLS917513 WBW917513 VSA917513 VIE917513 UYI917513 UOM917513 UEQ917513 TUU917513 TKY917513 TBC917513 SRG917513 SHK917513 RXO917513 RNS917513 RDW917513 QUA917513 QKE917513 QAI917513 PQM917513 PGQ917513 OWU917513 OMY917513 ODC917513 NTG917513 NJK917513 MZO917513 MPS917513 MFW917513 LWA917513 LME917513 LCI917513 KSM917513 KIQ917513 JYU917513 JOY917513 JFC917513 IVG917513 ILK917513 IBO917513 HRS917513 HHW917513 GYA917513 GOE917513 GEI917513 FUM917513 FKQ917513 FAU917513 EQY917513 EHC917513 DXG917513 DNK917513 DDO917513 CTS917513 CJW917513 CAA917513 BQE917513 BGI917513 AWM917513 AMQ917513 ACU917513 SY917513 JC917513 F917513 WVO851977 WLS851977 WBW851977 VSA851977 VIE851977 UYI851977 UOM851977 UEQ851977 TUU851977 TKY851977 TBC851977 SRG851977 SHK851977 RXO851977 RNS851977 RDW851977 QUA851977 QKE851977 QAI851977 PQM851977 PGQ851977 OWU851977 OMY851977 ODC851977 NTG851977 NJK851977 MZO851977 MPS851977 MFW851977 LWA851977 LME851977 LCI851977 KSM851977 KIQ851977 JYU851977 JOY851977 JFC851977 IVG851977 ILK851977 IBO851977 HRS851977 HHW851977 GYA851977 GOE851977 GEI851977 FUM851977 FKQ851977 FAU851977 EQY851977 EHC851977 DXG851977 DNK851977 DDO851977 CTS851977 CJW851977 CAA851977 BQE851977 BGI851977 AWM851977 AMQ851977 ACU851977 SY851977 JC851977 F851977 WVO786441 WLS786441 WBW786441 VSA786441 VIE786441 UYI786441 UOM786441 UEQ786441 TUU786441 TKY786441 TBC786441 SRG786441 SHK786441 RXO786441 RNS786441 RDW786441 QUA786441 QKE786441 QAI786441 PQM786441 PGQ786441 OWU786441 OMY786441 ODC786441 NTG786441 NJK786441 MZO786441 MPS786441 MFW786441 LWA786441 LME786441 LCI786441 KSM786441 KIQ786441 JYU786441 JOY786441 JFC786441 IVG786441 ILK786441 IBO786441 HRS786441 HHW786441 GYA786441 GOE786441 GEI786441 FUM786441 FKQ786441 FAU786441 EQY786441 EHC786441 DXG786441 DNK786441 DDO786441 CTS786441 CJW786441 CAA786441 BQE786441 BGI786441 AWM786441 AMQ786441 ACU786441 SY786441 JC786441 F786441 WVO720905 WLS720905 WBW720905 VSA720905 VIE720905 UYI720905 UOM720905 UEQ720905 TUU720905 TKY720905 TBC720905 SRG720905 SHK720905 RXO720905 RNS720905 RDW720905 QUA720905 QKE720905 QAI720905 PQM720905 PGQ720905 OWU720905 OMY720905 ODC720905 NTG720905 NJK720905 MZO720905 MPS720905 MFW720905 LWA720905 LME720905 LCI720905 KSM720905 KIQ720905 JYU720905 JOY720905 JFC720905 IVG720905 ILK720905 IBO720905 HRS720905 HHW720905 GYA720905 GOE720905 GEI720905 FUM720905 FKQ720905 FAU720905 EQY720905 EHC720905 DXG720905 DNK720905 DDO720905 CTS720905 CJW720905 CAA720905 BQE720905 BGI720905 AWM720905 AMQ720905 ACU720905 SY720905 JC720905 F720905 WVO655369 WLS655369 WBW655369 VSA655369 VIE655369 UYI655369 UOM655369 UEQ655369 TUU655369 TKY655369 TBC655369 SRG655369 SHK655369 RXO655369 RNS655369 RDW655369 QUA655369 QKE655369 QAI655369 PQM655369 PGQ655369 OWU655369 OMY655369 ODC655369 NTG655369 NJK655369 MZO655369 MPS655369 MFW655369 LWA655369 LME655369 LCI655369 KSM655369 KIQ655369 JYU655369 JOY655369 JFC655369 IVG655369 ILK655369 IBO655369 HRS655369 HHW655369 GYA655369 GOE655369 GEI655369 FUM655369 FKQ655369 FAU655369 EQY655369 EHC655369 DXG655369 DNK655369 DDO655369 CTS655369 CJW655369 CAA655369 BQE655369 BGI655369 AWM655369 AMQ655369 ACU655369 SY655369 JC655369 F655369 WVO589833 WLS589833 WBW589833 VSA589833 VIE589833 UYI589833 UOM589833 UEQ589833 TUU589833 TKY589833 TBC589833 SRG589833 SHK589833 RXO589833 RNS589833 RDW589833 QUA589833 QKE589833 QAI589833 PQM589833 PGQ589833 OWU589833 OMY589833 ODC589833 NTG589833 NJK589833 MZO589833 MPS589833 MFW589833 LWA589833 LME589833 LCI589833 KSM589833 KIQ589833 JYU589833 JOY589833 JFC589833 IVG589833 ILK589833 IBO589833 HRS589833 HHW589833 GYA589833 GOE589833 GEI589833 FUM589833 FKQ589833 FAU589833 EQY589833 EHC589833 DXG589833 DNK589833 DDO589833 CTS589833 CJW589833 CAA589833 BQE589833 BGI589833 AWM589833 AMQ589833 ACU589833 SY589833 JC589833 F589833 WVO524297 WLS524297 WBW524297 VSA524297 VIE524297 UYI524297 UOM524297 UEQ524297 TUU524297 TKY524297 TBC524297 SRG524297 SHK524297 RXO524297 RNS524297 RDW524297 QUA524297 QKE524297 QAI524297 PQM524297 PGQ524297 OWU524297 OMY524297 ODC524297 NTG524297 NJK524297 MZO524297 MPS524297 MFW524297 LWA524297 LME524297 LCI524297 KSM524297 KIQ524297 JYU524297 JOY524297 JFC524297 IVG524297 ILK524297 IBO524297 HRS524297 HHW524297 GYA524297 GOE524297 GEI524297 FUM524297 FKQ524297 FAU524297 EQY524297 EHC524297 DXG524297 DNK524297 DDO524297 CTS524297 CJW524297 CAA524297 BQE524297 BGI524297 AWM524297 AMQ524297 ACU524297 SY524297 JC524297 F524297 WVO458761 WLS458761 WBW458761 VSA458761 VIE458761 UYI458761 UOM458761 UEQ458761 TUU458761 TKY458761 TBC458761 SRG458761 SHK458761 RXO458761 RNS458761 RDW458761 QUA458761 QKE458761 QAI458761 PQM458761 PGQ458761 OWU458761 OMY458761 ODC458761 NTG458761 NJK458761 MZO458761 MPS458761 MFW458761 LWA458761 LME458761 LCI458761 KSM458761 KIQ458761 JYU458761 JOY458761 JFC458761 IVG458761 ILK458761 IBO458761 HRS458761 HHW458761 GYA458761 GOE458761 GEI458761 FUM458761 FKQ458761 FAU458761 EQY458761 EHC458761 DXG458761 DNK458761 DDO458761 CTS458761 CJW458761 CAA458761 BQE458761 BGI458761 AWM458761 AMQ458761 ACU458761 SY458761 JC458761 F458761 WVO393225 WLS393225 WBW393225 VSA393225 VIE393225 UYI393225 UOM393225 UEQ393225 TUU393225 TKY393225 TBC393225 SRG393225 SHK393225 RXO393225 RNS393225 RDW393225 QUA393225 QKE393225 QAI393225 PQM393225 PGQ393225 OWU393225 OMY393225 ODC393225 NTG393225 NJK393225 MZO393225 MPS393225 MFW393225 LWA393225 LME393225 LCI393225 KSM393225 KIQ393225 JYU393225 JOY393225 JFC393225 IVG393225 ILK393225 IBO393225 HRS393225 HHW393225 GYA393225 GOE393225 GEI393225 FUM393225 FKQ393225 FAU393225 EQY393225 EHC393225 DXG393225 DNK393225 DDO393225 CTS393225 CJW393225 CAA393225 BQE393225 BGI393225 AWM393225 AMQ393225 ACU393225 SY393225 JC393225 F393225 WVO327689 WLS327689 WBW327689 VSA327689 VIE327689 UYI327689 UOM327689 UEQ327689 TUU327689 TKY327689 TBC327689 SRG327689 SHK327689 RXO327689 RNS327689 RDW327689 QUA327689 QKE327689 QAI327689 PQM327689 PGQ327689 OWU327689 OMY327689 ODC327689 NTG327689 NJK327689 MZO327689 MPS327689 MFW327689 LWA327689 LME327689 LCI327689 KSM327689 KIQ327689 JYU327689 JOY327689 JFC327689 IVG327689 ILK327689 IBO327689 HRS327689 HHW327689 GYA327689 GOE327689 GEI327689 FUM327689 FKQ327689 FAU327689 EQY327689 EHC327689 DXG327689 DNK327689 DDO327689 CTS327689 CJW327689 CAA327689 BQE327689 BGI327689 AWM327689 AMQ327689 ACU327689 SY327689 JC327689 F327689 WVO262153 WLS262153 WBW262153 VSA262153 VIE262153 UYI262153 UOM262153 UEQ262153 TUU262153 TKY262153 TBC262153 SRG262153 SHK262153 RXO262153 RNS262153 RDW262153 QUA262153 QKE262153 QAI262153 PQM262153 PGQ262153 OWU262153 OMY262153 ODC262153 NTG262153 NJK262153 MZO262153 MPS262153 MFW262153 LWA262153 LME262153 LCI262153 KSM262153 KIQ262153 JYU262153 JOY262153 JFC262153 IVG262153 ILK262153 IBO262153 HRS262153 HHW262153 GYA262153 GOE262153 GEI262153 FUM262153 FKQ262153 FAU262153 EQY262153 EHC262153 DXG262153 DNK262153 DDO262153 CTS262153 CJW262153 CAA262153 BQE262153 BGI262153 AWM262153 AMQ262153 ACU262153 SY262153 JC262153 F262153 WVO196617 WLS196617 WBW196617 VSA196617 VIE196617 UYI196617 UOM196617 UEQ196617 TUU196617 TKY196617 TBC196617 SRG196617 SHK196617 RXO196617 RNS196617 RDW196617 QUA196617 QKE196617 QAI196617 PQM196617 PGQ196617 OWU196617 OMY196617 ODC196617 NTG196617 NJK196617 MZO196617 MPS196617 MFW196617 LWA196617 LME196617 LCI196617 KSM196617 KIQ196617 JYU196617 JOY196617 JFC196617 IVG196617 ILK196617 IBO196617 HRS196617 HHW196617 GYA196617 GOE196617 GEI196617 FUM196617 FKQ196617 FAU196617 EQY196617 EHC196617 DXG196617 DNK196617 DDO196617 CTS196617 CJW196617 CAA196617 BQE196617 BGI196617 AWM196617 AMQ196617 ACU196617 SY196617 JC196617 F196617 WVO131081 WLS131081 WBW131081 VSA131081 VIE131081 UYI131081 UOM131081 UEQ131081 TUU131081 TKY131081 TBC131081 SRG131081 SHK131081 RXO131081 RNS131081 RDW131081 QUA131081 QKE131081 QAI131081 PQM131081 PGQ131081 OWU131081 OMY131081 ODC131081 NTG131081 NJK131081 MZO131081 MPS131081 MFW131081 LWA131081 LME131081 LCI131081 KSM131081 KIQ131081 JYU131081 JOY131081 JFC131081 IVG131081 ILK131081 IBO131081 HRS131081 HHW131081 GYA131081 GOE131081 GEI131081 FUM131081 FKQ131081 FAU131081 EQY131081 EHC131081 DXG131081 DNK131081 DDO131081 CTS131081 CJW131081 CAA131081 BQE131081 BGI131081 AWM131081 AMQ131081 ACU131081 SY131081 JC131081 F131081 WVO65545 WLS65545 WBW65545 VSA65545 VIE65545 UYI65545 UOM65545 UEQ65545 TUU65545 TKY65545 TBC65545 SRG65545 SHK65545 RXO65545 RNS65545 RDW65545 QUA65545 QKE65545 QAI65545 PQM65545 PGQ65545 OWU65545 OMY65545 ODC65545 NTG65545 NJK65545 MZO65545 MPS65545 MFW65545 LWA65545 LME65545 LCI65545 KSM65545 KIQ65545 JYU65545 JOY65545 JFC65545 IVG65545 ILK65545 IBO65545 HRS65545 HHW65545 GYA65545 GOE65545 GEI65545 FUM65545 FKQ65545 FAU65545 EQY65545 EHC65545 DXG65545 DNK65545 DDO65545 CTS65545 CJW65545 CAA65545 BQE65545 BGI65545 AWM65545 AMQ65545 ACU65545 SY65545 JC65545 F65545 WVO983051 WLS983051 WBW983051 VSA983051 VIE983051 UYI983051 UOM983051 UEQ983051 TUU983051 TKY983051 TBC983051 SRG983051 SHK983051 RXO983051 RNS983051 RDW983051 QUA983051 QKE983051 QAI983051 PQM983051 PGQ983051 OWU983051 OMY983051 ODC983051 NTG983051 NJK983051 MZO983051 MPS983051 MFW983051 LWA983051 LME983051 LCI983051 KSM983051 KIQ983051 JYU983051 JOY983051 JFC983051 IVG983051 ILK983051 IBO983051 HRS983051 HHW983051 GYA983051 GOE983051 GEI983051 FUM983051 FKQ983051 FAU983051 EQY983051 EHC983051 DXG983051 DNK983051 DDO983051 CTS983051 CJW983051 CAA983051 BQE983051 BGI983051 AWM983051 AMQ983051 ACU983051 SY983051 JC983051 F983051 WVO917515 WLS917515 WBW917515 VSA917515 VIE917515 UYI917515 UOM917515 UEQ917515 TUU917515 TKY917515 TBC917515 SRG917515 SHK917515 RXO917515 RNS917515 RDW917515 QUA917515 QKE917515 QAI917515 PQM917515 PGQ917515 OWU917515 OMY917515 ODC917515 NTG917515 NJK917515 MZO917515 MPS917515 MFW917515 LWA917515 LME917515 LCI917515 KSM917515 KIQ917515 JYU917515 JOY917515 JFC917515 IVG917515 ILK917515 IBO917515 HRS917515 HHW917515 GYA917515 GOE917515 GEI917515 FUM917515 FKQ917515 FAU917515 EQY917515 EHC917515 DXG917515 DNK917515 DDO917515 CTS917515 CJW917515 CAA917515 BQE917515 BGI917515 AWM917515 AMQ917515 ACU917515 SY917515 JC917515 F917515 WVO851979 WLS851979 WBW851979 VSA851979 VIE851979 UYI851979 UOM851979 UEQ851979 TUU851979 TKY851979 TBC851979 SRG851979 SHK851979 RXO851979 RNS851979 RDW851979 QUA851979 QKE851979 QAI851979 PQM851979 PGQ851979 OWU851979 OMY851979 ODC851979 NTG851979 NJK851979 MZO851979 MPS851979 MFW851979 LWA851979 LME851979 LCI851979 KSM851979 KIQ851979 JYU851979 JOY851979 JFC851979 IVG851979 ILK851979 IBO851979 HRS851979 HHW851979 GYA851979 GOE851979 GEI851979 FUM851979 FKQ851979 FAU851979 EQY851979 EHC851979 DXG851979 DNK851979 DDO851979 CTS851979 CJW851979 CAA851979 BQE851979 BGI851979 AWM851979 AMQ851979 ACU851979 SY851979 JC851979 F851979 WVO786443 WLS786443 WBW786443 VSA786443 VIE786443 UYI786443 UOM786443 UEQ786443 TUU786443 TKY786443 TBC786443 SRG786443 SHK786443 RXO786443 RNS786443 RDW786443 QUA786443 QKE786443 QAI786443 PQM786443 PGQ786443 OWU786443 OMY786443 ODC786443 NTG786443 NJK786443 MZO786443 MPS786443 MFW786443 LWA786443 LME786443 LCI786443 KSM786443 KIQ786443 JYU786443 JOY786443 JFC786443 IVG786443 ILK786443 IBO786443 HRS786443 HHW786443 GYA786443 GOE786443 GEI786443 FUM786443 FKQ786443 FAU786443 EQY786443 EHC786443 DXG786443 DNK786443 DDO786443 CTS786443 CJW786443 CAA786443 BQE786443 BGI786443 AWM786443 AMQ786443 ACU786443 SY786443 JC786443 F786443 WVO720907 WLS720907 WBW720907 VSA720907 VIE720907 UYI720907 UOM720907 UEQ720907 TUU720907 TKY720907 TBC720907 SRG720907 SHK720907 RXO720907 RNS720907 RDW720907 QUA720907 QKE720907 QAI720907 PQM720907 PGQ720907 OWU720907 OMY720907 ODC720907 NTG720907 NJK720907 MZO720907 MPS720907 MFW720907 LWA720907 LME720907 LCI720907 KSM720907 KIQ720907 JYU720907 JOY720907 JFC720907 IVG720907 ILK720907 IBO720907 HRS720907 HHW720907 GYA720907 GOE720907 GEI720907 FUM720907 FKQ720907 FAU720907 EQY720907 EHC720907 DXG720907 DNK720907 DDO720907 CTS720907 CJW720907 CAA720907 BQE720907 BGI720907 AWM720907 AMQ720907 ACU720907 SY720907 JC720907 F720907 WVO655371 WLS655371 WBW655371 VSA655371 VIE655371 UYI655371 UOM655371 UEQ655371 TUU655371 TKY655371 TBC655371 SRG655371 SHK655371 RXO655371 RNS655371 RDW655371 QUA655371 QKE655371 QAI655371 PQM655371 PGQ655371 OWU655371 OMY655371 ODC655371 NTG655371 NJK655371 MZO655371 MPS655371 MFW655371 LWA655371 LME655371 LCI655371 KSM655371 KIQ655371 JYU655371 JOY655371 JFC655371 IVG655371 ILK655371 IBO655371 HRS655371 HHW655371 GYA655371 GOE655371 GEI655371 FUM655371 FKQ655371 FAU655371 EQY655371 EHC655371 DXG655371 DNK655371 DDO655371 CTS655371 CJW655371 CAA655371 BQE655371 BGI655371 AWM655371 AMQ655371 ACU655371 SY655371 JC655371 F655371 WVO589835 WLS589835 WBW589835 VSA589835 VIE589835 UYI589835 UOM589835 UEQ589835 TUU589835 TKY589835 TBC589835 SRG589835 SHK589835 RXO589835 RNS589835 RDW589835 QUA589835 QKE589835 QAI589835 PQM589835 PGQ589835 OWU589835 OMY589835 ODC589835 NTG589835 NJK589835 MZO589835 MPS589835 MFW589835 LWA589835 LME589835 LCI589835 KSM589835 KIQ589835 JYU589835 JOY589835 JFC589835 IVG589835 ILK589835 IBO589835 HRS589835 HHW589835 GYA589835 GOE589835 GEI589835 FUM589835 FKQ589835 FAU589835 EQY589835 EHC589835 DXG589835 DNK589835 DDO589835 CTS589835 CJW589835 CAA589835 BQE589835 BGI589835 AWM589835 AMQ589835 ACU589835 SY589835 JC589835 F589835 WVO524299 WLS524299 WBW524299 VSA524299 VIE524299 UYI524299 UOM524299 UEQ524299 TUU524299 TKY524299 TBC524299 SRG524299 SHK524299 RXO524299 RNS524299 RDW524299 QUA524299 QKE524299 QAI524299 PQM524299 PGQ524299 OWU524299 OMY524299 ODC524299 NTG524299 NJK524299 MZO524299 MPS524299 MFW524299 LWA524299 LME524299 LCI524299 KSM524299 KIQ524299 JYU524299 JOY524299 JFC524299 IVG524299 ILK524299 IBO524299 HRS524299 HHW524299 GYA524299 GOE524299 GEI524299 FUM524299 FKQ524299 FAU524299 EQY524299 EHC524299 DXG524299 DNK524299 DDO524299 CTS524299 CJW524299 CAA524299 BQE524299 BGI524299 AWM524299 AMQ524299 ACU524299 SY524299 JC524299 F524299 WVO458763 WLS458763 WBW458763 VSA458763 VIE458763 UYI458763 UOM458763 UEQ458763 TUU458763 TKY458763 TBC458763 SRG458763 SHK458763 RXO458763 RNS458763 RDW458763 QUA458763 QKE458763 QAI458763 PQM458763 PGQ458763 OWU458763 OMY458763 ODC458763 NTG458763 NJK458763 MZO458763 MPS458763 MFW458763 LWA458763 LME458763 LCI458763 KSM458763 KIQ458763 JYU458763 JOY458763 JFC458763 IVG458763 ILK458763 IBO458763 HRS458763 HHW458763 GYA458763 GOE458763 GEI458763 FUM458763 FKQ458763 FAU458763 EQY458763 EHC458763 DXG458763 DNK458763 DDO458763 CTS458763 CJW458763 CAA458763 BQE458763 BGI458763 AWM458763 AMQ458763 ACU458763 SY458763 JC458763 F458763 WVO393227 WLS393227 WBW393227 VSA393227 VIE393227 UYI393227 UOM393227 UEQ393227 TUU393227 TKY393227 TBC393227 SRG393227 SHK393227 RXO393227 RNS393227 RDW393227 QUA393227 QKE393227 QAI393227 PQM393227 PGQ393227 OWU393227 OMY393227 ODC393227 NTG393227 NJK393227 MZO393227 MPS393227 MFW393227 LWA393227 LME393227 LCI393227 KSM393227 KIQ393227 JYU393227 JOY393227 JFC393227 IVG393227 ILK393227 IBO393227 HRS393227 HHW393227 GYA393227 GOE393227 GEI393227 FUM393227 FKQ393227 FAU393227 EQY393227 EHC393227 DXG393227 DNK393227 DDO393227 CTS393227 CJW393227 CAA393227 BQE393227 BGI393227 AWM393227 AMQ393227 ACU393227 SY393227 JC393227 F393227 WVO327691 WLS327691 WBW327691 VSA327691 VIE327691 UYI327691 UOM327691 UEQ327691 TUU327691 TKY327691 TBC327691 SRG327691 SHK327691 RXO327691 RNS327691 RDW327691 QUA327691 QKE327691 QAI327691 PQM327691 PGQ327691 OWU327691 OMY327691 ODC327691 NTG327691 NJK327691 MZO327691 MPS327691 MFW327691 LWA327691 LME327691 LCI327691 KSM327691 KIQ327691 JYU327691 JOY327691 JFC327691 IVG327691 ILK327691 IBO327691 HRS327691 HHW327691 GYA327691 GOE327691 GEI327691 FUM327691 FKQ327691 FAU327691 EQY327691 EHC327691 DXG327691 DNK327691 DDO327691 CTS327691 CJW327691 CAA327691 BQE327691 BGI327691 AWM327691 AMQ327691 ACU327691 SY327691 JC327691 F327691 WVO262155 WLS262155 WBW262155 VSA262155 VIE262155 UYI262155 UOM262155 UEQ262155 TUU262155 TKY262155 TBC262155 SRG262155 SHK262155 RXO262155 RNS262155 RDW262155 QUA262155 QKE262155 QAI262155 PQM262155 PGQ262155 OWU262155 OMY262155 ODC262155 NTG262155 NJK262155 MZO262155 MPS262155 MFW262155 LWA262155 LME262155 LCI262155 KSM262155 KIQ262155 JYU262155 JOY262155 JFC262155 IVG262155 ILK262155 IBO262155 HRS262155 HHW262155 GYA262155 GOE262155 GEI262155 FUM262155 FKQ262155 FAU262155 EQY262155 EHC262155 DXG262155 DNK262155 DDO262155 CTS262155 CJW262155 CAA262155 BQE262155 BGI262155 AWM262155 AMQ262155 ACU262155 SY262155 JC262155 F262155 WVO196619 WLS196619 WBW196619 VSA196619 VIE196619 UYI196619 UOM196619 UEQ196619 TUU196619 TKY196619 TBC196619 SRG196619 SHK196619 RXO196619 RNS196619 RDW196619 QUA196619 QKE196619 QAI196619 PQM196619 PGQ196619 OWU196619 OMY196619 ODC196619 NTG196619 NJK196619 MZO196619 MPS196619 MFW196619 LWA196619 LME196619 LCI196619 KSM196619 KIQ196619 JYU196619 JOY196619 JFC196619 IVG196619 ILK196619 IBO196619 HRS196619 HHW196619 GYA196619 GOE196619 GEI196619 FUM196619 FKQ196619 FAU196619 EQY196619 EHC196619 DXG196619 DNK196619 DDO196619 CTS196619 CJW196619 CAA196619 BQE196619 BGI196619 AWM196619 AMQ196619 ACU196619 SY196619 JC196619 F196619 WVO131083 WLS131083 WBW131083 VSA131083 VIE131083 UYI131083 UOM131083 UEQ131083 TUU131083 TKY131083 TBC131083 SRG131083 SHK131083 RXO131083 RNS131083 RDW131083 QUA131083 QKE131083 QAI131083 PQM131083 PGQ131083 OWU131083 OMY131083 ODC131083 NTG131083 NJK131083 MZO131083 MPS131083 MFW131083 LWA131083 LME131083 LCI131083 KSM131083 KIQ131083 JYU131083 JOY131083 JFC131083 IVG131083 ILK131083 IBO131083 HRS131083 HHW131083 GYA131083 GOE131083 GEI131083 FUM131083 FKQ131083 FAU131083 EQY131083 EHC131083 DXG131083 DNK131083 DDO131083 CTS131083 CJW131083 CAA131083 BQE131083 BGI131083 AWM131083 AMQ131083 ACU131083 SY131083 JC131083 F131083 WVO65547 WLS65547 WBW65547 VSA65547 VIE65547 UYI65547 UOM65547 UEQ65547 TUU65547 TKY65547 TBC65547 SRG65547 SHK65547 RXO65547 RNS65547 RDW65547 QUA65547 QKE65547 QAI65547 PQM65547 PGQ65547 OWU65547 OMY65547 ODC65547 NTG65547 NJK65547 MZO65547 MPS65547 MFW65547 LWA65547 LME65547 LCI65547 KSM65547 KIQ65547 JYU65547 JOY65547 JFC65547 IVG65547 ILK65547 IBO65547 HRS65547 HHW65547 GYA65547 GOE65547 GEI65547 FUM65547 FKQ65547 FAU65547 EQY65547 EHC65547 DXG65547 DNK65547 DDO65547 CTS65547 CJW65547 CAA65547 BQE65547 BGI65547 AWM65547 AMQ65547 ACU65547 SY65547 JC65547 F65547 WVO983061 WLS983061 WBW983061 VSA983061 VIE983061 UYI983061 UOM983061 UEQ983061 TUU983061 TKY983061 TBC983061 SRG983061 SHK983061 RXO983061 RNS983061 RDW983061 QUA983061 QKE983061 QAI983061 PQM983061 PGQ983061 OWU983061 OMY983061 ODC983061 NTG983061 NJK983061 MZO983061 MPS983061 MFW983061 LWA983061 LME983061 LCI983061 KSM983061 KIQ983061 JYU983061 JOY983061 JFC983061 IVG983061 ILK983061 IBO983061 HRS983061 HHW983061 GYA983061 GOE983061 GEI983061 FUM983061 FKQ983061 FAU983061 EQY983061 EHC983061 DXG983061 DNK983061 DDO983061 CTS983061 CJW983061 CAA983061 BQE983061 BGI983061 AWM983061 AMQ983061 ACU983061 SY983061 JC983061 F983061 WVO917525 WLS917525 WBW917525 VSA917525 VIE917525 UYI917525 UOM917525 UEQ917525 TUU917525 TKY917525 TBC917525 SRG917525 SHK917525 RXO917525 RNS917525 RDW917525 QUA917525 QKE917525 QAI917525 PQM917525 PGQ917525 OWU917525 OMY917525 ODC917525 NTG917525 NJK917525 MZO917525 MPS917525 MFW917525 LWA917525 LME917525 LCI917525 KSM917525 KIQ917525 JYU917525 JOY917525 JFC917525 IVG917525 ILK917525 IBO917525 HRS917525 HHW917525 GYA917525 GOE917525 GEI917525 FUM917525 FKQ917525 FAU917525 EQY917525 EHC917525 DXG917525 DNK917525 DDO917525 CTS917525 CJW917525 CAA917525 BQE917525 BGI917525 AWM917525 AMQ917525 ACU917525 SY917525 JC917525 F917525 WVO851989 WLS851989 WBW851989 VSA851989 VIE851989 UYI851989 UOM851989 UEQ851989 TUU851989 TKY851989 TBC851989 SRG851989 SHK851989 RXO851989 RNS851989 RDW851989 QUA851989 QKE851989 QAI851989 PQM851989 PGQ851989 OWU851989 OMY851989 ODC851989 NTG851989 NJK851989 MZO851989 MPS851989 MFW851989 LWA851989 LME851989 LCI851989 KSM851989 KIQ851989 JYU851989 JOY851989 JFC851989 IVG851989 ILK851989 IBO851989 HRS851989 HHW851989 GYA851989 GOE851989 GEI851989 FUM851989 FKQ851989 FAU851989 EQY851989 EHC851989 DXG851989 DNK851989 DDO851989 CTS851989 CJW851989 CAA851989 BQE851989 BGI851989 AWM851989 AMQ851989 ACU851989 SY851989 JC851989 F851989 WVO786453 WLS786453 WBW786453 VSA786453 VIE786453 UYI786453 UOM786453 UEQ786453 TUU786453 TKY786453 TBC786453 SRG786453 SHK786453 RXO786453 RNS786453 RDW786453 QUA786453 QKE786453 QAI786453 PQM786453 PGQ786453 OWU786453 OMY786453 ODC786453 NTG786453 NJK786453 MZO786453 MPS786453 MFW786453 LWA786453 LME786453 LCI786453 KSM786453 KIQ786453 JYU786453 JOY786453 JFC786453 IVG786453 ILK786453 IBO786453 HRS786453 HHW786453 GYA786453 GOE786453 GEI786453 FUM786453 FKQ786453 FAU786453 EQY786453 EHC786453 DXG786453 DNK786453 DDO786453 CTS786453 CJW786453 CAA786453 BQE786453 BGI786453 AWM786453 AMQ786453 ACU786453 SY786453 JC786453 F786453 WVO720917 WLS720917 WBW720917 VSA720917 VIE720917 UYI720917 UOM720917 UEQ720917 TUU720917 TKY720917 TBC720917 SRG720917 SHK720917 RXO720917 RNS720917 RDW720917 QUA720917 QKE720917 QAI720917 PQM720917 PGQ720917 OWU720917 OMY720917 ODC720917 NTG720917 NJK720917 MZO720917 MPS720917 MFW720917 LWA720917 LME720917 LCI720917 KSM720917 KIQ720917 JYU720917 JOY720917 JFC720917 IVG720917 ILK720917 IBO720917 HRS720917 HHW720917 GYA720917 GOE720917 GEI720917 FUM720917 FKQ720917 FAU720917 EQY720917 EHC720917 DXG720917 DNK720917 DDO720917 CTS720917 CJW720917 CAA720917 BQE720917 BGI720917 AWM720917 AMQ720917 ACU720917 SY720917 JC720917 F720917 WVO655381 WLS655381 WBW655381 VSA655381 VIE655381 UYI655381 UOM655381 UEQ655381 TUU655381 TKY655381 TBC655381 SRG655381 SHK655381 RXO655381 RNS655381 RDW655381 QUA655381 QKE655381 QAI655381 PQM655381 PGQ655381 OWU655381 OMY655381 ODC655381 NTG655381 NJK655381 MZO655381 MPS655381 MFW655381 LWA655381 LME655381 LCI655381 KSM655381 KIQ655381 JYU655381 JOY655381 JFC655381 IVG655381 ILK655381 IBO655381 HRS655381 HHW655381 GYA655381 GOE655381 GEI655381 FUM655381 FKQ655381 FAU655381 EQY655381 EHC655381 DXG655381 DNK655381 DDO655381 CTS655381 CJW655381 CAA655381 BQE655381 BGI655381 AWM655381 AMQ655381 ACU655381 SY655381 JC655381 F655381 WVO589845 WLS589845 WBW589845 VSA589845 VIE589845 UYI589845 UOM589845 UEQ589845 TUU589845 TKY589845 TBC589845 SRG589845 SHK589845 RXO589845 RNS589845 RDW589845 QUA589845 QKE589845 QAI589845 PQM589845 PGQ589845 OWU589845 OMY589845 ODC589845 NTG589845 NJK589845 MZO589845 MPS589845 MFW589845 LWA589845 LME589845 LCI589845 KSM589845 KIQ589845 JYU589845 JOY589845 JFC589845 IVG589845 ILK589845 IBO589845 HRS589845 HHW589845 GYA589845 GOE589845 GEI589845 FUM589845 FKQ589845 FAU589845 EQY589845 EHC589845 DXG589845 DNK589845 DDO589845 CTS589845 CJW589845 CAA589845 BQE589845 BGI589845 AWM589845 AMQ589845 ACU589845 SY589845 JC589845 F589845 WVO524309 WLS524309 WBW524309 VSA524309 VIE524309 UYI524309 UOM524309 UEQ524309 TUU524309 TKY524309 TBC524309 SRG524309 SHK524309 RXO524309 RNS524309 RDW524309 QUA524309 QKE524309 QAI524309 PQM524309 PGQ524309 OWU524309 OMY524309 ODC524309 NTG524309 NJK524309 MZO524309 MPS524309 MFW524309 LWA524309 LME524309 LCI524309 KSM524309 KIQ524309 JYU524309 JOY524309 JFC524309 IVG524309 ILK524309 IBO524309 HRS524309 HHW524309 GYA524309 GOE524309 GEI524309 FUM524309 FKQ524309 FAU524309 EQY524309 EHC524309 DXG524309 DNK524309 DDO524309 CTS524309 CJW524309 CAA524309 BQE524309 BGI524309 AWM524309 AMQ524309 ACU524309 SY524309 JC524309 F524309 WVO458773 WLS458773 WBW458773 VSA458773 VIE458773 UYI458773 UOM458773 UEQ458773 TUU458773 TKY458773 TBC458773 SRG458773 SHK458773 RXO458773 RNS458773 RDW458773 QUA458773 QKE458773 QAI458773 PQM458773 PGQ458773 OWU458773 OMY458773 ODC458773 NTG458773 NJK458773 MZO458773 MPS458773 MFW458773 LWA458773 LME458773 LCI458773 KSM458773 KIQ458773 JYU458773 JOY458773 JFC458773 IVG458773 ILK458773 IBO458773 HRS458773 HHW458773 GYA458773 GOE458773 GEI458773 FUM458773 FKQ458773 FAU458773 EQY458773 EHC458773 DXG458773 DNK458773 DDO458773 CTS458773 CJW458773 CAA458773 BQE458773 BGI458773 AWM458773 AMQ458773 ACU458773 SY458773 JC458773 F458773 WVO393237 WLS393237 WBW393237 VSA393237 VIE393237 UYI393237 UOM393237 UEQ393237 TUU393237 TKY393237 TBC393237 SRG393237 SHK393237 RXO393237 RNS393237 RDW393237 QUA393237 QKE393237 QAI393237 PQM393237 PGQ393237 OWU393237 OMY393237 ODC393237 NTG393237 NJK393237 MZO393237 MPS393237 MFW393237 LWA393237 LME393237 LCI393237 KSM393237 KIQ393237 JYU393237 JOY393237 JFC393237 IVG393237 ILK393237 IBO393237 HRS393237 HHW393237 GYA393237 GOE393237 GEI393237 FUM393237 FKQ393237 FAU393237 EQY393237 EHC393237 DXG393237 DNK393237 DDO393237 CTS393237 CJW393237 CAA393237 BQE393237 BGI393237 AWM393237 AMQ393237 ACU393237 SY393237 JC393237 F393237 WVO327701 WLS327701 WBW327701 VSA327701 VIE327701 UYI327701 UOM327701 UEQ327701 TUU327701 TKY327701 TBC327701 SRG327701 SHK327701 RXO327701 RNS327701 RDW327701 QUA327701 QKE327701 QAI327701 PQM327701 PGQ327701 OWU327701 OMY327701 ODC327701 NTG327701 NJK327701 MZO327701 MPS327701 MFW327701 LWA327701 LME327701 LCI327701 KSM327701 KIQ327701 JYU327701 JOY327701 JFC327701 IVG327701 ILK327701 IBO327701 HRS327701 HHW327701 GYA327701 GOE327701 GEI327701 FUM327701 FKQ327701 FAU327701 EQY327701 EHC327701 DXG327701 DNK327701 DDO327701 CTS327701 CJW327701 CAA327701 BQE327701 BGI327701 AWM327701 AMQ327701 ACU327701 SY327701 JC327701 F327701 WVO262165 WLS262165 WBW262165 VSA262165 VIE262165 UYI262165 UOM262165 UEQ262165 TUU262165 TKY262165 TBC262165 SRG262165 SHK262165 RXO262165 RNS262165 RDW262165 QUA262165 QKE262165 QAI262165 PQM262165 PGQ262165 OWU262165 OMY262165 ODC262165 NTG262165 NJK262165 MZO262165 MPS262165 MFW262165 LWA262165 LME262165 LCI262165 KSM262165 KIQ262165 JYU262165 JOY262165 JFC262165 IVG262165 ILK262165 IBO262165 HRS262165 HHW262165 GYA262165 GOE262165 GEI262165 FUM262165 FKQ262165 FAU262165 EQY262165 EHC262165 DXG262165 DNK262165 DDO262165 CTS262165 CJW262165 CAA262165 BQE262165 BGI262165 AWM262165 AMQ262165 ACU262165 SY262165 JC262165 F262165 WVO196629 WLS196629 WBW196629 VSA196629 VIE196629 UYI196629 UOM196629 UEQ196629 TUU196629 TKY196629 TBC196629 SRG196629 SHK196629 RXO196629 RNS196629 RDW196629 QUA196629 QKE196629 QAI196629 PQM196629 PGQ196629 OWU196629 OMY196629 ODC196629 NTG196629 NJK196629 MZO196629 MPS196629 MFW196629 LWA196629 LME196629 LCI196629 KSM196629 KIQ196629 JYU196629 JOY196629 JFC196629 IVG196629 ILK196629 IBO196629 HRS196629 HHW196629 GYA196629 GOE196629 GEI196629 FUM196629 FKQ196629 FAU196629 EQY196629 EHC196629 DXG196629 DNK196629 DDO196629 CTS196629 CJW196629 CAA196629 BQE196629 BGI196629 AWM196629 AMQ196629 ACU196629 SY196629 JC196629 F196629 WVO131093 WLS131093 WBW131093 VSA131093 VIE131093 UYI131093 UOM131093 UEQ131093 TUU131093 TKY131093 TBC131093 SRG131093 SHK131093 RXO131093 RNS131093 RDW131093 QUA131093 QKE131093 QAI131093 PQM131093 PGQ131093 OWU131093 OMY131093 ODC131093 NTG131093 NJK131093 MZO131093 MPS131093 MFW131093 LWA131093 LME131093 LCI131093 KSM131093 KIQ131093 JYU131093 JOY131093 JFC131093 IVG131093 ILK131093 IBO131093 HRS131093 HHW131093 GYA131093 GOE131093 GEI131093 FUM131093 FKQ131093 FAU131093 EQY131093 EHC131093 DXG131093 DNK131093 DDO131093 CTS131093 CJW131093 CAA131093 BQE131093 BGI131093 AWM131093 AMQ131093 ACU131093 SY131093 JC131093 F131093 WVO65557 WLS65557 WBW65557 VSA65557 VIE65557 UYI65557 UOM65557 UEQ65557 TUU65557 TKY65557 TBC65557 SRG65557 SHK65557 RXO65557 RNS65557 RDW65557 QUA65557 QKE65557 QAI65557 PQM65557 PGQ65557 OWU65557 OMY65557 ODC65557 NTG65557 NJK65557 MZO65557 MPS65557 MFW65557 LWA65557 LME65557 LCI65557 KSM65557 KIQ65557 JYU65557 JOY65557 JFC65557 IVG65557 ILK65557 IBO65557 HRS65557 HHW65557 GYA65557 GOE65557 GEI65557 FUM65557 FKQ65557 FAU65557 EQY65557 EHC65557 DXG65557 DNK65557 DDO65557 CTS65557 CJW65557 CAA65557 BQE65557 BGI65557 AWM65557 AMQ65557 ACU65557 SY65557 JC65557 F65557 WVO983063 WLS983063 WBW983063 VSA983063 VIE983063 UYI983063 UOM983063 UEQ983063 TUU983063 TKY983063 TBC983063 SRG983063 SHK983063 RXO983063 RNS983063 RDW983063 QUA983063 QKE983063 QAI983063 PQM983063 PGQ983063 OWU983063 OMY983063 ODC983063 NTG983063 NJK983063 MZO983063 MPS983063 MFW983063 LWA983063 LME983063 LCI983063 KSM983063 KIQ983063 JYU983063 JOY983063 JFC983063 IVG983063 ILK983063 IBO983063 HRS983063 HHW983063 GYA983063 GOE983063 GEI983063 FUM983063 FKQ983063 FAU983063 EQY983063 EHC983063 DXG983063 DNK983063 DDO983063 CTS983063 CJW983063 CAA983063 BQE983063 BGI983063 AWM983063 AMQ983063 ACU983063 SY983063 JC983063 F983063 WVO917527 WLS917527 WBW917527 VSA917527 VIE917527 UYI917527 UOM917527 UEQ917527 TUU917527 TKY917527 TBC917527 SRG917527 SHK917527 RXO917527 RNS917527 RDW917527 QUA917527 QKE917527 QAI917527 PQM917527 PGQ917527 OWU917527 OMY917527 ODC917527 NTG917527 NJK917527 MZO917527 MPS917527 MFW917527 LWA917527 LME917527 LCI917527 KSM917527 KIQ917527 JYU917527 JOY917527 JFC917527 IVG917527 ILK917527 IBO917527 HRS917527 HHW917527 GYA917527 GOE917527 GEI917527 FUM917527 FKQ917527 FAU917527 EQY917527 EHC917527 DXG917527 DNK917527 DDO917527 CTS917527 CJW917527 CAA917527 BQE917527 BGI917527 AWM917527 AMQ917527 ACU917527 SY917527 JC917527 F917527 WVO851991 WLS851991 WBW851991 VSA851991 VIE851991 UYI851991 UOM851991 UEQ851991 TUU851991 TKY851991 TBC851991 SRG851991 SHK851991 RXO851991 RNS851991 RDW851991 QUA851991 QKE851991 QAI851991 PQM851991 PGQ851991 OWU851991 OMY851991 ODC851991 NTG851991 NJK851991 MZO851991 MPS851991 MFW851991 LWA851991 LME851991 LCI851991 KSM851991 KIQ851991 JYU851991 JOY851991 JFC851991 IVG851991 ILK851991 IBO851991 HRS851991 HHW851991 GYA851991 GOE851991 GEI851991 FUM851991 FKQ851991 FAU851991 EQY851991 EHC851991 DXG851991 DNK851991 DDO851991 CTS851991 CJW851991 CAA851991 BQE851991 BGI851991 AWM851991 AMQ851991 ACU851991 SY851991 JC851991 F851991 WVO786455 WLS786455 WBW786455 VSA786455 VIE786455 UYI786455 UOM786455 UEQ786455 TUU786455 TKY786455 TBC786455 SRG786455 SHK786455 RXO786455 RNS786455 RDW786455 QUA786455 QKE786455 QAI786455 PQM786455 PGQ786455 OWU786455 OMY786455 ODC786455 NTG786455 NJK786455 MZO786455 MPS786455 MFW786455 LWA786455 LME786455 LCI786455 KSM786455 KIQ786455 JYU786455 JOY786455 JFC786455 IVG786455 ILK786455 IBO786455 HRS786455 HHW786455 GYA786455 GOE786455 GEI786455 FUM786455 FKQ786455 FAU786455 EQY786455 EHC786455 DXG786455 DNK786455 DDO786455 CTS786455 CJW786455 CAA786455 BQE786455 BGI786455 AWM786455 AMQ786455 ACU786455 SY786455 JC786455 F786455 WVO720919 WLS720919 WBW720919 VSA720919 VIE720919 UYI720919 UOM720919 UEQ720919 TUU720919 TKY720919 TBC720919 SRG720919 SHK720919 RXO720919 RNS720919 RDW720919 QUA720919 QKE720919 QAI720919 PQM720919 PGQ720919 OWU720919 OMY720919 ODC720919 NTG720919 NJK720919 MZO720919 MPS720919 MFW720919 LWA720919 LME720919 LCI720919 KSM720919 KIQ720919 JYU720919 JOY720919 JFC720919 IVG720919 ILK720919 IBO720919 HRS720919 HHW720919 GYA720919 GOE720919 GEI720919 FUM720919 FKQ720919 FAU720919 EQY720919 EHC720919 DXG720919 DNK720919 DDO720919 CTS720919 CJW720919 CAA720919 BQE720919 BGI720919 AWM720919 AMQ720919 ACU720919 SY720919 JC720919 F720919 WVO655383 WLS655383 WBW655383 VSA655383 VIE655383 UYI655383 UOM655383 UEQ655383 TUU655383 TKY655383 TBC655383 SRG655383 SHK655383 RXO655383 RNS655383 RDW655383 QUA655383 QKE655383 QAI655383 PQM655383 PGQ655383 OWU655383 OMY655383 ODC655383 NTG655383 NJK655383 MZO655383 MPS655383 MFW655383 LWA655383 LME655383 LCI655383 KSM655383 KIQ655383 JYU655383 JOY655383 JFC655383 IVG655383 ILK655383 IBO655383 HRS655383 HHW655383 GYA655383 GOE655383 GEI655383 FUM655383 FKQ655383 FAU655383 EQY655383 EHC655383 DXG655383 DNK655383 DDO655383 CTS655383 CJW655383 CAA655383 BQE655383 BGI655383 AWM655383 AMQ655383 ACU655383 SY655383 JC655383 F655383 WVO589847 WLS589847 WBW589847 VSA589847 VIE589847 UYI589847 UOM589847 UEQ589847 TUU589847 TKY589847 TBC589847 SRG589847 SHK589847 RXO589847 RNS589847 RDW589847 QUA589847 QKE589847 QAI589847 PQM589847 PGQ589847 OWU589847 OMY589847 ODC589847 NTG589847 NJK589847 MZO589847 MPS589847 MFW589847 LWA589847 LME589847 LCI589847 KSM589847 KIQ589847 JYU589847 JOY589847 JFC589847 IVG589847 ILK589847 IBO589847 HRS589847 HHW589847 GYA589847 GOE589847 GEI589847 FUM589847 FKQ589847 FAU589847 EQY589847 EHC589847 DXG589847 DNK589847 DDO589847 CTS589847 CJW589847 CAA589847 BQE589847 BGI589847 AWM589847 AMQ589847 ACU589847 SY589847 JC589847 F589847 WVO524311 WLS524311 WBW524311 VSA524311 VIE524311 UYI524311 UOM524311 UEQ524311 TUU524311 TKY524311 TBC524311 SRG524311 SHK524311 RXO524311 RNS524311 RDW524311 QUA524311 QKE524311 QAI524311 PQM524311 PGQ524311 OWU524311 OMY524311 ODC524311 NTG524311 NJK524311 MZO524311 MPS524311 MFW524311 LWA524311 LME524311 LCI524311 KSM524311 KIQ524311 JYU524311 JOY524311 JFC524311 IVG524311 ILK524311 IBO524311 HRS524311 HHW524311 GYA524311 GOE524311 GEI524311 FUM524311 FKQ524311 FAU524311 EQY524311 EHC524311 DXG524311 DNK524311 DDO524311 CTS524311 CJW524311 CAA524311 BQE524311 BGI524311 AWM524311 AMQ524311 ACU524311 SY524311 JC524311 F524311 WVO458775 WLS458775 WBW458775 VSA458775 VIE458775 UYI458775 UOM458775 UEQ458775 TUU458775 TKY458775 TBC458775 SRG458775 SHK458775 RXO458775 RNS458775 RDW458775 QUA458775 QKE458775 QAI458775 PQM458775 PGQ458775 OWU458775 OMY458775 ODC458775 NTG458775 NJK458775 MZO458775 MPS458775 MFW458775 LWA458775 LME458775 LCI458775 KSM458775 KIQ458775 JYU458775 JOY458775 JFC458775 IVG458775 ILK458775 IBO458775 HRS458775 HHW458775 GYA458775 GOE458775 GEI458775 FUM458775 FKQ458775 FAU458775 EQY458775 EHC458775 DXG458775 DNK458775 DDO458775 CTS458775 CJW458775 CAA458775 BQE458775 BGI458775 AWM458775 AMQ458775 ACU458775 SY458775 JC458775 F458775 WVO393239 WLS393239 WBW393239 VSA393239 VIE393239 UYI393239 UOM393239 UEQ393239 TUU393239 TKY393239 TBC393239 SRG393239 SHK393239 RXO393239 RNS393239 RDW393239 QUA393239 QKE393239 QAI393239 PQM393239 PGQ393239 OWU393239 OMY393239 ODC393239 NTG393239 NJK393239 MZO393239 MPS393239 MFW393239 LWA393239 LME393239 LCI393239 KSM393239 KIQ393239 JYU393239 JOY393239 JFC393239 IVG393239 ILK393239 IBO393239 HRS393239 HHW393239 GYA393239 GOE393239 GEI393239 FUM393239 FKQ393239 FAU393239 EQY393239 EHC393239 DXG393239 DNK393239 DDO393239 CTS393239 CJW393239 CAA393239 BQE393239 BGI393239 AWM393239 AMQ393239 ACU393239 SY393239 JC393239 F393239 WVO327703 WLS327703 WBW327703 VSA327703 VIE327703 UYI327703 UOM327703 UEQ327703 TUU327703 TKY327703 TBC327703 SRG327703 SHK327703 RXO327703 RNS327703 RDW327703 QUA327703 QKE327703 QAI327703 PQM327703 PGQ327703 OWU327703 OMY327703 ODC327703 NTG327703 NJK327703 MZO327703 MPS327703 MFW327703 LWA327703 LME327703 LCI327703 KSM327703 KIQ327703 JYU327703 JOY327703 JFC327703 IVG327703 ILK327703 IBO327703 HRS327703 HHW327703 GYA327703 GOE327703 GEI327703 FUM327703 FKQ327703 FAU327703 EQY327703 EHC327703 DXG327703 DNK327703 DDO327703 CTS327703 CJW327703 CAA327703 BQE327703 BGI327703 AWM327703 AMQ327703 ACU327703 SY327703 JC327703 F327703 WVO262167 WLS262167 WBW262167 VSA262167 VIE262167 UYI262167 UOM262167 UEQ262167 TUU262167 TKY262167 TBC262167 SRG262167 SHK262167 RXO262167 RNS262167 RDW262167 QUA262167 QKE262167 QAI262167 PQM262167 PGQ262167 OWU262167 OMY262167 ODC262167 NTG262167 NJK262167 MZO262167 MPS262167 MFW262167 LWA262167 LME262167 LCI262167 KSM262167 KIQ262167 JYU262167 JOY262167 JFC262167 IVG262167 ILK262167 IBO262167 HRS262167 HHW262167 GYA262167 GOE262167 GEI262167 FUM262167 FKQ262167 FAU262167 EQY262167 EHC262167 DXG262167 DNK262167 DDO262167 CTS262167 CJW262167 CAA262167 BQE262167 BGI262167 AWM262167 AMQ262167 ACU262167 SY262167 JC262167 F262167 WVO196631 WLS196631 WBW196631 VSA196631 VIE196631 UYI196631 UOM196631 UEQ196631 TUU196631 TKY196631 TBC196631 SRG196631 SHK196631 RXO196631 RNS196631 RDW196631 QUA196631 QKE196631 QAI196631 PQM196631 PGQ196631 OWU196631 OMY196631 ODC196631 NTG196631 NJK196631 MZO196631 MPS196631 MFW196631 LWA196631 LME196631 LCI196631 KSM196631 KIQ196631 JYU196631 JOY196631 JFC196631 IVG196631 ILK196631 IBO196631 HRS196631 HHW196631 GYA196631 GOE196631 GEI196631 FUM196631 FKQ196631 FAU196631 EQY196631 EHC196631 DXG196631 DNK196631 DDO196631 CTS196631 CJW196631 CAA196631 BQE196631 BGI196631 AWM196631 AMQ196631 ACU196631 SY196631 JC196631 F196631 WVO131095 WLS131095 WBW131095 VSA131095 VIE131095 UYI131095 UOM131095 UEQ131095 TUU131095 TKY131095 TBC131095 SRG131095 SHK131095 RXO131095 RNS131095 RDW131095 QUA131095 QKE131095 QAI131095 PQM131095 PGQ131095 OWU131095 OMY131095 ODC131095 NTG131095 NJK131095 MZO131095 MPS131095 MFW131095 LWA131095 LME131095 LCI131095 KSM131095 KIQ131095 JYU131095 JOY131095 JFC131095 IVG131095 ILK131095 IBO131095 HRS131095 HHW131095 GYA131095 GOE131095 GEI131095 FUM131095 FKQ131095 FAU131095 EQY131095 EHC131095 DXG131095 DNK131095 DDO131095 CTS131095 CJW131095 CAA131095 BQE131095 BGI131095 AWM131095 AMQ131095 ACU131095 SY131095 JC131095 F131095 WVO65559 WLS65559 WBW65559 VSA65559 VIE65559 UYI65559 UOM65559 UEQ65559 TUU65559 TKY65559 TBC65559 SRG65559 SHK65559 RXO65559 RNS65559 RDW65559 QUA65559 QKE65559 QAI65559 PQM65559 PGQ65559 OWU65559 OMY65559 ODC65559 NTG65559 NJK65559 MZO65559 MPS65559 MFW65559 LWA65559 LME65559 LCI65559 KSM65559 KIQ65559 JYU65559 JOY65559 JFC65559 IVG65559 ILK65559 IBO65559 HRS65559 HHW65559 GYA65559 GOE65559 GEI65559 FUM65559 FKQ65559 FAU65559 EQY65559 EHC65559 DXG65559 DNK65559 DDO65559 CTS65559 CJW65559 CAA65559 BQE65559 BGI65559 AWM65559 AMQ65559 ACU65559 SY65559 JC65559 F65559 WVO983065:WVO983066 WLS983065:WLS983066 WBW983065:WBW983066 VSA983065:VSA983066 VIE983065:VIE983066 UYI983065:UYI983066 UOM983065:UOM983066 UEQ983065:UEQ983066 TUU983065:TUU983066 TKY983065:TKY983066 TBC983065:TBC983066 SRG983065:SRG983066 SHK983065:SHK983066 RXO983065:RXO983066 RNS983065:RNS983066 RDW983065:RDW983066 QUA983065:QUA983066 QKE983065:QKE983066 QAI983065:QAI983066 PQM983065:PQM983066 PGQ983065:PGQ983066 OWU983065:OWU983066 OMY983065:OMY983066 ODC983065:ODC983066 NTG983065:NTG983066 NJK983065:NJK983066 MZO983065:MZO983066 MPS983065:MPS983066 MFW983065:MFW983066 LWA983065:LWA983066 LME983065:LME983066 LCI983065:LCI983066 KSM983065:KSM983066 KIQ983065:KIQ983066 JYU983065:JYU983066 JOY983065:JOY983066 JFC983065:JFC983066 IVG983065:IVG983066 ILK983065:ILK983066 IBO983065:IBO983066 HRS983065:HRS983066 HHW983065:HHW983066 GYA983065:GYA983066 GOE983065:GOE983066 GEI983065:GEI983066 FUM983065:FUM983066 FKQ983065:FKQ983066 FAU983065:FAU983066 EQY983065:EQY983066 EHC983065:EHC983066 DXG983065:DXG983066 DNK983065:DNK983066 DDO983065:DDO983066 CTS983065:CTS983066 CJW983065:CJW983066 CAA983065:CAA983066 BQE983065:BQE983066 BGI983065:BGI983066 AWM983065:AWM983066 AMQ983065:AMQ983066 ACU983065:ACU983066 SY983065:SY983066 JC983065:JC983066 F983065:F983066 WVO917529:WVO917530 WLS917529:WLS917530 WBW917529:WBW917530 VSA917529:VSA917530 VIE917529:VIE917530 UYI917529:UYI917530 UOM917529:UOM917530 UEQ917529:UEQ917530 TUU917529:TUU917530 TKY917529:TKY917530 TBC917529:TBC917530 SRG917529:SRG917530 SHK917529:SHK917530 RXO917529:RXO917530 RNS917529:RNS917530 RDW917529:RDW917530 QUA917529:QUA917530 QKE917529:QKE917530 QAI917529:QAI917530 PQM917529:PQM917530 PGQ917529:PGQ917530 OWU917529:OWU917530 OMY917529:OMY917530 ODC917529:ODC917530 NTG917529:NTG917530 NJK917529:NJK917530 MZO917529:MZO917530 MPS917529:MPS917530 MFW917529:MFW917530 LWA917529:LWA917530 LME917529:LME917530 LCI917529:LCI917530 KSM917529:KSM917530 KIQ917529:KIQ917530 JYU917529:JYU917530 JOY917529:JOY917530 JFC917529:JFC917530 IVG917529:IVG917530 ILK917529:ILK917530 IBO917529:IBO917530 HRS917529:HRS917530 HHW917529:HHW917530 GYA917529:GYA917530 GOE917529:GOE917530 GEI917529:GEI917530 FUM917529:FUM917530 FKQ917529:FKQ917530 FAU917529:FAU917530 EQY917529:EQY917530 EHC917529:EHC917530 DXG917529:DXG917530 DNK917529:DNK917530 DDO917529:DDO917530 CTS917529:CTS917530 CJW917529:CJW917530 CAA917529:CAA917530 BQE917529:BQE917530 BGI917529:BGI917530 AWM917529:AWM917530 AMQ917529:AMQ917530 ACU917529:ACU917530 SY917529:SY917530 JC917529:JC917530 F917529:F917530 WVO851993:WVO851994 WLS851993:WLS851994 WBW851993:WBW851994 VSA851993:VSA851994 VIE851993:VIE851994 UYI851993:UYI851994 UOM851993:UOM851994 UEQ851993:UEQ851994 TUU851993:TUU851994 TKY851993:TKY851994 TBC851993:TBC851994 SRG851993:SRG851994 SHK851993:SHK851994 RXO851993:RXO851994 RNS851993:RNS851994 RDW851993:RDW851994 QUA851993:QUA851994 QKE851993:QKE851994 QAI851993:QAI851994 PQM851993:PQM851994 PGQ851993:PGQ851994 OWU851993:OWU851994 OMY851993:OMY851994 ODC851993:ODC851994 NTG851993:NTG851994 NJK851993:NJK851994 MZO851993:MZO851994 MPS851993:MPS851994 MFW851993:MFW851994 LWA851993:LWA851994 LME851993:LME851994 LCI851993:LCI851994 KSM851993:KSM851994 KIQ851993:KIQ851994 JYU851993:JYU851994 JOY851993:JOY851994 JFC851993:JFC851994 IVG851993:IVG851994 ILK851993:ILK851994 IBO851993:IBO851994 HRS851993:HRS851994 HHW851993:HHW851994 GYA851993:GYA851994 GOE851993:GOE851994 GEI851993:GEI851994 FUM851993:FUM851994 FKQ851993:FKQ851994 FAU851993:FAU851994 EQY851993:EQY851994 EHC851993:EHC851994 DXG851993:DXG851994 DNK851993:DNK851994 DDO851993:DDO851994 CTS851993:CTS851994 CJW851993:CJW851994 CAA851993:CAA851994 BQE851993:BQE851994 BGI851993:BGI851994 AWM851993:AWM851994 AMQ851993:AMQ851994 ACU851993:ACU851994 SY851993:SY851994 JC851993:JC851994 F851993:F851994 WVO786457:WVO786458 WLS786457:WLS786458 WBW786457:WBW786458 VSA786457:VSA786458 VIE786457:VIE786458 UYI786457:UYI786458 UOM786457:UOM786458 UEQ786457:UEQ786458 TUU786457:TUU786458 TKY786457:TKY786458 TBC786457:TBC786458 SRG786457:SRG786458 SHK786457:SHK786458 RXO786457:RXO786458 RNS786457:RNS786458 RDW786457:RDW786458 QUA786457:QUA786458 QKE786457:QKE786458 QAI786457:QAI786458 PQM786457:PQM786458 PGQ786457:PGQ786458 OWU786457:OWU786458 OMY786457:OMY786458 ODC786457:ODC786458 NTG786457:NTG786458 NJK786457:NJK786458 MZO786457:MZO786458 MPS786457:MPS786458 MFW786457:MFW786458 LWA786457:LWA786458 LME786457:LME786458 LCI786457:LCI786458 KSM786457:KSM786458 KIQ786457:KIQ786458 JYU786457:JYU786458 JOY786457:JOY786458 JFC786457:JFC786458 IVG786457:IVG786458 ILK786457:ILK786458 IBO786457:IBO786458 HRS786457:HRS786458 HHW786457:HHW786458 GYA786457:GYA786458 GOE786457:GOE786458 GEI786457:GEI786458 FUM786457:FUM786458 FKQ786457:FKQ786458 FAU786457:FAU786458 EQY786457:EQY786458 EHC786457:EHC786458 DXG786457:DXG786458 DNK786457:DNK786458 DDO786457:DDO786458 CTS786457:CTS786458 CJW786457:CJW786458 CAA786457:CAA786458 BQE786457:BQE786458 BGI786457:BGI786458 AWM786457:AWM786458 AMQ786457:AMQ786458 ACU786457:ACU786458 SY786457:SY786458 JC786457:JC786458 F786457:F786458 WVO720921:WVO720922 WLS720921:WLS720922 WBW720921:WBW720922 VSA720921:VSA720922 VIE720921:VIE720922 UYI720921:UYI720922 UOM720921:UOM720922 UEQ720921:UEQ720922 TUU720921:TUU720922 TKY720921:TKY720922 TBC720921:TBC720922 SRG720921:SRG720922 SHK720921:SHK720922 RXO720921:RXO720922 RNS720921:RNS720922 RDW720921:RDW720922 QUA720921:QUA720922 QKE720921:QKE720922 QAI720921:QAI720922 PQM720921:PQM720922 PGQ720921:PGQ720922 OWU720921:OWU720922 OMY720921:OMY720922 ODC720921:ODC720922 NTG720921:NTG720922 NJK720921:NJK720922 MZO720921:MZO720922 MPS720921:MPS720922 MFW720921:MFW720922 LWA720921:LWA720922 LME720921:LME720922 LCI720921:LCI720922 KSM720921:KSM720922 KIQ720921:KIQ720922 JYU720921:JYU720922 JOY720921:JOY720922 JFC720921:JFC720922 IVG720921:IVG720922 ILK720921:ILK720922 IBO720921:IBO720922 HRS720921:HRS720922 HHW720921:HHW720922 GYA720921:GYA720922 GOE720921:GOE720922 GEI720921:GEI720922 FUM720921:FUM720922 FKQ720921:FKQ720922 FAU720921:FAU720922 EQY720921:EQY720922 EHC720921:EHC720922 DXG720921:DXG720922 DNK720921:DNK720922 DDO720921:DDO720922 CTS720921:CTS720922 CJW720921:CJW720922 CAA720921:CAA720922 BQE720921:BQE720922 BGI720921:BGI720922 AWM720921:AWM720922 AMQ720921:AMQ720922 ACU720921:ACU720922 SY720921:SY720922 JC720921:JC720922 F720921:F720922 WVO655385:WVO655386 WLS655385:WLS655386 WBW655385:WBW655386 VSA655385:VSA655386 VIE655385:VIE655386 UYI655385:UYI655386 UOM655385:UOM655386 UEQ655385:UEQ655386 TUU655385:TUU655386 TKY655385:TKY655386 TBC655385:TBC655386 SRG655385:SRG655386 SHK655385:SHK655386 RXO655385:RXO655386 RNS655385:RNS655386 RDW655385:RDW655386 QUA655385:QUA655386 QKE655385:QKE655386 QAI655385:QAI655386 PQM655385:PQM655386 PGQ655385:PGQ655386 OWU655385:OWU655386 OMY655385:OMY655386 ODC655385:ODC655386 NTG655385:NTG655386 NJK655385:NJK655386 MZO655385:MZO655386 MPS655385:MPS655386 MFW655385:MFW655386 LWA655385:LWA655386 LME655385:LME655386 LCI655385:LCI655386 KSM655385:KSM655386 KIQ655385:KIQ655386 JYU655385:JYU655386 JOY655385:JOY655386 JFC655385:JFC655386 IVG655385:IVG655386 ILK655385:ILK655386 IBO655385:IBO655386 HRS655385:HRS655386 HHW655385:HHW655386 GYA655385:GYA655386 GOE655385:GOE655386 GEI655385:GEI655386 FUM655385:FUM655386 FKQ655385:FKQ655386 FAU655385:FAU655386 EQY655385:EQY655386 EHC655385:EHC655386 DXG655385:DXG655386 DNK655385:DNK655386 DDO655385:DDO655386 CTS655385:CTS655386 CJW655385:CJW655386 CAA655385:CAA655386 BQE655385:BQE655386 BGI655385:BGI655386 AWM655385:AWM655386 AMQ655385:AMQ655386 ACU655385:ACU655386 SY655385:SY655386 JC655385:JC655386 F655385:F655386 WVO589849:WVO589850 WLS589849:WLS589850 WBW589849:WBW589850 VSA589849:VSA589850 VIE589849:VIE589850 UYI589849:UYI589850 UOM589849:UOM589850 UEQ589849:UEQ589850 TUU589849:TUU589850 TKY589849:TKY589850 TBC589849:TBC589850 SRG589849:SRG589850 SHK589849:SHK589850 RXO589849:RXO589850 RNS589849:RNS589850 RDW589849:RDW589850 QUA589849:QUA589850 QKE589849:QKE589850 QAI589849:QAI589850 PQM589849:PQM589850 PGQ589849:PGQ589850 OWU589849:OWU589850 OMY589849:OMY589850 ODC589849:ODC589850 NTG589849:NTG589850 NJK589849:NJK589850 MZO589849:MZO589850 MPS589849:MPS589850 MFW589849:MFW589850 LWA589849:LWA589850 LME589849:LME589850 LCI589849:LCI589850 KSM589849:KSM589850 KIQ589849:KIQ589850 JYU589849:JYU589850 JOY589849:JOY589850 JFC589849:JFC589850 IVG589849:IVG589850 ILK589849:ILK589850 IBO589849:IBO589850 HRS589849:HRS589850 HHW589849:HHW589850 GYA589849:GYA589850 GOE589849:GOE589850 GEI589849:GEI589850 FUM589849:FUM589850 FKQ589849:FKQ589850 FAU589849:FAU589850 EQY589849:EQY589850 EHC589849:EHC589850 DXG589849:DXG589850 DNK589849:DNK589850 DDO589849:DDO589850 CTS589849:CTS589850 CJW589849:CJW589850 CAA589849:CAA589850 BQE589849:BQE589850 BGI589849:BGI589850 AWM589849:AWM589850 AMQ589849:AMQ589850 ACU589849:ACU589850 SY589849:SY589850 JC589849:JC589850 F589849:F589850 WVO524313:WVO524314 WLS524313:WLS524314 WBW524313:WBW524314 VSA524313:VSA524314 VIE524313:VIE524314 UYI524313:UYI524314 UOM524313:UOM524314 UEQ524313:UEQ524314 TUU524313:TUU524314 TKY524313:TKY524314 TBC524313:TBC524314 SRG524313:SRG524314 SHK524313:SHK524314 RXO524313:RXO524314 RNS524313:RNS524314 RDW524313:RDW524314 QUA524313:QUA524314 QKE524313:QKE524314 QAI524313:QAI524314 PQM524313:PQM524314 PGQ524313:PGQ524314 OWU524313:OWU524314 OMY524313:OMY524314 ODC524313:ODC524314 NTG524313:NTG524314 NJK524313:NJK524314 MZO524313:MZO524314 MPS524313:MPS524314 MFW524313:MFW524314 LWA524313:LWA524314 LME524313:LME524314 LCI524313:LCI524314 KSM524313:KSM524314 KIQ524313:KIQ524314 JYU524313:JYU524314 JOY524313:JOY524314 JFC524313:JFC524314 IVG524313:IVG524314 ILK524313:ILK524314 IBO524313:IBO524314 HRS524313:HRS524314 HHW524313:HHW524314 GYA524313:GYA524314 GOE524313:GOE524314 GEI524313:GEI524314 FUM524313:FUM524314 FKQ524313:FKQ524314 FAU524313:FAU524314 EQY524313:EQY524314 EHC524313:EHC524314 DXG524313:DXG524314 DNK524313:DNK524314 DDO524313:DDO524314 CTS524313:CTS524314 CJW524313:CJW524314 CAA524313:CAA524314 BQE524313:BQE524314 BGI524313:BGI524314 AWM524313:AWM524314 AMQ524313:AMQ524314 ACU524313:ACU524314 SY524313:SY524314 JC524313:JC524314 F524313:F524314 WVO458777:WVO458778 WLS458777:WLS458778 WBW458777:WBW458778 VSA458777:VSA458778 VIE458777:VIE458778 UYI458777:UYI458778 UOM458777:UOM458778 UEQ458777:UEQ458778 TUU458777:TUU458778 TKY458777:TKY458778 TBC458777:TBC458778 SRG458777:SRG458778 SHK458777:SHK458778 RXO458777:RXO458778 RNS458777:RNS458778 RDW458777:RDW458778 QUA458777:QUA458778 QKE458777:QKE458778 QAI458777:QAI458778 PQM458777:PQM458778 PGQ458777:PGQ458778 OWU458777:OWU458778 OMY458777:OMY458778 ODC458777:ODC458778 NTG458777:NTG458778 NJK458777:NJK458778 MZO458777:MZO458778 MPS458777:MPS458778 MFW458777:MFW458778 LWA458777:LWA458778 LME458777:LME458778 LCI458777:LCI458778 KSM458777:KSM458778 KIQ458777:KIQ458778 JYU458777:JYU458778 JOY458777:JOY458778 JFC458777:JFC458778 IVG458777:IVG458778 ILK458777:ILK458778 IBO458777:IBO458778 HRS458777:HRS458778 HHW458777:HHW458778 GYA458777:GYA458778 GOE458777:GOE458778 GEI458777:GEI458778 FUM458777:FUM458778 FKQ458777:FKQ458778 FAU458777:FAU458778 EQY458777:EQY458778 EHC458777:EHC458778 DXG458777:DXG458778 DNK458777:DNK458778 DDO458777:DDO458778 CTS458777:CTS458778 CJW458777:CJW458778 CAA458777:CAA458778 BQE458777:BQE458778 BGI458777:BGI458778 AWM458777:AWM458778 AMQ458777:AMQ458778 ACU458777:ACU458778 SY458777:SY458778 JC458777:JC458778 F458777:F458778 WVO393241:WVO393242 WLS393241:WLS393242 WBW393241:WBW393242 VSA393241:VSA393242 VIE393241:VIE393242 UYI393241:UYI393242 UOM393241:UOM393242 UEQ393241:UEQ393242 TUU393241:TUU393242 TKY393241:TKY393242 TBC393241:TBC393242 SRG393241:SRG393242 SHK393241:SHK393242 RXO393241:RXO393242 RNS393241:RNS393242 RDW393241:RDW393242 QUA393241:QUA393242 QKE393241:QKE393242 QAI393241:QAI393242 PQM393241:PQM393242 PGQ393241:PGQ393242 OWU393241:OWU393242 OMY393241:OMY393242 ODC393241:ODC393242 NTG393241:NTG393242 NJK393241:NJK393242 MZO393241:MZO393242 MPS393241:MPS393242 MFW393241:MFW393242 LWA393241:LWA393242 LME393241:LME393242 LCI393241:LCI393242 KSM393241:KSM393242 KIQ393241:KIQ393242 JYU393241:JYU393242 JOY393241:JOY393242 JFC393241:JFC393242 IVG393241:IVG393242 ILK393241:ILK393242 IBO393241:IBO393242 HRS393241:HRS393242 HHW393241:HHW393242 GYA393241:GYA393242 GOE393241:GOE393242 GEI393241:GEI393242 FUM393241:FUM393242 FKQ393241:FKQ393242 FAU393241:FAU393242 EQY393241:EQY393242 EHC393241:EHC393242 DXG393241:DXG393242 DNK393241:DNK393242 DDO393241:DDO393242 CTS393241:CTS393242 CJW393241:CJW393242 CAA393241:CAA393242 BQE393241:BQE393242 BGI393241:BGI393242 AWM393241:AWM393242 AMQ393241:AMQ393242 ACU393241:ACU393242 SY393241:SY393242 JC393241:JC393242 F393241:F393242 WVO327705:WVO327706 WLS327705:WLS327706 WBW327705:WBW327706 VSA327705:VSA327706 VIE327705:VIE327706 UYI327705:UYI327706 UOM327705:UOM327706 UEQ327705:UEQ327706 TUU327705:TUU327706 TKY327705:TKY327706 TBC327705:TBC327706 SRG327705:SRG327706 SHK327705:SHK327706 RXO327705:RXO327706 RNS327705:RNS327706 RDW327705:RDW327706 QUA327705:QUA327706 QKE327705:QKE327706 QAI327705:QAI327706 PQM327705:PQM327706 PGQ327705:PGQ327706 OWU327705:OWU327706 OMY327705:OMY327706 ODC327705:ODC327706 NTG327705:NTG327706 NJK327705:NJK327706 MZO327705:MZO327706 MPS327705:MPS327706 MFW327705:MFW327706 LWA327705:LWA327706 LME327705:LME327706 LCI327705:LCI327706 KSM327705:KSM327706 KIQ327705:KIQ327706 JYU327705:JYU327706 JOY327705:JOY327706 JFC327705:JFC327706 IVG327705:IVG327706 ILK327705:ILK327706 IBO327705:IBO327706 HRS327705:HRS327706 HHW327705:HHW327706 GYA327705:GYA327706 GOE327705:GOE327706 GEI327705:GEI327706 FUM327705:FUM327706 FKQ327705:FKQ327706 FAU327705:FAU327706 EQY327705:EQY327706 EHC327705:EHC327706 DXG327705:DXG327706 DNK327705:DNK327706 DDO327705:DDO327706 CTS327705:CTS327706 CJW327705:CJW327706 CAA327705:CAA327706 BQE327705:BQE327706 BGI327705:BGI327706 AWM327705:AWM327706 AMQ327705:AMQ327706 ACU327705:ACU327706 SY327705:SY327706 JC327705:JC327706 F327705:F327706 WVO262169:WVO262170 WLS262169:WLS262170 WBW262169:WBW262170 VSA262169:VSA262170 VIE262169:VIE262170 UYI262169:UYI262170 UOM262169:UOM262170 UEQ262169:UEQ262170 TUU262169:TUU262170 TKY262169:TKY262170 TBC262169:TBC262170 SRG262169:SRG262170 SHK262169:SHK262170 RXO262169:RXO262170 RNS262169:RNS262170 RDW262169:RDW262170 QUA262169:QUA262170 QKE262169:QKE262170 QAI262169:QAI262170 PQM262169:PQM262170 PGQ262169:PGQ262170 OWU262169:OWU262170 OMY262169:OMY262170 ODC262169:ODC262170 NTG262169:NTG262170 NJK262169:NJK262170 MZO262169:MZO262170 MPS262169:MPS262170 MFW262169:MFW262170 LWA262169:LWA262170 LME262169:LME262170 LCI262169:LCI262170 KSM262169:KSM262170 KIQ262169:KIQ262170 JYU262169:JYU262170 JOY262169:JOY262170 JFC262169:JFC262170 IVG262169:IVG262170 ILK262169:ILK262170 IBO262169:IBO262170 HRS262169:HRS262170 HHW262169:HHW262170 GYA262169:GYA262170 GOE262169:GOE262170 GEI262169:GEI262170 FUM262169:FUM262170 FKQ262169:FKQ262170 FAU262169:FAU262170 EQY262169:EQY262170 EHC262169:EHC262170 DXG262169:DXG262170 DNK262169:DNK262170 DDO262169:DDO262170 CTS262169:CTS262170 CJW262169:CJW262170 CAA262169:CAA262170 BQE262169:BQE262170 BGI262169:BGI262170 AWM262169:AWM262170 AMQ262169:AMQ262170 ACU262169:ACU262170 SY262169:SY262170 JC262169:JC262170 F262169:F262170 WVO196633:WVO196634 WLS196633:WLS196634 WBW196633:WBW196634 VSA196633:VSA196634 VIE196633:VIE196634 UYI196633:UYI196634 UOM196633:UOM196634 UEQ196633:UEQ196634 TUU196633:TUU196634 TKY196633:TKY196634 TBC196633:TBC196634 SRG196633:SRG196634 SHK196633:SHK196634 RXO196633:RXO196634 RNS196633:RNS196634 RDW196633:RDW196634 QUA196633:QUA196634 QKE196633:QKE196634 QAI196633:QAI196634 PQM196633:PQM196634 PGQ196633:PGQ196634 OWU196633:OWU196634 OMY196633:OMY196634 ODC196633:ODC196634 NTG196633:NTG196634 NJK196633:NJK196634 MZO196633:MZO196634 MPS196633:MPS196634 MFW196633:MFW196634 LWA196633:LWA196634 LME196633:LME196634 LCI196633:LCI196634 KSM196633:KSM196634 KIQ196633:KIQ196634 JYU196633:JYU196634 JOY196633:JOY196634 JFC196633:JFC196634 IVG196633:IVG196634 ILK196633:ILK196634 IBO196633:IBO196634 HRS196633:HRS196634 HHW196633:HHW196634 GYA196633:GYA196634 GOE196633:GOE196634 GEI196633:GEI196634 FUM196633:FUM196634 FKQ196633:FKQ196634 FAU196633:FAU196634 EQY196633:EQY196634 EHC196633:EHC196634 DXG196633:DXG196634 DNK196633:DNK196634 DDO196633:DDO196634 CTS196633:CTS196634 CJW196633:CJW196634 CAA196633:CAA196634 BQE196633:BQE196634 BGI196633:BGI196634 AWM196633:AWM196634 AMQ196633:AMQ196634 ACU196633:ACU196634 SY196633:SY196634 JC196633:JC196634 F196633:F196634 WVO131097:WVO131098 WLS131097:WLS131098 WBW131097:WBW131098 VSA131097:VSA131098 VIE131097:VIE131098 UYI131097:UYI131098 UOM131097:UOM131098 UEQ131097:UEQ131098 TUU131097:TUU131098 TKY131097:TKY131098 TBC131097:TBC131098 SRG131097:SRG131098 SHK131097:SHK131098 RXO131097:RXO131098 RNS131097:RNS131098 RDW131097:RDW131098 QUA131097:QUA131098 QKE131097:QKE131098 QAI131097:QAI131098 PQM131097:PQM131098 PGQ131097:PGQ131098 OWU131097:OWU131098 OMY131097:OMY131098 ODC131097:ODC131098 NTG131097:NTG131098 NJK131097:NJK131098 MZO131097:MZO131098 MPS131097:MPS131098 MFW131097:MFW131098 LWA131097:LWA131098 LME131097:LME131098 LCI131097:LCI131098 KSM131097:KSM131098 KIQ131097:KIQ131098 JYU131097:JYU131098 JOY131097:JOY131098 JFC131097:JFC131098 IVG131097:IVG131098 ILK131097:ILK131098 IBO131097:IBO131098 HRS131097:HRS131098 HHW131097:HHW131098 GYA131097:GYA131098 GOE131097:GOE131098 GEI131097:GEI131098 FUM131097:FUM131098 FKQ131097:FKQ131098 FAU131097:FAU131098 EQY131097:EQY131098 EHC131097:EHC131098 DXG131097:DXG131098 DNK131097:DNK131098 DDO131097:DDO131098 CTS131097:CTS131098 CJW131097:CJW131098 CAA131097:CAA131098 BQE131097:BQE131098 BGI131097:BGI131098 AWM131097:AWM131098 AMQ131097:AMQ131098 ACU131097:ACU131098 SY131097:SY131098 JC131097:JC131098 F131097:F131098 WVO65561:WVO65562 WLS65561:WLS65562 WBW65561:WBW65562 VSA65561:VSA65562 VIE65561:VIE65562 UYI65561:UYI65562 UOM65561:UOM65562 UEQ65561:UEQ65562 TUU65561:TUU65562 TKY65561:TKY65562 TBC65561:TBC65562 SRG65561:SRG65562 SHK65561:SHK65562 RXO65561:RXO65562 RNS65561:RNS65562 RDW65561:RDW65562 QUA65561:QUA65562 QKE65561:QKE65562 QAI65561:QAI65562 PQM65561:PQM65562 PGQ65561:PGQ65562 OWU65561:OWU65562 OMY65561:OMY65562 ODC65561:ODC65562 NTG65561:NTG65562 NJK65561:NJK65562 MZO65561:MZO65562 MPS65561:MPS65562 MFW65561:MFW65562 LWA65561:LWA65562 LME65561:LME65562 LCI65561:LCI65562 KSM65561:KSM65562 KIQ65561:KIQ65562 JYU65561:JYU65562 JOY65561:JOY65562 JFC65561:JFC65562 IVG65561:IVG65562 ILK65561:ILK65562 IBO65561:IBO65562 HRS65561:HRS65562 HHW65561:HHW65562 GYA65561:GYA65562 GOE65561:GOE65562 GEI65561:GEI65562 FUM65561:FUM65562 FKQ65561:FKQ65562 FAU65561:FAU65562 EQY65561:EQY65562 EHC65561:EHC65562 DXG65561:DXG65562 DNK65561:DNK65562 DDO65561:DDO65562 CTS65561:CTS65562 CJW65561:CJW65562 CAA65561:CAA65562 BQE65561:BQE65562 BGI65561:BGI65562 AWM65561:AWM65562 AMQ65561:AMQ65562 ACU65561:ACU65562 SY65561:SY65562 JC65561:JC65562 F65561:F65562 WVO982985:WVO982990 WLS982985:WLS982990 WBW982985:WBW982990 VSA982985:VSA982990 VIE982985:VIE982990 UYI982985:UYI982990 UOM982985:UOM982990 UEQ982985:UEQ982990 TUU982985:TUU982990 TKY982985:TKY982990 TBC982985:TBC982990 SRG982985:SRG982990 SHK982985:SHK982990 RXO982985:RXO982990 RNS982985:RNS982990 RDW982985:RDW982990 QUA982985:QUA982990 QKE982985:QKE982990 QAI982985:QAI982990 PQM982985:PQM982990 PGQ982985:PGQ982990 OWU982985:OWU982990 OMY982985:OMY982990 ODC982985:ODC982990 NTG982985:NTG982990 NJK982985:NJK982990 MZO982985:MZO982990 MPS982985:MPS982990 MFW982985:MFW982990 LWA982985:LWA982990 LME982985:LME982990 LCI982985:LCI982990 KSM982985:KSM982990 KIQ982985:KIQ982990 JYU982985:JYU982990 JOY982985:JOY982990 JFC982985:JFC982990 IVG982985:IVG982990 ILK982985:ILK982990 IBO982985:IBO982990 HRS982985:HRS982990 HHW982985:HHW982990 GYA982985:GYA982990 GOE982985:GOE982990 GEI982985:GEI982990 FUM982985:FUM982990 FKQ982985:FKQ982990 FAU982985:FAU982990 EQY982985:EQY982990 EHC982985:EHC982990 DXG982985:DXG982990 DNK982985:DNK982990 DDO982985:DDO982990 CTS982985:CTS982990 CJW982985:CJW982990 CAA982985:CAA982990 BQE982985:BQE982990 BGI982985:BGI982990 AWM982985:AWM982990 AMQ982985:AMQ982990 ACU982985:ACU982990 SY982985:SY982990 JC982985:JC982990 F982985:F982990 WVO917449:WVO917454 WLS917449:WLS917454 WBW917449:WBW917454 VSA917449:VSA917454 VIE917449:VIE917454 UYI917449:UYI917454 UOM917449:UOM917454 UEQ917449:UEQ917454 TUU917449:TUU917454 TKY917449:TKY917454 TBC917449:TBC917454 SRG917449:SRG917454 SHK917449:SHK917454 RXO917449:RXO917454 RNS917449:RNS917454 RDW917449:RDW917454 QUA917449:QUA917454 QKE917449:QKE917454 QAI917449:QAI917454 PQM917449:PQM917454 PGQ917449:PGQ917454 OWU917449:OWU917454 OMY917449:OMY917454 ODC917449:ODC917454 NTG917449:NTG917454 NJK917449:NJK917454 MZO917449:MZO917454 MPS917449:MPS917454 MFW917449:MFW917454 LWA917449:LWA917454 LME917449:LME917454 LCI917449:LCI917454 KSM917449:KSM917454 KIQ917449:KIQ917454 JYU917449:JYU917454 JOY917449:JOY917454 JFC917449:JFC917454 IVG917449:IVG917454 ILK917449:ILK917454 IBO917449:IBO917454 HRS917449:HRS917454 HHW917449:HHW917454 GYA917449:GYA917454 GOE917449:GOE917454 GEI917449:GEI917454 FUM917449:FUM917454 FKQ917449:FKQ917454 FAU917449:FAU917454 EQY917449:EQY917454 EHC917449:EHC917454 DXG917449:DXG917454 DNK917449:DNK917454 DDO917449:DDO917454 CTS917449:CTS917454 CJW917449:CJW917454 CAA917449:CAA917454 BQE917449:BQE917454 BGI917449:BGI917454 AWM917449:AWM917454 AMQ917449:AMQ917454 ACU917449:ACU917454 SY917449:SY917454 JC917449:JC917454 F917449:F917454 WVO851913:WVO851918 WLS851913:WLS851918 WBW851913:WBW851918 VSA851913:VSA851918 VIE851913:VIE851918 UYI851913:UYI851918 UOM851913:UOM851918 UEQ851913:UEQ851918 TUU851913:TUU851918 TKY851913:TKY851918 TBC851913:TBC851918 SRG851913:SRG851918 SHK851913:SHK851918 RXO851913:RXO851918 RNS851913:RNS851918 RDW851913:RDW851918 QUA851913:QUA851918 QKE851913:QKE851918 QAI851913:QAI851918 PQM851913:PQM851918 PGQ851913:PGQ851918 OWU851913:OWU851918 OMY851913:OMY851918 ODC851913:ODC851918 NTG851913:NTG851918 NJK851913:NJK851918 MZO851913:MZO851918 MPS851913:MPS851918 MFW851913:MFW851918 LWA851913:LWA851918 LME851913:LME851918 LCI851913:LCI851918 KSM851913:KSM851918 KIQ851913:KIQ851918 JYU851913:JYU851918 JOY851913:JOY851918 JFC851913:JFC851918 IVG851913:IVG851918 ILK851913:ILK851918 IBO851913:IBO851918 HRS851913:HRS851918 HHW851913:HHW851918 GYA851913:GYA851918 GOE851913:GOE851918 GEI851913:GEI851918 FUM851913:FUM851918 FKQ851913:FKQ851918 FAU851913:FAU851918 EQY851913:EQY851918 EHC851913:EHC851918 DXG851913:DXG851918 DNK851913:DNK851918 DDO851913:DDO851918 CTS851913:CTS851918 CJW851913:CJW851918 CAA851913:CAA851918 BQE851913:BQE851918 BGI851913:BGI851918 AWM851913:AWM851918 AMQ851913:AMQ851918 ACU851913:ACU851918 SY851913:SY851918 JC851913:JC851918 F851913:F851918 WVO786377:WVO786382 WLS786377:WLS786382 WBW786377:WBW786382 VSA786377:VSA786382 VIE786377:VIE786382 UYI786377:UYI786382 UOM786377:UOM786382 UEQ786377:UEQ786382 TUU786377:TUU786382 TKY786377:TKY786382 TBC786377:TBC786382 SRG786377:SRG786382 SHK786377:SHK786382 RXO786377:RXO786382 RNS786377:RNS786382 RDW786377:RDW786382 QUA786377:QUA786382 QKE786377:QKE786382 QAI786377:QAI786382 PQM786377:PQM786382 PGQ786377:PGQ786382 OWU786377:OWU786382 OMY786377:OMY786382 ODC786377:ODC786382 NTG786377:NTG786382 NJK786377:NJK786382 MZO786377:MZO786382 MPS786377:MPS786382 MFW786377:MFW786382 LWA786377:LWA786382 LME786377:LME786382 LCI786377:LCI786382 KSM786377:KSM786382 KIQ786377:KIQ786382 JYU786377:JYU786382 JOY786377:JOY786382 JFC786377:JFC786382 IVG786377:IVG786382 ILK786377:ILK786382 IBO786377:IBO786382 HRS786377:HRS786382 HHW786377:HHW786382 GYA786377:GYA786382 GOE786377:GOE786382 GEI786377:GEI786382 FUM786377:FUM786382 FKQ786377:FKQ786382 FAU786377:FAU786382 EQY786377:EQY786382 EHC786377:EHC786382 DXG786377:DXG786382 DNK786377:DNK786382 DDO786377:DDO786382 CTS786377:CTS786382 CJW786377:CJW786382 CAA786377:CAA786382 BQE786377:BQE786382 BGI786377:BGI786382 AWM786377:AWM786382 AMQ786377:AMQ786382 ACU786377:ACU786382 SY786377:SY786382 JC786377:JC786382 F786377:F786382 WVO720841:WVO720846 WLS720841:WLS720846 WBW720841:WBW720846 VSA720841:VSA720846 VIE720841:VIE720846 UYI720841:UYI720846 UOM720841:UOM720846 UEQ720841:UEQ720846 TUU720841:TUU720846 TKY720841:TKY720846 TBC720841:TBC720846 SRG720841:SRG720846 SHK720841:SHK720846 RXO720841:RXO720846 RNS720841:RNS720846 RDW720841:RDW720846 QUA720841:QUA720846 QKE720841:QKE720846 QAI720841:QAI720846 PQM720841:PQM720846 PGQ720841:PGQ720846 OWU720841:OWU720846 OMY720841:OMY720846 ODC720841:ODC720846 NTG720841:NTG720846 NJK720841:NJK720846 MZO720841:MZO720846 MPS720841:MPS720846 MFW720841:MFW720846 LWA720841:LWA720846 LME720841:LME720846 LCI720841:LCI720846 KSM720841:KSM720846 KIQ720841:KIQ720846 JYU720841:JYU720846 JOY720841:JOY720846 JFC720841:JFC720846 IVG720841:IVG720846 ILK720841:ILK720846 IBO720841:IBO720846 HRS720841:HRS720846 HHW720841:HHW720846 GYA720841:GYA720846 GOE720841:GOE720846 GEI720841:GEI720846 FUM720841:FUM720846 FKQ720841:FKQ720846 FAU720841:FAU720846 EQY720841:EQY720846 EHC720841:EHC720846 DXG720841:DXG720846 DNK720841:DNK720846 DDO720841:DDO720846 CTS720841:CTS720846 CJW720841:CJW720846 CAA720841:CAA720846 BQE720841:BQE720846 BGI720841:BGI720846 AWM720841:AWM720846 AMQ720841:AMQ720846 ACU720841:ACU720846 SY720841:SY720846 JC720841:JC720846 F720841:F720846 WVO655305:WVO655310 WLS655305:WLS655310 WBW655305:WBW655310 VSA655305:VSA655310 VIE655305:VIE655310 UYI655305:UYI655310 UOM655305:UOM655310 UEQ655305:UEQ655310 TUU655305:TUU655310 TKY655305:TKY655310 TBC655305:TBC655310 SRG655305:SRG655310 SHK655305:SHK655310 RXO655305:RXO655310 RNS655305:RNS655310 RDW655305:RDW655310 QUA655305:QUA655310 QKE655305:QKE655310 QAI655305:QAI655310 PQM655305:PQM655310 PGQ655305:PGQ655310 OWU655305:OWU655310 OMY655305:OMY655310 ODC655305:ODC655310 NTG655305:NTG655310 NJK655305:NJK655310 MZO655305:MZO655310 MPS655305:MPS655310 MFW655305:MFW655310 LWA655305:LWA655310 LME655305:LME655310 LCI655305:LCI655310 KSM655305:KSM655310 KIQ655305:KIQ655310 JYU655305:JYU655310 JOY655305:JOY655310 JFC655305:JFC655310 IVG655305:IVG655310 ILK655305:ILK655310 IBO655305:IBO655310 HRS655305:HRS655310 HHW655305:HHW655310 GYA655305:GYA655310 GOE655305:GOE655310 GEI655305:GEI655310 FUM655305:FUM655310 FKQ655305:FKQ655310 FAU655305:FAU655310 EQY655305:EQY655310 EHC655305:EHC655310 DXG655305:DXG655310 DNK655305:DNK655310 DDO655305:DDO655310 CTS655305:CTS655310 CJW655305:CJW655310 CAA655305:CAA655310 BQE655305:BQE655310 BGI655305:BGI655310 AWM655305:AWM655310 AMQ655305:AMQ655310 ACU655305:ACU655310 SY655305:SY655310 JC655305:JC655310 F655305:F655310 WVO589769:WVO589774 WLS589769:WLS589774 WBW589769:WBW589774 VSA589769:VSA589774 VIE589769:VIE589774 UYI589769:UYI589774 UOM589769:UOM589774 UEQ589769:UEQ589774 TUU589769:TUU589774 TKY589769:TKY589774 TBC589769:TBC589774 SRG589769:SRG589774 SHK589769:SHK589774 RXO589769:RXO589774 RNS589769:RNS589774 RDW589769:RDW589774 QUA589769:QUA589774 QKE589769:QKE589774 QAI589769:QAI589774 PQM589769:PQM589774 PGQ589769:PGQ589774 OWU589769:OWU589774 OMY589769:OMY589774 ODC589769:ODC589774 NTG589769:NTG589774 NJK589769:NJK589774 MZO589769:MZO589774 MPS589769:MPS589774 MFW589769:MFW589774 LWA589769:LWA589774 LME589769:LME589774 LCI589769:LCI589774 KSM589769:KSM589774 KIQ589769:KIQ589774 JYU589769:JYU589774 JOY589769:JOY589774 JFC589769:JFC589774 IVG589769:IVG589774 ILK589769:ILK589774 IBO589769:IBO589774 HRS589769:HRS589774 HHW589769:HHW589774 GYA589769:GYA589774 GOE589769:GOE589774 GEI589769:GEI589774 FUM589769:FUM589774 FKQ589769:FKQ589774 FAU589769:FAU589774 EQY589769:EQY589774 EHC589769:EHC589774 DXG589769:DXG589774 DNK589769:DNK589774 DDO589769:DDO589774 CTS589769:CTS589774 CJW589769:CJW589774 CAA589769:CAA589774 BQE589769:BQE589774 BGI589769:BGI589774 AWM589769:AWM589774 AMQ589769:AMQ589774 ACU589769:ACU589774 SY589769:SY589774 JC589769:JC589774 F589769:F589774 WVO524233:WVO524238 WLS524233:WLS524238 WBW524233:WBW524238 VSA524233:VSA524238 VIE524233:VIE524238 UYI524233:UYI524238 UOM524233:UOM524238 UEQ524233:UEQ524238 TUU524233:TUU524238 TKY524233:TKY524238 TBC524233:TBC524238 SRG524233:SRG524238 SHK524233:SHK524238 RXO524233:RXO524238 RNS524233:RNS524238 RDW524233:RDW524238 QUA524233:QUA524238 QKE524233:QKE524238 QAI524233:QAI524238 PQM524233:PQM524238 PGQ524233:PGQ524238 OWU524233:OWU524238 OMY524233:OMY524238 ODC524233:ODC524238 NTG524233:NTG524238 NJK524233:NJK524238 MZO524233:MZO524238 MPS524233:MPS524238 MFW524233:MFW524238 LWA524233:LWA524238 LME524233:LME524238 LCI524233:LCI524238 KSM524233:KSM524238 KIQ524233:KIQ524238 JYU524233:JYU524238 JOY524233:JOY524238 JFC524233:JFC524238 IVG524233:IVG524238 ILK524233:ILK524238 IBO524233:IBO524238 HRS524233:HRS524238 HHW524233:HHW524238 GYA524233:GYA524238 GOE524233:GOE524238 GEI524233:GEI524238 FUM524233:FUM524238 FKQ524233:FKQ524238 FAU524233:FAU524238 EQY524233:EQY524238 EHC524233:EHC524238 DXG524233:DXG524238 DNK524233:DNK524238 DDO524233:DDO524238 CTS524233:CTS524238 CJW524233:CJW524238 CAA524233:CAA524238 BQE524233:BQE524238 BGI524233:BGI524238 AWM524233:AWM524238 AMQ524233:AMQ524238 ACU524233:ACU524238 SY524233:SY524238 JC524233:JC524238 F524233:F524238 WVO458697:WVO458702 WLS458697:WLS458702 WBW458697:WBW458702 VSA458697:VSA458702 VIE458697:VIE458702 UYI458697:UYI458702 UOM458697:UOM458702 UEQ458697:UEQ458702 TUU458697:TUU458702 TKY458697:TKY458702 TBC458697:TBC458702 SRG458697:SRG458702 SHK458697:SHK458702 RXO458697:RXO458702 RNS458697:RNS458702 RDW458697:RDW458702 QUA458697:QUA458702 QKE458697:QKE458702 QAI458697:QAI458702 PQM458697:PQM458702 PGQ458697:PGQ458702 OWU458697:OWU458702 OMY458697:OMY458702 ODC458697:ODC458702 NTG458697:NTG458702 NJK458697:NJK458702 MZO458697:MZO458702 MPS458697:MPS458702 MFW458697:MFW458702 LWA458697:LWA458702 LME458697:LME458702 LCI458697:LCI458702 KSM458697:KSM458702 KIQ458697:KIQ458702 JYU458697:JYU458702 JOY458697:JOY458702 JFC458697:JFC458702 IVG458697:IVG458702 ILK458697:ILK458702 IBO458697:IBO458702 HRS458697:HRS458702 HHW458697:HHW458702 GYA458697:GYA458702 GOE458697:GOE458702 GEI458697:GEI458702 FUM458697:FUM458702 FKQ458697:FKQ458702 FAU458697:FAU458702 EQY458697:EQY458702 EHC458697:EHC458702 DXG458697:DXG458702 DNK458697:DNK458702 DDO458697:DDO458702 CTS458697:CTS458702 CJW458697:CJW458702 CAA458697:CAA458702 BQE458697:BQE458702 BGI458697:BGI458702 AWM458697:AWM458702 AMQ458697:AMQ458702 ACU458697:ACU458702 SY458697:SY458702 JC458697:JC458702 F458697:F458702 WVO393161:WVO393166 WLS393161:WLS393166 WBW393161:WBW393166 VSA393161:VSA393166 VIE393161:VIE393166 UYI393161:UYI393166 UOM393161:UOM393166 UEQ393161:UEQ393166 TUU393161:TUU393166 TKY393161:TKY393166 TBC393161:TBC393166 SRG393161:SRG393166 SHK393161:SHK393166 RXO393161:RXO393166 RNS393161:RNS393166 RDW393161:RDW393166 QUA393161:QUA393166 QKE393161:QKE393166 QAI393161:QAI393166 PQM393161:PQM393166 PGQ393161:PGQ393166 OWU393161:OWU393166 OMY393161:OMY393166 ODC393161:ODC393166 NTG393161:NTG393166 NJK393161:NJK393166 MZO393161:MZO393166 MPS393161:MPS393166 MFW393161:MFW393166 LWA393161:LWA393166 LME393161:LME393166 LCI393161:LCI393166 KSM393161:KSM393166 KIQ393161:KIQ393166 JYU393161:JYU393166 JOY393161:JOY393166 JFC393161:JFC393166 IVG393161:IVG393166 ILK393161:ILK393166 IBO393161:IBO393166 HRS393161:HRS393166 HHW393161:HHW393166 GYA393161:GYA393166 GOE393161:GOE393166 GEI393161:GEI393166 FUM393161:FUM393166 FKQ393161:FKQ393166 FAU393161:FAU393166 EQY393161:EQY393166 EHC393161:EHC393166 DXG393161:DXG393166 DNK393161:DNK393166 DDO393161:DDO393166 CTS393161:CTS393166 CJW393161:CJW393166 CAA393161:CAA393166 BQE393161:BQE393166 BGI393161:BGI393166 AWM393161:AWM393166 AMQ393161:AMQ393166 ACU393161:ACU393166 SY393161:SY393166 JC393161:JC393166 F393161:F393166 WVO327625:WVO327630 WLS327625:WLS327630 WBW327625:WBW327630 VSA327625:VSA327630 VIE327625:VIE327630 UYI327625:UYI327630 UOM327625:UOM327630 UEQ327625:UEQ327630 TUU327625:TUU327630 TKY327625:TKY327630 TBC327625:TBC327630 SRG327625:SRG327630 SHK327625:SHK327630 RXO327625:RXO327630 RNS327625:RNS327630 RDW327625:RDW327630 QUA327625:QUA327630 QKE327625:QKE327630 QAI327625:QAI327630 PQM327625:PQM327630 PGQ327625:PGQ327630 OWU327625:OWU327630 OMY327625:OMY327630 ODC327625:ODC327630 NTG327625:NTG327630 NJK327625:NJK327630 MZO327625:MZO327630 MPS327625:MPS327630 MFW327625:MFW327630 LWA327625:LWA327630 LME327625:LME327630 LCI327625:LCI327630 KSM327625:KSM327630 KIQ327625:KIQ327630 JYU327625:JYU327630 JOY327625:JOY327630 JFC327625:JFC327630 IVG327625:IVG327630 ILK327625:ILK327630 IBO327625:IBO327630 HRS327625:HRS327630 HHW327625:HHW327630 GYA327625:GYA327630 GOE327625:GOE327630 GEI327625:GEI327630 FUM327625:FUM327630 FKQ327625:FKQ327630 FAU327625:FAU327630 EQY327625:EQY327630 EHC327625:EHC327630 DXG327625:DXG327630 DNK327625:DNK327630 DDO327625:DDO327630 CTS327625:CTS327630 CJW327625:CJW327630 CAA327625:CAA327630 BQE327625:BQE327630 BGI327625:BGI327630 AWM327625:AWM327630 AMQ327625:AMQ327630 ACU327625:ACU327630 SY327625:SY327630 JC327625:JC327630 F327625:F327630 WVO262089:WVO262094 WLS262089:WLS262094 WBW262089:WBW262094 VSA262089:VSA262094 VIE262089:VIE262094 UYI262089:UYI262094 UOM262089:UOM262094 UEQ262089:UEQ262094 TUU262089:TUU262094 TKY262089:TKY262094 TBC262089:TBC262094 SRG262089:SRG262094 SHK262089:SHK262094 RXO262089:RXO262094 RNS262089:RNS262094 RDW262089:RDW262094 QUA262089:QUA262094 QKE262089:QKE262094 QAI262089:QAI262094 PQM262089:PQM262094 PGQ262089:PGQ262094 OWU262089:OWU262094 OMY262089:OMY262094 ODC262089:ODC262094 NTG262089:NTG262094 NJK262089:NJK262094 MZO262089:MZO262094 MPS262089:MPS262094 MFW262089:MFW262094 LWA262089:LWA262094 LME262089:LME262094 LCI262089:LCI262094 KSM262089:KSM262094 KIQ262089:KIQ262094 JYU262089:JYU262094 JOY262089:JOY262094 JFC262089:JFC262094 IVG262089:IVG262094 ILK262089:ILK262094 IBO262089:IBO262094 HRS262089:HRS262094 HHW262089:HHW262094 GYA262089:GYA262094 GOE262089:GOE262094 GEI262089:GEI262094 FUM262089:FUM262094 FKQ262089:FKQ262094 FAU262089:FAU262094 EQY262089:EQY262094 EHC262089:EHC262094 DXG262089:DXG262094 DNK262089:DNK262094 DDO262089:DDO262094 CTS262089:CTS262094 CJW262089:CJW262094 CAA262089:CAA262094 BQE262089:BQE262094 BGI262089:BGI262094 AWM262089:AWM262094 AMQ262089:AMQ262094 ACU262089:ACU262094 SY262089:SY262094 JC262089:JC262094 F262089:F262094 WVO196553:WVO196558 WLS196553:WLS196558 WBW196553:WBW196558 VSA196553:VSA196558 VIE196553:VIE196558 UYI196553:UYI196558 UOM196553:UOM196558 UEQ196553:UEQ196558 TUU196553:TUU196558 TKY196553:TKY196558 TBC196553:TBC196558 SRG196553:SRG196558 SHK196553:SHK196558 RXO196553:RXO196558 RNS196553:RNS196558 RDW196553:RDW196558 QUA196553:QUA196558 QKE196553:QKE196558 QAI196553:QAI196558 PQM196553:PQM196558 PGQ196553:PGQ196558 OWU196553:OWU196558 OMY196553:OMY196558 ODC196553:ODC196558 NTG196553:NTG196558 NJK196553:NJK196558 MZO196553:MZO196558 MPS196553:MPS196558 MFW196553:MFW196558 LWA196553:LWA196558 LME196553:LME196558 LCI196553:LCI196558 KSM196553:KSM196558 KIQ196553:KIQ196558 JYU196553:JYU196558 JOY196553:JOY196558 JFC196553:JFC196558 IVG196553:IVG196558 ILK196553:ILK196558 IBO196553:IBO196558 HRS196553:HRS196558 HHW196553:HHW196558 GYA196553:GYA196558 GOE196553:GOE196558 GEI196553:GEI196558 FUM196553:FUM196558 FKQ196553:FKQ196558 FAU196553:FAU196558 EQY196553:EQY196558 EHC196553:EHC196558 DXG196553:DXG196558 DNK196553:DNK196558 DDO196553:DDO196558 CTS196553:CTS196558 CJW196553:CJW196558 CAA196553:CAA196558 BQE196553:BQE196558 BGI196553:BGI196558 AWM196553:AWM196558 AMQ196553:AMQ196558 ACU196553:ACU196558 SY196553:SY196558 JC196553:JC196558 F196553:F196558 WVO131017:WVO131022 WLS131017:WLS131022 WBW131017:WBW131022 VSA131017:VSA131022 VIE131017:VIE131022 UYI131017:UYI131022 UOM131017:UOM131022 UEQ131017:UEQ131022 TUU131017:TUU131022 TKY131017:TKY131022 TBC131017:TBC131022 SRG131017:SRG131022 SHK131017:SHK131022 RXO131017:RXO131022 RNS131017:RNS131022 RDW131017:RDW131022 QUA131017:QUA131022 QKE131017:QKE131022 QAI131017:QAI131022 PQM131017:PQM131022 PGQ131017:PGQ131022 OWU131017:OWU131022 OMY131017:OMY131022 ODC131017:ODC131022 NTG131017:NTG131022 NJK131017:NJK131022 MZO131017:MZO131022 MPS131017:MPS131022 MFW131017:MFW131022 LWA131017:LWA131022 LME131017:LME131022 LCI131017:LCI131022 KSM131017:KSM131022 KIQ131017:KIQ131022 JYU131017:JYU131022 JOY131017:JOY131022 JFC131017:JFC131022 IVG131017:IVG131022 ILK131017:ILK131022 IBO131017:IBO131022 HRS131017:HRS131022 HHW131017:HHW131022 GYA131017:GYA131022 GOE131017:GOE131022 GEI131017:GEI131022 FUM131017:FUM131022 FKQ131017:FKQ131022 FAU131017:FAU131022 EQY131017:EQY131022 EHC131017:EHC131022 DXG131017:DXG131022 DNK131017:DNK131022 DDO131017:DDO131022 CTS131017:CTS131022 CJW131017:CJW131022 CAA131017:CAA131022 BQE131017:BQE131022 BGI131017:BGI131022 AWM131017:AWM131022 AMQ131017:AMQ131022 ACU131017:ACU131022 SY131017:SY131022 JC131017:JC131022 F131017:F131022 WVO65481:WVO65486 WLS65481:WLS65486 WBW65481:WBW65486 VSA65481:VSA65486 VIE65481:VIE65486 UYI65481:UYI65486 UOM65481:UOM65486 UEQ65481:UEQ65486 TUU65481:TUU65486 TKY65481:TKY65486 TBC65481:TBC65486 SRG65481:SRG65486 SHK65481:SHK65486 RXO65481:RXO65486 RNS65481:RNS65486 RDW65481:RDW65486 QUA65481:QUA65486 QKE65481:QKE65486 QAI65481:QAI65486 PQM65481:PQM65486 PGQ65481:PGQ65486 OWU65481:OWU65486 OMY65481:OMY65486 ODC65481:ODC65486 NTG65481:NTG65486 NJK65481:NJK65486 MZO65481:MZO65486 MPS65481:MPS65486 MFW65481:MFW65486 LWA65481:LWA65486 LME65481:LME65486 LCI65481:LCI65486 KSM65481:KSM65486 KIQ65481:KIQ65486 JYU65481:JYU65486 JOY65481:JOY65486 JFC65481:JFC65486 IVG65481:IVG65486 ILK65481:ILK65486 IBO65481:IBO65486 HRS65481:HRS65486 HHW65481:HHW65486 GYA65481:GYA65486 GOE65481:GOE65486 GEI65481:GEI65486 FUM65481:FUM65486 FKQ65481:FKQ65486 FAU65481:FAU65486 EQY65481:EQY65486 EHC65481:EHC65486 DXG65481:DXG65486 DNK65481:DNK65486 DDO65481:DDO65486 CTS65481:CTS65486 CJW65481:CJW65486 CAA65481:CAA65486 BQE65481:BQE65486 BGI65481:BGI65486 AWM65481:AWM65486 AMQ65481:AMQ65486 ACU65481:ACU65486 SY65481:SY65486 JC65481:JC65486 B65474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IY65474 SU65474 ACQ65474 AMM65474 AWI65474 BGE65474 BQA65474 BZW65474 CJS65474 CTO65474 DDK65474 DNG65474 DXC65474 EGY65474 EQU65474 FAQ65474 FKM65474 FUI65474 GEE65474 GOA65474 GXW65474 HHS65474 HRO65474 IBK65474 ILG65474 IVC65474 JEY65474 JOU65474 JYQ65474 KIM65474 KSI65474 LCE65474 LMA65474 LVW65474 MFS65474 MPO65474 MZK65474 NJG65474 NTC65474 OCY65474 OMU65474 OWQ65474 PGM65474 PQI65474 QAE65474 QKA65474 QTW65474 RDS65474 RNO65474 RXK65474 SHG65474 SRC65474 TAY65474 TKU65474 TUQ65474 UEM65474 UOI65474 UYE65474 VIA65474 VRW65474 WBS65474 WLO65474 WVK65474 B131010 IY131010 SU131010 ACQ131010 AMM131010 AWI131010 BGE131010 BQA131010 BZW131010 CJS131010 CTO131010 DDK131010 DNG131010 DXC131010 EGY131010 EQU131010 FAQ131010 FKM131010 FUI131010 GEE131010 GOA131010 GXW131010 HHS131010 HRO131010 IBK131010 ILG131010 IVC131010 JEY131010 JOU131010 JYQ131010 KIM131010 KSI131010 LCE131010 LMA131010 LVW131010 MFS131010 MPO131010 MZK131010 NJG131010 NTC131010 OCY131010 OMU131010 OWQ131010 PGM131010 PQI131010 QAE131010 QKA131010 QTW131010 RDS131010 RNO131010 RXK131010 SHG131010 SRC131010 TAY131010 TKU131010 TUQ131010 UEM131010 UOI131010 UYE131010 VIA131010 VRW131010 WBS131010 WLO131010 WVK131010 B196546 IY196546 SU196546 ACQ196546 AMM196546 AWI196546 BGE196546 BQA196546 BZW196546 CJS196546 CTO196546 DDK196546 DNG196546 DXC196546 EGY196546 EQU196546 FAQ196546 FKM196546 FUI196546 GEE196546 GOA196546 GXW196546 HHS196546 HRO196546 IBK196546 ILG196546 IVC196546 JEY196546 JOU196546 JYQ196546 KIM196546 KSI196546 LCE196546 LMA196546 LVW196546 MFS196546 MPO196546 MZK196546 NJG196546 NTC196546 OCY196546 OMU196546 OWQ196546 PGM196546 PQI196546 QAE196546 QKA196546 QTW196546 RDS196546 RNO196546 RXK196546 SHG196546 SRC196546 TAY196546 TKU196546 TUQ196546 UEM196546 UOI196546 UYE196546 VIA196546 VRW196546 WBS196546 WLO196546 WVK196546 B262082 IY262082 SU262082 ACQ262082 AMM262082 AWI262082 BGE262082 BQA262082 BZW262082 CJS262082 CTO262082 DDK262082 DNG262082 DXC262082 EGY262082 EQU262082 FAQ262082 FKM262082 FUI262082 GEE262082 GOA262082 GXW262082 HHS262082 HRO262082 IBK262082 ILG262082 IVC262082 JEY262082 JOU262082 JYQ262082 KIM262082 KSI262082 LCE262082 LMA262082 LVW262082 MFS262082 MPO262082 MZK262082 NJG262082 NTC262082 OCY262082 OMU262082 OWQ262082 PGM262082 PQI262082 QAE262082 QKA262082 QTW262082 RDS262082 RNO262082 RXK262082 SHG262082 SRC262082 TAY262082 TKU262082 TUQ262082 UEM262082 UOI262082 UYE262082 VIA262082 VRW262082 WBS262082 WLO262082 WVK262082 B327618 IY327618 SU327618 ACQ327618 AMM327618 AWI327618 BGE327618 BQA327618 BZW327618 CJS327618 CTO327618 DDK327618 DNG327618 DXC327618 EGY327618 EQU327618 FAQ327618 FKM327618 FUI327618 GEE327618 GOA327618 GXW327618 HHS327618 HRO327618 IBK327618 ILG327618 IVC327618 JEY327618 JOU327618 JYQ327618 KIM327618 KSI327618 LCE327618 LMA327618 LVW327618 MFS327618 MPO327618 MZK327618 NJG327618 NTC327618 OCY327618 OMU327618 OWQ327618 PGM327618 PQI327618 QAE327618 QKA327618 QTW327618 RDS327618 RNO327618 RXK327618 SHG327618 SRC327618 TAY327618 TKU327618 TUQ327618 UEM327618 UOI327618 UYE327618 VIA327618 VRW327618 WBS327618 WLO327618 WVK327618 B393154 IY393154 SU393154 ACQ393154 AMM393154 AWI393154 BGE393154 BQA393154 BZW393154 CJS393154 CTO393154 DDK393154 DNG393154 DXC393154 EGY393154 EQU393154 FAQ393154 FKM393154 FUI393154 GEE393154 GOA393154 GXW393154 HHS393154 HRO393154 IBK393154 ILG393154 IVC393154 JEY393154 JOU393154 JYQ393154 KIM393154 KSI393154 LCE393154 LMA393154 LVW393154 MFS393154 MPO393154 MZK393154 NJG393154 NTC393154 OCY393154 OMU393154 OWQ393154 PGM393154 PQI393154 QAE393154 QKA393154 QTW393154 RDS393154 RNO393154 RXK393154 SHG393154 SRC393154 TAY393154 TKU393154 TUQ393154 UEM393154 UOI393154 UYE393154 VIA393154 VRW393154 WBS393154 WLO393154 WVK393154 B458690 IY458690 SU458690 ACQ458690 AMM458690 AWI458690 BGE458690 BQA458690 BZW458690 CJS458690 CTO458690 DDK458690 DNG458690 DXC458690 EGY458690 EQU458690 FAQ458690 FKM458690 FUI458690 GEE458690 GOA458690 GXW458690 HHS458690 HRO458690 IBK458690 ILG458690 IVC458690 JEY458690 JOU458690 JYQ458690 KIM458690 KSI458690 LCE458690 LMA458690 LVW458690 MFS458690 MPO458690 MZK458690 NJG458690 NTC458690 OCY458690 OMU458690 OWQ458690 PGM458690 PQI458690 QAE458690 QKA458690 QTW458690 RDS458690 RNO458690 RXK458690 SHG458690 SRC458690 TAY458690 TKU458690 TUQ458690 UEM458690 UOI458690 UYE458690 VIA458690 VRW458690 WBS458690 WLO458690 WVK458690 B524226 IY524226 SU524226 ACQ524226 AMM524226 AWI524226 BGE524226 BQA524226 BZW524226 CJS524226 CTO524226 DDK524226 DNG524226 DXC524226 EGY524226 EQU524226 FAQ524226 FKM524226 FUI524226 GEE524226 GOA524226 GXW524226 HHS524226 HRO524226 IBK524226 ILG524226 IVC524226 JEY524226 JOU524226 JYQ524226 KIM524226 KSI524226 LCE524226 LMA524226 LVW524226 MFS524226 MPO524226 MZK524226 NJG524226 NTC524226 OCY524226 OMU524226 OWQ524226 PGM524226 PQI524226 QAE524226 QKA524226 QTW524226 RDS524226 RNO524226 RXK524226 SHG524226 SRC524226 TAY524226 TKU524226 TUQ524226 UEM524226 UOI524226 UYE524226 VIA524226 VRW524226 WBS524226 WLO524226 WVK524226 B589762 IY589762 SU589762 ACQ589762 AMM589762 AWI589762 BGE589762 BQA589762 BZW589762 CJS589762 CTO589762 DDK589762 DNG589762 DXC589762 EGY589762 EQU589762 FAQ589762 FKM589762 FUI589762 GEE589762 GOA589762 GXW589762 HHS589762 HRO589762 IBK589762 ILG589762 IVC589762 JEY589762 JOU589762 JYQ589762 KIM589762 KSI589762 LCE589762 LMA589762 LVW589762 MFS589762 MPO589762 MZK589762 NJG589762 NTC589762 OCY589762 OMU589762 OWQ589762 PGM589762 PQI589762 QAE589762 QKA589762 QTW589762 RDS589762 RNO589762 RXK589762 SHG589762 SRC589762 TAY589762 TKU589762 TUQ589762 UEM589762 UOI589762 UYE589762 VIA589762 VRW589762 WBS589762 WLO589762 WVK589762 B655298 IY655298 SU655298 ACQ655298 AMM655298 AWI655298 BGE655298 BQA655298 BZW655298 CJS655298 CTO655298 DDK655298 DNG655298 DXC655298 EGY655298 EQU655298 FAQ655298 FKM655298 FUI655298 GEE655298 GOA655298 GXW655298 HHS655298 HRO655298 IBK655298 ILG655298 IVC655298 JEY655298 JOU655298 JYQ655298 KIM655298 KSI655298 LCE655298 LMA655298 LVW655298 MFS655298 MPO655298 MZK655298 NJG655298 NTC655298 OCY655298 OMU655298 OWQ655298 PGM655298 PQI655298 QAE655298 QKA655298 QTW655298 RDS655298 RNO655298 RXK655298 SHG655298 SRC655298 TAY655298 TKU655298 TUQ655298 UEM655298 UOI655298 UYE655298 VIA655298 VRW655298 WBS655298 WLO655298 WVK655298 B720834 IY720834 SU720834 ACQ720834 AMM720834 AWI720834 BGE720834 BQA720834 BZW720834 CJS720834 CTO720834 DDK720834 DNG720834 DXC720834 EGY720834 EQU720834 FAQ720834 FKM720834 FUI720834 GEE720834 GOA720834 GXW720834 HHS720834 HRO720834 IBK720834 ILG720834 IVC720834 JEY720834 JOU720834 JYQ720834 KIM720834 KSI720834 LCE720834 LMA720834 LVW720834 MFS720834 MPO720834 MZK720834 NJG720834 NTC720834 OCY720834 OMU720834 OWQ720834 PGM720834 PQI720834 QAE720834 QKA720834 QTW720834 RDS720834 RNO720834 RXK720834 SHG720834 SRC720834 TAY720834 TKU720834 TUQ720834 UEM720834 UOI720834 UYE720834 VIA720834 VRW720834 WBS720834 WLO720834 WVK720834 B786370 IY786370 SU786370 ACQ786370 AMM786370 AWI786370 BGE786370 BQA786370 BZW786370 CJS786370 CTO786370 DDK786370 DNG786370 DXC786370 EGY786370 EQU786370 FAQ786370 FKM786370 FUI786370 GEE786370 GOA786370 GXW786370 HHS786370 HRO786370 IBK786370 ILG786370 IVC786370 JEY786370 JOU786370 JYQ786370 KIM786370 KSI786370 LCE786370 LMA786370 LVW786370 MFS786370 MPO786370 MZK786370 NJG786370 NTC786370 OCY786370 OMU786370 OWQ786370 PGM786370 PQI786370 QAE786370 QKA786370 QTW786370 RDS786370 RNO786370 RXK786370 SHG786370 SRC786370 TAY786370 TKU786370 TUQ786370 UEM786370 UOI786370 UYE786370 VIA786370 VRW786370 WBS786370 WLO786370 WVK786370 B851906 IY851906 SU851906 ACQ851906 AMM851906 AWI851906 BGE851906 BQA851906 BZW851906 CJS851906 CTO851906 DDK851906 DNG851906 DXC851906 EGY851906 EQU851906 FAQ851906 FKM851906 FUI851906 GEE851906 GOA851906 GXW851906 HHS851906 HRO851906 IBK851906 ILG851906 IVC851906 JEY851906 JOU851906 JYQ851906 KIM851906 KSI851906 LCE851906 LMA851906 LVW851906 MFS851906 MPO851906 MZK851906 NJG851906 NTC851906 OCY851906 OMU851906 OWQ851906 PGM851906 PQI851906 QAE851906 QKA851906 QTW851906 RDS851906 RNO851906 RXK851906 SHG851906 SRC851906 TAY851906 TKU851906 TUQ851906 UEM851906 UOI851906 UYE851906 VIA851906 VRW851906 WBS851906 WLO851906 WVK851906 B917442 IY917442 SU917442 ACQ917442 AMM917442 AWI917442 BGE917442 BQA917442 BZW917442 CJS917442 CTO917442 DDK917442 DNG917442 DXC917442 EGY917442 EQU917442 FAQ917442 FKM917442 FUI917442 GEE917442 GOA917442 GXW917442 HHS917442 HRO917442 IBK917442 ILG917442 IVC917442 JEY917442 JOU917442 JYQ917442 KIM917442 KSI917442 LCE917442 LMA917442 LVW917442 MFS917442 MPO917442 MZK917442 NJG917442 NTC917442 OCY917442 OMU917442 OWQ917442 PGM917442 PQI917442 QAE917442 QKA917442 QTW917442 RDS917442 RNO917442 RXK917442 SHG917442 SRC917442 TAY917442 TKU917442 TUQ917442 UEM917442 UOI917442 UYE917442 VIA917442 VRW917442 WBS917442 WLO917442 WVK917442 B982978 IY982978 SU982978 ACQ982978 AMM982978 AWI982978 BGE982978 BQA982978 BZW982978 CJS982978 CTO982978 DDK982978 DNG982978 DXC982978 EGY982978 EQU982978 FAQ982978 FKM982978 FUI982978 GEE982978 GOA982978 GXW982978 HHS982978 HRO982978 IBK982978 ILG982978 IVC982978 JEY982978 JOU982978 JYQ982978 KIM982978 KSI982978 LCE982978 LMA982978 LVW982978 MFS982978 MPO982978 MZK982978 NJG982978 NTC982978 OCY982978 OMU982978 OWQ982978 PGM982978 PQI982978 QAE982978 QKA982978 QTW982978 RDS982978 RNO982978 RXK982978 SHG982978 SRC982978 TAY982978 TKU982978 TUQ982978 UEM982978 UOI982978 UYE982978 VIA982978 VRW982978 WBS982978 WLO982978 WVK982978 B65512:B65513 IY65512:IY65513 SU65512:SU65513 ACQ65512:ACQ65513 AMM65512:AMM65513 AWI65512:AWI65513 BGE65512:BGE65513 BQA65512:BQA65513 BZW65512:BZW65513 CJS65512:CJS65513 CTO65512:CTO65513 DDK65512:DDK65513 DNG65512:DNG65513 DXC65512:DXC65513 EGY65512:EGY65513 EQU65512:EQU65513 FAQ65512:FAQ65513 FKM65512:FKM65513 FUI65512:FUI65513 GEE65512:GEE65513 GOA65512:GOA65513 GXW65512:GXW65513 HHS65512:HHS65513 HRO65512:HRO65513 IBK65512:IBK65513 ILG65512:ILG65513 IVC65512:IVC65513 JEY65512:JEY65513 JOU65512:JOU65513 JYQ65512:JYQ65513 KIM65512:KIM65513 KSI65512:KSI65513 LCE65512:LCE65513 LMA65512:LMA65513 LVW65512:LVW65513 MFS65512:MFS65513 MPO65512:MPO65513 MZK65512:MZK65513 NJG65512:NJG65513 NTC65512:NTC65513 OCY65512:OCY65513 OMU65512:OMU65513 OWQ65512:OWQ65513 PGM65512:PGM65513 PQI65512:PQI65513 QAE65512:QAE65513 QKA65512:QKA65513 QTW65512:QTW65513 RDS65512:RDS65513 RNO65512:RNO65513 RXK65512:RXK65513 SHG65512:SHG65513 SRC65512:SRC65513 TAY65512:TAY65513 TKU65512:TKU65513 TUQ65512:TUQ65513 UEM65512:UEM65513 UOI65512:UOI65513 UYE65512:UYE65513 VIA65512:VIA65513 VRW65512:VRW65513 WBS65512:WBS65513 WLO65512:WLO65513 WVK65512:WVK65513 B131048:B131049 IY131048:IY131049 SU131048:SU131049 ACQ131048:ACQ131049 AMM131048:AMM131049 AWI131048:AWI131049 BGE131048:BGE131049 BQA131048:BQA131049 BZW131048:BZW131049 CJS131048:CJS131049 CTO131048:CTO131049 DDK131048:DDK131049 DNG131048:DNG131049 DXC131048:DXC131049 EGY131048:EGY131049 EQU131048:EQU131049 FAQ131048:FAQ131049 FKM131048:FKM131049 FUI131048:FUI131049 GEE131048:GEE131049 GOA131048:GOA131049 GXW131048:GXW131049 HHS131048:HHS131049 HRO131048:HRO131049 IBK131048:IBK131049 ILG131048:ILG131049 IVC131048:IVC131049 JEY131048:JEY131049 JOU131048:JOU131049 JYQ131048:JYQ131049 KIM131048:KIM131049 KSI131048:KSI131049 LCE131048:LCE131049 LMA131048:LMA131049 LVW131048:LVW131049 MFS131048:MFS131049 MPO131048:MPO131049 MZK131048:MZK131049 NJG131048:NJG131049 NTC131048:NTC131049 OCY131048:OCY131049 OMU131048:OMU131049 OWQ131048:OWQ131049 PGM131048:PGM131049 PQI131048:PQI131049 QAE131048:QAE131049 QKA131048:QKA131049 QTW131048:QTW131049 RDS131048:RDS131049 RNO131048:RNO131049 RXK131048:RXK131049 SHG131048:SHG131049 SRC131048:SRC131049 TAY131048:TAY131049 TKU131048:TKU131049 TUQ131048:TUQ131049 UEM131048:UEM131049 UOI131048:UOI131049 UYE131048:UYE131049 VIA131048:VIA131049 VRW131048:VRW131049 WBS131048:WBS131049 WLO131048:WLO131049 WVK131048:WVK131049 B196584:B196585 IY196584:IY196585 SU196584:SU196585 ACQ196584:ACQ196585 AMM196584:AMM196585 AWI196584:AWI196585 BGE196584:BGE196585 BQA196584:BQA196585 BZW196584:BZW196585 CJS196584:CJS196585 CTO196584:CTO196585 DDK196584:DDK196585 DNG196584:DNG196585 DXC196584:DXC196585 EGY196584:EGY196585 EQU196584:EQU196585 FAQ196584:FAQ196585 FKM196584:FKM196585 FUI196584:FUI196585 GEE196584:GEE196585 GOA196584:GOA196585 GXW196584:GXW196585 HHS196584:HHS196585 HRO196584:HRO196585 IBK196584:IBK196585 ILG196584:ILG196585 IVC196584:IVC196585 JEY196584:JEY196585 JOU196584:JOU196585 JYQ196584:JYQ196585 KIM196584:KIM196585 KSI196584:KSI196585 LCE196584:LCE196585 LMA196584:LMA196585 LVW196584:LVW196585 MFS196584:MFS196585 MPO196584:MPO196585 MZK196584:MZK196585 NJG196584:NJG196585 NTC196584:NTC196585 OCY196584:OCY196585 OMU196584:OMU196585 OWQ196584:OWQ196585 PGM196584:PGM196585 PQI196584:PQI196585 QAE196584:QAE196585 QKA196584:QKA196585 QTW196584:QTW196585 RDS196584:RDS196585 RNO196584:RNO196585 RXK196584:RXK196585 SHG196584:SHG196585 SRC196584:SRC196585 TAY196584:TAY196585 TKU196584:TKU196585 TUQ196584:TUQ196585 UEM196584:UEM196585 UOI196584:UOI196585 UYE196584:UYE196585 VIA196584:VIA196585 VRW196584:VRW196585 WBS196584:WBS196585 WLO196584:WLO196585 WVK196584:WVK196585 B262120:B262121 IY262120:IY262121 SU262120:SU262121 ACQ262120:ACQ262121 AMM262120:AMM262121 AWI262120:AWI262121 BGE262120:BGE262121 BQA262120:BQA262121 BZW262120:BZW262121 CJS262120:CJS262121 CTO262120:CTO262121 DDK262120:DDK262121 DNG262120:DNG262121 DXC262120:DXC262121 EGY262120:EGY262121 EQU262120:EQU262121 FAQ262120:FAQ262121 FKM262120:FKM262121 FUI262120:FUI262121 GEE262120:GEE262121 GOA262120:GOA262121 GXW262120:GXW262121 HHS262120:HHS262121 HRO262120:HRO262121 IBK262120:IBK262121 ILG262120:ILG262121 IVC262120:IVC262121 JEY262120:JEY262121 JOU262120:JOU262121 JYQ262120:JYQ262121 KIM262120:KIM262121 KSI262120:KSI262121 LCE262120:LCE262121 LMA262120:LMA262121 LVW262120:LVW262121 MFS262120:MFS262121 MPO262120:MPO262121 MZK262120:MZK262121 NJG262120:NJG262121 NTC262120:NTC262121 OCY262120:OCY262121 OMU262120:OMU262121 OWQ262120:OWQ262121 PGM262120:PGM262121 PQI262120:PQI262121 QAE262120:QAE262121 QKA262120:QKA262121 QTW262120:QTW262121 RDS262120:RDS262121 RNO262120:RNO262121 RXK262120:RXK262121 SHG262120:SHG262121 SRC262120:SRC262121 TAY262120:TAY262121 TKU262120:TKU262121 TUQ262120:TUQ262121 UEM262120:UEM262121 UOI262120:UOI262121 UYE262120:UYE262121 VIA262120:VIA262121 VRW262120:VRW262121 WBS262120:WBS262121 WLO262120:WLO262121 WVK262120:WVK262121 B327656:B327657 IY327656:IY327657 SU327656:SU327657 ACQ327656:ACQ327657 AMM327656:AMM327657 AWI327656:AWI327657 BGE327656:BGE327657 BQA327656:BQA327657 BZW327656:BZW327657 CJS327656:CJS327657 CTO327656:CTO327657 DDK327656:DDK327657 DNG327656:DNG327657 DXC327656:DXC327657 EGY327656:EGY327657 EQU327656:EQU327657 FAQ327656:FAQ327657 FKM327656:FKM327657 FUI327656:FUI327657 GEE327656:GEE327657 GOA327656:GOA327657 GXW327656:GXW327657 HHS327656:HHS327657 HRO327656:HRO327657 IBK327656:IBK327657 ILG327656:ILG327657 IVC327656:IVC327657 JEY327656:JEY327657 JOU327656:JOU327657 JYQ327656:JYQ327657 KIM327656:KIM327657 KSI327656:KSI327657 LCE327656:LCE327657 LMA327656:LMA327657 LVW327656:LVW327657 MFS327656:MFS327657 MPO327656:MPO327657 MZK327656:MZK327657 NJG327656:NJG327657 NTC327656:NTC327657 OCY327656:OCY327657 OMU327656:OMU327657 OWQ327656:OWQ327657 PGM327656:PGM327657 PQI327656:PQI327657 QAE327656:QAE327657 QKA327656:QKA327657 QTW327656:QTW327657 RDS327656:RDS327657 RNO327656:RNO327657 RXK327656:RXK327657 SHG327656:SHG327657 SRC327656:SRC327657 TAY327656:TAY327657 TKU327656:TKU327657 TUQ327656:TUQ327657 UEM327656:UEM327657 UOI327656:UOI327657 UYE327656:UYE327657 VIA327656:VIA327657 VRW327656:VRW327657 WBS327656:WBS327657 WLO327656:WLO327657 WVK327656:WVK327657 B393192:B393193 IY393192:IY393193 SU393192:SU393193 ACQ393192:ACQ393193 AMM393192:AMM393193 AWI393192:AWI393193 BGE393192:BGE393193 BQA393192:BQA393193 BZW393192:BZW393193 CJS393192:CJS393193 CTO393192:CTO393193 DDK393192:DDK393193 DNG393192:DNG393193 DXC393192:DXC393193 EGY393192:EGY393193 EQU393192:EQU393193 FAQ393192:FAQ393193 FKM393192:FKM393193 FUI393192:FUI393193 GEE393192:GEE393193 GOA393192:GOA393193 GXW393192:GXW393193 HHS393192:HHS393193 HRO393192:HRO393193 IBK393192:IBK393193 ILG393192:ILG393193 IVC393192:IVC393193 JEY393192:JEY393193 JOU393192:JOU393193 JYQ393192:JYQ393193 KIM393192:KIM393193 KSI393192:KSI393193 LCE393192:LCE393193 LMA393192:LMA393193 LVW393192:LVW393193 MFS393192:MFS393193 MPO393192:MPO393193 MZK393192:MZK393193 NJG393192:NJG393193 NTC393192:NTC393193 OCY393192:OCY393193 OMU393192:OMU393193 OWQ393192:OWQ393193 PGM393192:PGM393193 PQI393192:PQI393193 QAE393192:QAE393193 QKA393192:QKA393193 QTW393192:QTW393193 RDS393192:RDS393193 RNO393192:RNO393193 RXK393192:RXK393193 SHG393192:SHG393193 SRC393192:SRC393193 TAY393192:TAY393193 TKU393192:TKU393193 TUQ393192:TUQ393193 UEM393192:UEM393193 UOI393192:UOI393193 UYE393192:UYE393193 VIA393192:VIA393193 VRW393192:VRW393193 WBS393192:WBS393193 WLO393192:WLO393193 WVK393192:WVK393193 B458728:B458729 IY458728:IY458729 SU458728:SU458729 ACQ458728:ACQ458729 AMM458728:AMM458729 AWI458728:AWI458729 BGE458728:BGE458729 BQA458728:BQA458729 BZW458728:BZW458729 CJS458728:CJS458729 CTO458728:CTO458729 DDK458728:DDK458729 DNG458728:DNG458729 DXC458728:DXC458729 EGY458728:EGY458729 EQU458728:EQU458729 FAQ458728:FAQ458729 FKM458728:FKM458729 FUI458728:FUI458729 GEE458728:GEE458729 GOA458728:GOA458729 GXW458728:GXW458729 HHS458728:HHS458729 HRO458728:HRO458729 IBK458728:IBK458729 ILG458728:ILG458729 IVC458728:IVC458729 JEY458728:JEY458729 JOU458728:JOU458729 JYQ458728:JYQ458729 KIM458728:KIM458729 KSI458728:KSI458729 LCE458728:LCE458729 LMA458728:LMA458729 LVW458728:LVW458729 MFS458728:MFS458729 MPO458728:MPO458729 MZK458728:MZK458729 NJG458728:NJG458729 NTC458728:NTC458729 OCY458728:OCY458729 OMU458728:OMU458729 OWQ458728:OWQ458729 PGM458728:PGM458729 PQI458728:PQI458729 QAE458728:QAE458729 QKA458728:QKA458729 QTW458728:QTW458729 RDS458728:RDS458729 RNO458728:RNO458729 RXK458728:RXK458729 SHG458728:SHG458729 SRC458728:SRC458729 TAY458728:TAY458729 TKU458728:TKU458729 TUQ458728:TUQ458729 UEM458728:UEM458729 UOI458728:UOI458729 UYE458728:UYE458729 VIA458728:VIA458729 VRW458728:VRW458729 WBS458728:WBS458729 WLO458728:WLO458729 WVK458728:WVK458729 B524264:B524265 IY524264:IY524265 SU524264:SU524265 ACQ524264:ACQ524265 AMM524264:AMM524265 AWI524264:AWI524265 BGE524264:BGE524265 BQA524264:BQA524265 BZW524264:BZW524265 CJS524264:CJS524265 CTO524264:CTO524265 DDK524264:DDK524265 DNG524264:DNG524265 DXC524264:DXC524265 EGY524264:EGY524265 EQU524264:EQU524265 FAQ524264:FAQ524265 FKM524264:FKM524265 FUI524264:FUI524265 GEE524264:GEE524265 GOA524264:GOA524265 GXW524264:GXW524265 HHS524264:HHS524265 HRO524264:HRO524265 IBK524264:IBK524265 ILG524264:ILG524265 IVC524264:IVC524265 JEY524264:JEY524265 JOU524264:JOU524265 JYQ524264:JYQ524265 KIM524264:KIM524265 KSI524264:KSI524265 LCE524264:LCE524265 LMA524264:LMA524265 LVW524264:LVW524265 MFS524264:MFS524265 MPO524264:MPO524265 MZK524264:MZK524265 NJG524264:NJG524265 NTC524264:NTC524265 OCY524264:OCY524265 OMU524264:OMU524265 OWQ524264:OWQ524265 PGM524264:PGM524265 PQI524264:PQI524265 QAE524264:QAE524265 QKA524264:QKA524265 QTW524264:QTW524265 RDS524264:RDS524265 RNO524264:RNO524265 RXK524264:RXK524265 SHG524264:SHG524265 SRC524264:SRC524265 TAY524264:TAY524265 TKU524264:TKU524265 TUQ524264:TUQ524265 UEM524264:UEM524265 UOI524264:UOI524265 UYE524264:UYE524265 VIA524264:VIA524265 VRW524264:VRW524265 WBS524264:WBS524265 WLO524264:WLO524265 WVK524264:WVK524265 B589800:B589801 IY589800:IY589801 SU589800:SU589801 ACQ589800:ACQ589801 AMM589800:AMM589801 AWI589800:AWI589801 BGE589800:BGE589801 BQA589800:BQA589801 BZW589800:BZW589801 CJS589800:CJS589801 CTO589800:CTO589801 DDK589800:DDK589801 DNG589800:DNG589801 DXC589800:DXC589801 EGY589800:EGY589801 EQU589800:EQU589801 FAQ589800:FAQ589801 FKM589800:FKM589801 FUI589800:FUI589801 GEE589800:GEE589801 GOA589800:GOA589801 GXW589800:GXW589801 HHS589800:HHS589801 HRO589800:HRO589801 IBK589800:IBK589801 ILG589800:ILG589801 IVC589800:IVC589801 JEY589800:JEY589801 JOU589800:JOU589801 JYQ589800:JYQ589801 KIM589800:KIM589801 KSI589800:KSI589801 LCE589800:LCE589801 LMA589800:LMA589801 LVW589800:LVW589801 MFS589800:MFS589801 MPO589800:MPO589801 MZK589800:MZK589801 NJG589800:NJG589801 NTC589800:NTC589801 OCY589800:OCY589801 OMU589800:OMU589801 OWQ589800:OWQ589801 PGM589800:PGM589801 PQI589800:PQI589801 QAE589800:QAE589801 QKA589800:QKA589801 QTW589800:QTW589801 RDS589800:RDS589801 RNO589800:RNO589801 RXK589800:RXK589801 SHG589800:SHG589801 SRC589800:SRC589801 TAY589800:TAY589801 TKU589800:TKU589801 TUQ589800:TUQ589801 UEM589800:UEM589801 UOI589800:UOI589801 UYE589800:UYE589801 VIA589800:VIA589801 VRW589800:VRW589801 WBS589800:WBS589801 WLO589800:WLO589801 WVK589800:WVK589801 B655336:B655337 IY655336:IY655337 SU655336:SU655337 ACQ655336:ACQ655337 AMM655336:AMM655337 AWI655336:AWI655337 BGE655336:BGE655337 BQA655336:BQA655337 BZW655336:BZW655337 CJS655336:CJS655337 CTO655336:CTO655337 DDK655336:DDK655337 DNG655336:DNG655337 DXC655336:DXC655337 EGY655336:EGY655337 EQU655336:EQU655337 FAQ655336:FAQ655337 FKM655336:FKM655337 FUI655336:FUI655337 GEE655336:GEE655337 GOA655336:GOA655337 GXW655336:GXW655337 HHS655336:HHS655337 HRO655336:HRO655337 IBK655336:IBK655337 ILG655336:ILG655337 IVC655336:IVC655337 JEY655336:JEY655337 JOU655336:JOU655337 JYQ655336:JYQ655337 KIM655336:KIM655337 KSI655336:KSI655337 LCE655336:LCE655337 LMA655336:LMA655337 LVW655336:LVW655337 MFS655336:MFS655337 MPO655336:MPO655337 MZK655336:MZK655337 NJG655336:NJG655337 NTC655336:NTC655337 OCY655336:OCY655337 OMU655336:OMU655337 OWQ655336:OWQ655337 PGM655336:PGM655337 PQI655336:PQI655337 QAE655336:QAE655337 QKA655336:QKA655337 QTW655336:QTW655337 RDS655336:RDS655337 RNO655336:RNO655337 RXK655336:RXK655337 SHG655336:SHG655337 SRC655336:SRC655337 TAY655336:TAY655337 TKU655336:TKU655337 TUQ655336:TUQ655337 UEM655336:UEM655337 UOI655336:UOI655337 UYE655336:UYE655337 VIA655336:VIA655337 VRW655336:VRW655337 WBS655336:WBS655337 WLO655336:WLO655337 WVK655336:WVK655337 B720872:B720873 IY720872:IY720873 SU720872:SU720873 ACQ720872:ACQ720873 AMM720872:AMM720873 AWI720872:AWI720873 BGE720872:BGE720873 BQA720872:BQA720873 BZW720872:BZW720873 CJS720872:CJS720873 CTO720872:CTO720873 DDK720872:DDK720873 DNG720872:DNG720873 DXC720872:DXC720873 EGY720872:EGY720873 EQU720872:EQU720873 FAQ720872:FAQ720873 FKM720872:FKM720873 FUI720872:FUI720873 GEE720872:GEE720873 GOA720872:GOA720873 GXW720872:GXW720873 HHS720872:HHS720873 HRO720872:HRO720873 IBK720872:IBK720873 ILG720872:ILG720873 IVC720872:IVC720873 JEY720872:JEY720873 JOU720872:JOU720873 JYQ720872:JYQ720873 KIM720872:KIM720873 KSI720872:KSI720873 LCE720872:LCE720873 LMA720872:LMA720873 LVW720872:LVW720873 MFS720872:MFS720873 MPO720872:MPO720873 MZK720872:MZK720873 NJG720872:NJG720873 NTC720872:NTC720873 OCY720872:OCY720873 OMU720872:OMU720873 OWQ720872:OWQ720873 PGM720872:PGM720873 PQI720872:PQI720873 QAE720872:QAE720873 QKA720872:QKA720873 QTW720872:QTW720873 RDS720872:RDS720873 RNO720872:RNO720873 RXK720872:RXK720873 SHG720872:SHG720873 SRC720872:SRC720873 TAY720872:TAY720873 TKU720872:TKU720873 TUQ720872:TUQ720873 UEM720872:UEM720873 UOI720872:UOI720873 UYE720872:UYE720873 VIA720872:VIA720873 VRW720872:VRW720873 WBS720872:WBS720873 WLO720872:WLO720873 WVK720872:WVK720873 B786408:B786409 IY786408:IY786409 SU786408:SU786409 ACQ786408:ACQ786409 AMM786408:AMM786409 AWI786408:AWI786409 BGE786408:BGE786409 BQA786408:BQA786409 BZW786408:BZW786409 CJS786408:CJS786409 CTO786408:CTO786409 DDK786408:DDK786409 DNG786408:DNG786409 DXC786408:DXC786409 EGY786408:EGY786409 EQU786408:EQU786409 FAQ786408:FAQ786409 FKM786408:FKM786409 FUI786408:FUI786409 GEE786408:GEE786409 GOA786408:GOA786409 GXW786408:GXW786409 HHS786408:HHS786409 HRO786408:HRO786409 IBK786408:IBK786409 ILG786408:ILG786409 IVC786408:IVC786409 JEY786408:JEY786409 JOU786408:JOU786409 JYQ786408:JYQ786409 KIM786408:KIM786409 KSI786408:KSI786409 LCE786408:LCE786409 LMA786408:LMA786409 LVW786408:LVW786409 MFS786408:MFS786409 MPO786408:MPO786409 MZK786408:MZK786409 NJG786408:NJG786409 NTC786408:NTC786409 OCY786408:OCY786409 OMU786408:OMU786409 OWQ786408:OWQ786409 PGM786408:PGM786409 PQI786408:PQI786409 QAE786408:QAE786409 QKA786408:QKA786409 QTW786408:QTW786409 RDS786408:RDS786409 RNO786408:RNO786409 RXK786408:RXK786409 SHG786408:SHG786409 SRC786408:SRC786409 TAY786408:TAY786409 TKU786408:TKU786409 TUQ786408:TUQ786409 UEM786408:UEM786409 UOI786408:UOI786409 UYE786408:UYE786409 VIA786408:VIA786409 VRW786408:VRW786409 WBS786408:WBS786409 WLO786408:WLO786409 WVK786408:WVK786409 B851944:B851945 IY851944:IY851945 SU851944:SU851945 ACQ851944:ACQ851945 AMM851944:AMM851945 AWI851944:AWI851945 BGE851944:BGE851945 BQA851944:BQA851945 BZW851944:BZW851945 CJS851944:CJS851945 CTO851944:CTO851945 DDK851944:DDK851945 DNG851944:DNG851945 DXC851944:DXC851945 EGY851944:EGY851945 EQU851944:EQU851945 FAQ851944:FAQ851945 FKM851944:FKM851945 FUI851944:FUI851945 GEE851944:GEE851945 GOA851944:GOA851945 GXW851944:GXW851945 HHS851944:HHS851945 HRO851944:HRO851945 IBK851944:IBK851945 ILG851944:ILG851945 IVC851944:IVC851945 JEY851944:JEY851945 JOU851944:JOU851945 JYQ851944:JYQ851945 KIM851944:KIM851945 KSI851944:KSI851945 LCE851944:LCE851945 LMA851944:LMA851945 LVW851944:LVW851945 MFS851944:MFS851945 MPO851944:MPO851945 MZK851944:MZK851945 NJG851944:NJG851945 NTC851944:NTC851945 OCY851944:OCY851945 OMU851944:OMU851945 OWQ851944:OWQ851945 PGM851944:PGM851945 PQI851944:PQI851945 QAE851944:QAE851945 QKA851944:QKA851945 QTW851944:QTW851945 RDS851944:RDS851945 RNO851944:RNO851945 RXK851944:RXK851945 SHG851944:SHG851945 SRC851944:SRC851945 TAY851944:TAY851945 TKU851944:TKU851945 TUQ851944:TUQ851945 UEM851944:UEM851945 UOI851944:UOI851945 UYE851944:UYE851945 VIA851944:VIA851945 VRW851944:VRW851945 WBS851944:WBS851945 WLO851944:WLO851945 WVK851944:WVK851945 B917480:B917481 IY917480:IY917481 SU917480:SU917481 ACQ917480:ACQ917481 AMM917480:AMM917481 AWI917480:AWI917481 BGE917480:BGE917481 BQA917480:BQA917481 BZW917480:BZW917481 CJS917480:CJS917481 CTO917480:CTO917481 DDK917480:DDK917481 DNG917480:DNG917481 DXC917480:DXC917481 EGY917480:EGY917481 EQU917480:EQU917481 FAQ917480:FAQ917481 FKM917480:FKM917481 FUI917480:FUI917481 GEE917480:GEE917481 GOA917480:GOA917481 GXW917480:GXW917481 HHS917480:HHS917481 HRO917480:HRO917481 IBK917480:IBK917481 ILG917480:ILG917481 IVC917480:IVC917481 JEY917480:JEY917481 JOU917480:JOU917481 JYQ917480:JYQ917481 KIM917480:KIM917481 KSI917480:KSI917481 LCE917480:LCE917481 LMA917480:LMA917481 LVW917480:LVW917481 MFS917480:MFS917481 MPO917480:MPO917481 MZK917480:MZK917481 NJG917480:NJG917481 NTC917480:NTC917481 OCY917480:OCY917481 OMU917480:OMU917481 OWQ917480:OWQ917481 PGM917480:PGM917481 PQI917480:PQI917481 QAE917480:QAE917481 QKA917480:QKA917481 QTW917480:QTW917481 RDS917480:RDS917481 RNO917480:RNO917481 RXK917480:RXK917481 SHG917480:SHG917481 SRC917480:SRC917481 TAY917480:TAY917481 TKU917480:TKU917481 TUQ917480:TUQ917481 UEM917480:UEM917481 UOI917480:UOI917481 UYE917480:UYE917481 VIA917480:VIA917481 VRW917480:VRW917481 WBS917480:WBS917481 WLO917480:WLO917481 WVK917480:WVK917481 B983016:B983017 IY983016:IY983017 SU983016:SU983017 ACQ983016:ACQ983017 AMM983016:AMM983017 AWI983016:AWI983017 BGE983016:BGE983017 BQA983016:BQA983017 BZW983016:BZW983017 CJS983016:CJS983017 CTO983016:CTO983017 DDK983016:DDK983017 DNG983016:DNG983017 DXC983016:DXC983017 EGY983016:EGY983017 EQU983016:EQU983017 FAQ983016:FAQ983017 FKM983016:FKM983017 FUI983016:FUI983017 GEE983016:GEE983017 GOA983016:GOA983017 GXW983016:GXW983017 HHS983016:HHS983017 HRO983016:HRO983017 IBK983016:IBK983017 ILG983016:ILG983017 IVC983016:IVC983017 JEY983016:JEY983017 JOU983016:JOU983017 JYQ983016:JYQ983017 KIM983016:KIM983017 KSI983016:KSI983017 LCE983016:LCE983017 LMA983016:LMA983017 LVW983016:LVW983017 MFS983016:MFS983017 MPO983016:MPO983017 MZK983016:MZK983017 NJG983016:NJG983017 NTC983016:NTC983017 OCY983016:OCY983017 OMU983016:OMU983017 OWQ983016:OWQ983017 PGM983016:PGM983017 PQI983016:PQI983017 QAE983016:QAE983017 QKA983016:QKA983017 QTW983016:QTW983017 RDS983016:RDS983017 RNO983016:RNO983017 RXK983016:RXK983017 SHG983016:SHG983017 SRC983016:SRC983017 TAY983016:TAY983017 TKU983016:TKU983017 TUQ983016:TUQ983017 UEM983016:UEM983017 UOI983016:UOI983017 UYE983016:UYE983017 VIA983016:VIA983017 VRW983016:VRW983017 WBS983016:WBS983017 WLO983016:WLO983017 WVK983016:WVK983017 B65507 IY65507 SU65507 ACQ65507 AMM65507 AWI65507 BGE65507 BQA65507 BZW65507 CJS65507 CTO65507 DDK65507 DNG65507 DXC65507 EGY65507 EQU65507 FAQ65507 FKM65507 FUI65507 GEE65507 GOA65507 GXW65507 HHS65507 HRO65507 IBK65507 ILG65507 IVC65507 JEY65507 JOU65507 JYQ65507 KIM65507 KSI65507 LCE65507 LMA65507 LVW65507 MFS65507 MPO65507 MZK65507 NJG65507 NTC65507 OCY65507 OMU65507 OWQ65507 PGM65507 PQI65507 QAE65507 QKA65507 QTW65507 RDS65507 RNO65507 RXK65507 SHG65507 SRC65507 TAY65507 TKU65507 TUQ65507 UEM65507 UOI65507 UYE65507 VIA65507 VRW65507 WBS65507 WLO65507 WVK65507 B131043 IY131043 SU131043 ACQ131043 AMM131043 AWI131043 BGE131043 BQA131043 BZW131043 CJS131043 CTO131043 DDK131043 DNG131043 DXC131043 EGY131043 EQU131043 FAQ131043 FKM131043 FUI131043 GEE131043 GOA131043 GXW131043 HHS131043 HRO131043 IBK131043 ILG131043 IVC131043 JEY131043 JOU131043 JYQ131043 KIM131043 KSI131043 LCE131043 LMA131043 LVW131043 MFS131043 MPO131043 MZK131043 NJG131043 NTC131043 OCY131043 OMU131043 OWQ131043 PGM131043 PQI131043 QAE131043 QKA131043 QTW131043 RDS131043 RNO131043 RXK131043 SHG131043 SRC131043 TAY131043 TKU131043 TUQ131043 UEM131043 UOI131043 UYE131043 VIA131043 VRW131043 WBS131043 WLO131043 WVK131043 B196579 IY196579 SU196579 ACQ196579 AMM196579 AWI196579 BGE196579 BQA196579 BZW196579 CJS196579 CTO196579 DDK196579 DNG196579 DXC196579 EGY196579 EQU196579 FAQ196579 FKM196579 FUI196579 GEE196579 GOA196579 GXW196579 HHS196579 HRO196579 IBK196579 ILG196579 IVC196579 JEY196579 JOU196579 JYQ196579 KIM196579 KSI196579 LCE196579 LMA196579 LVW196579 MFS196579 MPO196579 MZK196579 NJG196579 NTC196579 OCY196579 OMU196579 OWQ196579 PGM196579 PQI196579 QAE196579 QKA196579 QTW196579 RDS196579 RNO196579 RXK196579 SHG196579 SRC196579 TAY196579 TKU196579 TUQ196579 UEM196579 UOI196579 UYE196579 VIA196579 VRW196579 WBS196579 WLO196579 WVK196579 B262115 IY262115 SU262115 ACQ262115 AMM262115 AWI262115 BGE262115 BQA262115 BZW262115 CJS262115 CTO262115 DDK262115 DNG262115 DXC262115 EGY262115 EQU262115 FAQ262115 FKM262115 FUI262115 GEE262115 GOA262115 GXW262115 HHS262115 HRO262115 IBK262115 ILG262115 IVC262115 JEY262115 JOU262115 JYQ262115 KIM262115 KSI262115 LCE262115 LMA262115 LVW262115 MFS262115 MPO262115 MZK262115 NJG262115 NTC262115 OCY262115 OMU262115 OWQ262115 PGM262115 PQI262115 QAE262115 QKA262115 QTW262115 RDS262115 RNO262115 RXK262115 SHG262115 SRC262115 TAY262115 TKU262115 TUQ262115 UEM262115 UOI262115 UYE262115 VIA262115 VRW262115 WBS262115 WLO262115 WVK262115 B327651 IY327651 SU327651 ACQ327651 AMM327651 AWI327651 BGE327651 BQA327651 BZW327651 CJS327651 CTO327651 DDK327651 DNG327651 DXC327651 EGY327651 EQU327651 FAQ327651 FKM327651 FUI327651 GEE327651 GOA327651 GXW327651 HHS327651 HRO327651 IBK327651 ILG327651 IVC327651 JEY327651 JOU327651 JYQ327651 KIM327651 KSI327651 LCE327651 LMA327651 LVW327651 MFS327651 MPO327651 MZK327651 NJG327651 NTC327651 OCY327651 OMU327651 OWQ327651 PGM327651 PQI327651 QAE327651 QKA327651 QTW327651 RDS327651 RNO327651 RXK327651 SHG327651 SRC327651 TAY327651 TKU327651 TUQ327651 UEM327651 UOI327651 UYE327651 VIA327651 VRW327651 WBS327651 WLO327651 WVK327651 B393187 IY393187 SU393187 ACQ393187 AMM393187 AWI393187 BGE393187 BQA393187 BZW393187 CJS393187 CTO393187 DDK393187 DNG393187 DXC393187 EGY393187 EQU393187 FAQ393187 FKM393187 FUI393187 GEE393187 GOA393187 GXW393187 HHS393187 HRO393187 IBK393187 ILG393187 IVC393187 JEY393187 JOU393187 JYQ393187 KIM393187 KSI393187 LCE393187 LMA393187 LVW393187 MFS393187 MPO393187 MZK393187 NJG393187 NTC393187 OCY393187 OMU393187 OWQ393187 PGM393187 PQI393187 QAE393187 QKA393187 QTW393187 RDS393187 RNO393187 RXK393187 SHG393187 SRC393187 TAY393187 TKU393187 TUQ393187 UEM393187 UOI393187 UYE393187 VIA393187 VRW393187 WBS393187 WLO393187 WVK393187 B458723 IY458723 SU458723 ACQ458723 AMM458723 AWI458723 BGE458723 BQA458723 BZW458723 CJS458723 CTO458723 DDK458723 DNG458723 DXC458723 EGY458723 EQU458723 FAQ458723 FKM458723 FUI458723 GEE458723 GOA458723 GXW458723 HHS458723 HRO458723 IBK458723 ILG458723 IVC458723 JEY458723 JOU458723 JYQ458723 KIM458723 KSI458723 LCE458723 LMA458723 LVW458723 MFS458723 MPO458723 MZK458723 NJG458723 NTC458723 OCY458723 OMU458723 OWQ458723 PGM458723 PQI458723 QAE458723 QKA458723 QTW458723 RDS458723 RNO458723 RXK458723 SHG458723 SRC458723 TAY458723 TKU458723 TUQ458723 UEM458723 UOI458723 UYE458723 VIA458723 VRW458723 WBS458723 WLO458723 WVK458723 B524259 IY524259 SU524259 ACQ524259 AMM524259 AWI524259 BGE524259 BQA524259 BZW524259 CJS524259 CTO524259 DDK524259 DNG524259 DXC524259 EGY524259 EQU524259 FAQ524259 FKM524259 FUI524259 GEE524259 GOA524259 GXW524259 HHS524259 HRO524259 IBK524259 ILG524259 IVC524259 JEY524259 JOU524259 JYQ524259 KIM524259 KSI524259 LCE524259 LMA524259 LVW524259 MFS524259 MPO524259 MZK524259 NJG524259 NTC524259 OCY524259 OMU524259 OWQ524259 PGM524259 PQI524259 QAE524259 QKA524259 QTW524259 RDS524259 RNO524259 RXK524259 SHG524259 SRC524259 TAY524259 TKU524259 TUQ524259 UEM524259 UOI524259 UYE524259 VIA524259 VRW524259 WBS524259 WLO524259 WVK524259 B589795 IY589795 SU589795 ACQ589795 AMM589795 AWI589795 BGE589795 BQA589795 BZW589795 CJS589795 CTO589795 DDK589795 DNG589795 DXC589795 EGY589795 EQU589795 FAQ589795 FKM589795 FUI589795 GEE589795 GOA589795 GXW589795 HHS589795 HRO589795 IBK589795 ILG589795 IVC589795 JEY589795 JOU589795 JYQ589795 KIM589795 KSI589795 LCE589795 LMA589795 LVW589795 MFS589795 MPO589795 MZK589795 NJG589795 NTC589795 OCY589795 OMU589795 OWQ589795 PGM589795 PQI589795 QAE589795 QKA589795 QTW589795 RDS589795 RNO589795 RXK589795 SHG589795 SRC589795 TAY589795 TKU589795 TUQ589795 UEM589795 UOI589795 UYE589795 VIA589795 VRW589795 WBS589795 WLO589795 WVK589795 B655331 IY655331 SU655331 ACQ655331 AMM655331 AWI655331 BGE655331 BQA655331 BZW655331 CJS655331 CTO655331 DDK655331 DNG655331 DXC655331 EGY655331 EQU655331 FAQ655331 FKM655331 FUI655331 GEE655331 GOA655331 GXW655331 HHS655331 HRO655331 IBK655331 ILG655331 IVC655331 JEY655331 JOU655331 JYQ655331 KIM655331 KSI655331 LCE655331 LMA655331 LVW655331 MFS655331 MPO655331 MZK655331 NJG655331 NTC655331 OCY655331 OMU655331 OWQ655331 PGM655331 PQI655331 QAE655331 QKA655331 QTW655331 RDS655331 RNO655331 RXK655331 SHG655331 SRC655331 TAY655331 TKU655331 TUQ655331 UEM655331 UOI655331 UYE655331 VIA655331 VRW655331 WBS655331 WLO655331 WVK655331 B720867 IY720867 SU720867 ACQ720867 AMM720867 AWI720867 BGE720867 BQA720867 BZW720867 CJS720867 CTO720867 DDK720867 DNG720867 DXC720867 EGY720867 EQU720867 FAQ720867 FKM720867 FUI720867 GEE720867 GOA720867 GXW720867 HHS720867 HRO720867 IBK720867 ILG720867 IVC720867 JEY720867 JOU720867 JYQ720867 KIM720867 KSI720867 LCE720867 LMA720867 LVW720867 MFS720867 MPO720867 MZK720867 NJG720867 NTC720867 OCY720867 OMU720867 OWQ720867 PGM720867 PQI720867 QAE720867 QKA720867 QTW720867 RDS720867 RNO720867 RXK720867 SHG720867 SRC720867 TAY720867 TKU720867 TUQ720867 UEM720867 UOI720867 UYE720867 VIA720867 VRW720867 WBS720867 WLO720867 WVK720867 B786403 IY786403 SU786403 ACQ786403 AMM786403 AWI786403 BGE786403 BQA786403 BZW786403 CJS786403 CTO786403 DDK786403 DNG786403 DXC786403 EGY786403 EQU786403 FAQ786403 FKM786403 FUI786403 GEE786403 GOA786403 GXW786403 HHS786403 HRO786403 IBK786403 ILG786403 IVC786403 JEY786403 JOU786403 JYQ786403 KIM786403 KSI786403 LCE786403 LMA786403 LVW786403 MFS786403 MPO786403 MZK786403 NJG786403 NTC786403 OCY786403 OMU786403 OWQ786403 PGM786403 PQI786403 QAE786403 QKA786403 QTW786403 RDS786403 RNO786403 RXK786403 SHG786403 SRC786403 TAY786403 TKU786403 TUQ786403 UEM786403 UOI786403 UYE786403 VIA786403 VRW786403 WBS786403 WLO786403 WVK786403 B851939 IY851939 SU851939 ACQ851939 AMM851939 AWI851939 BGE851939 BQA851939 BZW851939 CJS851939 CTO851939 DDK851939 DNG851939 DXC851939 EGY851939 EQU851939 FAQ851939 FKM851939 FUI851939 GEE851939 GOA851939 GXW851939 HHS851939 HRO851939 IBK851939 ILG851939 IVC851939 JEY851939 JOU851939 JYQ851939 KIM851939 KSI851939 LCE851939 LMA851939 LVW851939 MFS851939 MPO851939 MZK851939 NJG851939 NTC851939 OCY851939 OMU851939 OWQ851939 PGM851939 PQI851939 QAE851939 QKA851939 QTW851939 RDS851939 RNO851939 RXK851939 SHG851939 SRC851939 TAY851939 TKU851939 TUQ851939 UEM851939 UOI851939 UYE851939 VIA851939 VRW851939 WBS851939 WLO851939 WVK851939 B917475 IY917475 SU917475 ACQ917475 AMM917475 AWI917475 BGE917475 BQA917475 BZW917475 CJS917475 CTO917475 DDK917475 DNG917475 DXC917475 EGY917475 EQU917475 FAQ917475 FKM917475 FUI917475 GEE917475 GOA917475 GXW917475 HHS917475 HRO917475 IBK917475 ILG917475 IVC917475 JEY917475 JOU917475 JYQ917475 KIM917475 KSI917475 LCE917475 LMA917475 LVW917475 MFS917475 MPO917475 MZK917475 NJG917475 NTC917475 OCY917475 OMU917475 OWQ917475 PGM917475 PQI917475 QAE917475 QKA917475 QTW917475 RDS917475 RNO917475 RXK917475 SHG917475 SRC917475 TAY917475 TKU917475 TUQ917475 UEM917475 UOI917475 UYE917475 VIA917475 VRW917475 WBS917475 WLO917475 WVK917475 B983011 IY983011 SU983011 ACQ983011 AMM983011 AWI983011 BGE983011 BQA983011 BZW983011 CJS983011 CTO983011 DDK983011 DNG983011 DXC983011 EGY983011 EQU983011 FAQ983011 FKM983011 FUI983011 GEE983011 GOA983011 GXW983011 HHS983011 HRO983011 IBK983011 ILG983011 IVC983011 JEY983011 JOU983011 JYQ983011 KIM983011 KSI983011 LCE983011 LMA983011 LVW983011 MFS983011 MPO983011 MZK983011 NJG983011 NTC983011 OCY983011 OMU983011 OWQ983011 PGM983011 PQI983011 QAE983011 QKA983011 QTW983011 RDS983011 RNO983011 RXK983011 SHG983011 SRC983011 TAY983011 TKU983011 TUQ983011 UEM983011 UOI983011 UYE983011 VIA983011 VRW983011 WBS983011 WLO983011 WVK983011 B65492 IY65492 SU65492 ACQ65492 AMM65492 AWI65492 BGE65492 BQA65492 BZW65492 CJS65492 CTO65492 DDK65492 DNG65492 DXC65492 EGY65492 EQU65492 FAQ65492 FKM65492 FUI65492 GEE65492 GOA65492 GXW65492 HHS65492 HRO65492 IBK65492 ILG65492 IVC65492 JEY65492 JOU65492 JYQ65492 KIM65492 KSI65492 LCE65492 LMA65492 LVW65492 MFS65492 MPO65492 MZK65492 NJG65492 NTC65492 OCY65492 OMU65492 OWQ65492 PGM65492 PQI65492 QAE65492 QKA65492 QTW65492 RDS65492 RNO65492 RXK65492 SHG65492 SRC65492 TAY65492 TKU65492 TUQ65492 UEM65492 UOI65492 UYE65492 VIA65492 VRW65492 WBS65492 WLO65492 WVK65492 B131028 IY131028 SU131028 ACQ131028 AMM131028 AWI131028 BGE131028 BQA131028 BZW131028 CJS131028 CTO131028 DDK131028 DNG131028 DXC131028 EGY131028 EQU131028 FAQ131028 FKM131028 FUI131028 GEE131028 GOA131028 GXW131028 HHS131028 HRO131028 IBK131028 ILG131028 IVC131028 JEY131028 JOU131028 JYQ131028 KIM131028 KSI131028 LCE131028 LMA131028 LVW131028 MFS131028 MPO131028 MZK131028 NJG131028 NTC131028 OCY131028 OMU131028 OWQ131028 PGM131028 PQI131028 QAE131028 QKA131028 QTW131028 RDS131028 RNO131028 RXK131028 SHG131028 SRC131028 TAY131028 TKU131028 TUQ131028 UEM131028 UOI131028 UYE131028 VIA131028 VRW131028 WBS131028 WLO131028 WVK131028 B196564 IY196564 SU196564 ACQ196564 AMM196564 AWI196564 BGE196564 BQA196564 BZW196564 CJS196564 CTO196564 DDK196564 DNG196564 DXC196564 EGY196564 EQU196564 FAQ196564 FKM196564 FUI196564 GEE196564 GOA196564 GXW196564 HHS196564 HRO196564 IBK196564 ILG196564 IVC196564 JEY196564 JOU196564 JYQ196564 KIM196564 KSI196564 LCE196564 LMA196564 LVW196564 MFS196564 MPO196564 MZK196564 NJG196564 NTC196564 OCY196564 OMU196564 OWQ196564 PGM196564 PQI196564 QAE196564 QKA196564 QTW196564 RDS196564 RNO196564 RXK196564 SHG196564 SRC196564 TAY196564 TKU196564 TUQ196564 UEM196564 UOI196564 UYE196564 VIA196564 VRW196564 WBS196564 WLO196564 WVK196564 B262100 IY262100 SU262100 ACQ262100 AMM262100 AWI262100 BGE262100 BQA262100 BZW262100 CJS262100 CTO262100 DDK262100 DNG262100 DXC262100 EGY262100 EQU262100 FAQ262100 FKM262100 FUI262100 GEE262100 GOA262100 GXW262100 HHS262100 HRO262100 IBK262100 ILG262100 IVC262100 JEY262100 JOU262100 JYQ262100 KIM262100 KSI262100 LCE262100 LMA262100 LVW262100 MFS262100 MPO262100 MZK262100 NJG262100 NTC262100 OCY262100 OMU262100 OWQ262100 PGM262100 PQI262100 QAE262100 QKA262100 QTW262100 RDS262100 RNO262100 RXK262100 SHG262100 SRC262100 TAY262100 TKU262100 TUQ262100 UEM262100 UOI262100 UYE262100 VIA262100 VRW262100 WBS262100 WLO262100 WVK262100 B327636 IY327636 SU327636 ACQ327636 AMM327636 AWI327636 BGE327636 BQA327636 BZW327636 CJS327636 CTO327636 DDK327636 DNG327636 DXC327636 EGY327636 EQU327636 FAQ327636 FKM327636 FUI327636 GEE327636 GOA327636 GXW327636 HHS327636 HRO327636 IBK327636 ILG327636 IVC327636 JEY327636 JOU327636 JYQ327636 KIM327636 KSI327636 LCE327636 LMA327636 LVW327636 MFS327636 MPO327636 MZK327636 NJG327636 NTC327636 OCY327636 OMU327636 OWQ327636 PGM327636 PQI327636 QAE327636 QKA327636 QTW327636 RDS327636 RNO327636 RXK327636 SHG327636 SRC327636 TAY327636 TKU327636 TUQ327636 UEM327636 UOI327636 UYE327636 VIA327636 VRW327636 WBS327636 WLO327636 WVK327636 B393172 IY393172 SU393172 ACQ393172 AMM393172 AWI393172 BGE393172 BQA393172 BZW393172 CJS393172 CTO393172 DDK393172 DNG393172 DXC393172 EGY393172 EQU393172 FAQ393172 FKM393172 FUI393172 GEE393172 GOA393172 GXW393172 HHS393172 HRO393172 IBK393172 ILG393172 IVC393172 JEY393172 JOU393172 JYQ393172 KIM393172 KSI393172 LCE393172 LMA393172 LVW393172 MFS393172 MPO393172 MZK393172 NJG393172 NTC393172 OCY393172 OMU393172 OWQ393172 PGM393172 PQI393172 QAE393172 QKA393172 QTW393172 RDS393172 RNO393172 RXK393172 SHG393172 SRC393172 TAY393172 TKU393172 TUQ393172 UEM393172 UOI393172 UYE393172 VIA393172 VRW393172 WBS393172 WLO393172 WVK393172 B458708 IY458708 SU458708 ACQ458708 AMM458708 AWI458708 BGE458708 BQA458708 BZW458708 CJS458708 CTO458708 DDK458708 DNG458708 DXC458708 EGY458708 EQU458708 FAQ458708 FKM458708 FUI458708 GEE458708 GOA458708 GXW458708 HHS458708 HRO458708 IBK458708 ILG458708 IVC458708 JEY458708 JOU458708 JYQ458708 KIM458708 KSI458708 LCE458708 LMA458708 LVW458708 MFS458708 MPO458708 MZK458708 NJG458708 NTC458708 OCY458708 OMU458708 OWQ458708 PGM458708 PQI458708 QAE458708 QKA458708 QTW458708 RDS458708 RNO458708 RXK458708 SHG458708 SRC458708 TAY458708 TKU458708 TUQ458708 UEM458708 UOI458708 UYE458708 VIA458708 VRW458708 WBS458708 WLO458708 WVK458708 B524244 IY524244 SU524244 ACQ524244 AMM524244 AWI524244 BGE524244 BQA524244 BZW524244 CJS524244 CTO524244 DDK524244 DNG524244 DXC524244 EGY524244 EQU524244 FAQ524244 FKM524244 FUI524244 GEE524244 GOA524244 GXW524244 HHS524244 HRO524244 IBK524244 ILG524244 IVC524244 JEY524244 JOU524244 JYQ524244 KIM524244 KSI524244 LCE524244 LMA524244 LVW524244 MFS524244 MPO524244 MZK524244 NJG524244 NTC524244 OCY524244 OMU524244 OWQ524244 PGM524244 PQI524244 QAE524244 QKA524244 QTW524244 RDS524244 RNO524244 RXK524244 SHG524244 SRC524244 TAY524244 TKU524244 TUQ524244 UEM524244 UOI524244 UYE524244 VIA524244 VRW524244 WBS524244 WLO524244 WVK524244 B589780 IY589780 SU589780 ACQ589780 AMM589780 AWI589780 BGE589780 BQA589780 BZW589780 CJS589780 CTO589780 DDK589780 DNG589780 DXC589780 EGY589780 EQU589780 FAQ589780 FKM589780 FUI589780 GEE589780 GOA589780 GXW589780 HHS589780 HRO589780 IBK589780 ILG589780 IVC589780 JEY589780 JOU589780 JYQ589780 KIM589780 KSI589780 LCE589780 LMA589780 LVW589780 MFS589780 MPO589780 MZK589780 NJG589780 NTC589780 OCY589780 OMU589780 OWQ589780 PGM589780 PQI589780 QAE589780 QKA589780 QTW589780 RDS589780 RNO589780 RXK589780 SHG589780 SRC589780 TAY589780 TKU589780 TUQ589780 UEM589780 UOI589780 UYE589780 VIA589780 VRW589780 WBS589780 WLO589780 WVK589780 B655316 IY655316 SU655316 ACQ655316 AMM655316 AWI655316 BGE655316 BQA655316 BZW655316 CJS655316 CTO655316 DDK655316 DNG655316 DXC655316 EGY655316 EQU655316 FAQ655316 FKM655316 FUI655316 GEE655316 GOA655316 GXW655316 HHS655316 HRO655316 IBK655316 ILG655316 IVC655316 JEY655316 JOU655316 JYQ655316 KIM655316 KSI655316 LCE655316 LMA655316 LVW655316 MFS655316 MPO655316 MZK655316 NJG655316 NTC655316 OCY655316 OMU655316 OWQ655316 PGM655316 PQI655316 QAE655316 QKA655316 QTW655316 RDS655316 RNO655316 RXK655316 SHG655316 SRC655316 TAY655316 TKU655316 TUQ655316 UEM655316 UOI655316 UYE655316 VIA655316 VRW655316 WBS655316 WLO655316 WVK655316 B720852 IY720852 SU720852 ACQ720852 AMM720852 AWI720852 BGE720852 BQA720852 BZW720852 CJS720852 CTO720852 DDK720852 DNG720852 DXC720852 EGY720852 EQU720852 FAQ720852 FKM720852 FUI720852 GEE720852 GOA720852 GXW720852 HHS720852 HRO720852 IBK720852 ILG720852 IVC720852 JEY720852 JOU720852 JYQ720852 KIM720852 KSI720852 LCE720852 LMA720852 LVW720852 MFS720852 MPO720852 MZK720852 NJG720852 NTC720852 OCY720852 OMU720852 OWQ720852 PGM720852 PQI720852 QAE720852 QKA720852 QTW720852 RDS720852 RNO720852 RXK720852 SHG720852 SRC720852 TAY720852 TKU720852 TUQ720852 UEM720852 UOI720852 UYE720852 VIA720852 VRW720852 WBS720852 WLO720852 WVK720852 B786388 IY786388 SU786388 ACQ786388 AMM786388 AWI786388 BGE786388 BQA786388 BZW786388 CJS786388 CTO786388 DDK786388 DNG786388 DXC786388 EGY786388 EQU786388 FAQ786388 FKM786388 FUI786388 GEE786388 GOA786388 GXW786388 HHS786388 HRO786388 IBK786388 ILG786388 IVC786388 JEY786388 JOU786388 JYQ786388 KIM786388 KSI786388 LCE786388 LMA786388 LVW786388 MFS786388 MPO786388 MZK786388 NJG786388 NTC786388 OCY786388 OMU786388 OWQ786388 PGM786388 PQI786388 QAE786388 QKA786388 QTW786388 RDS786388 RNO786388 RXK786388 SHG786388 SRC786388 TAY786388 TKU786388 TUQ786388 UEM786388 UOI786388 UYE786388 VIA786388 VRW786388 WBS786388 WLO786388 WVK786388 B851924 IY851924 SU851924 ACQ851924 AMM851924 AWI851924 BGE851924 BQA851924 BZW851924 CJS851924 CTO851924 DDK851924 DNG851924 DXC851924 EGY851924 EQU851924 FAQ851924 FKM851924 FUI851924 GEE851924 GOA851924 GXW851924 HHS851924 HRO851924 IBK851924 ILG851924 IVC851924 JEY851924 JOU851924 JYQ851924 KIM851924 KSI851924 LCE851924 LMA851924 LVW851924 MFS851924 MPO851924 MZK851924 NJG851924 NTC851924 OCY851924 OMU851924 OWQ851924 PGM851924 PQI851924 QAE851924 QKA851924 QTW851924 RDS851924 RNO851924 RXK851924 SHG851924 SRC851924 TAY851924 TKU851924 TUQ851924 UEM851924 UOI851924 UYE851924 VIA851924 VRW851924 WBS851924 WLO851924 WVK851924 B917460 IY917460 SU917460 ACQ917460 AMM917460 AWI917460 BGE917460 BQA917460 BZW917460 CJS917460 CTO917460 DDK917460 DNG917460 DXC917460 EGY917460 EQU917460 FAQ917460 FKM917460 FUI917460 GEE917460 GOA917460 GXW917460 HHS917460 HRO917460 IBK917460 ILG917460 IVC917460 JEY917460 JOU917460 JYQ917460 KIM917460 KSI917460 LCE917460 LMA917460 LVW917460 MFS917460 MPO917460 MZK917460 NJG917460 NTC917460 OCY917460 OMU917460 OWQ917460 PGM917460 PQI917460 QAE917460 QKA917460 QTW917460 RDS917460 RNO917460 RXK917460 SHG917460 SRC917460 TAY917460 TKU917460 TUQ917460 UEM917460 UOI917460 UYE917460 VIA917460 VRW917460 WBS917460 WLO917460 WVK917460 B982996 IY982996 SU982996 ACQ982996 AMM982996 AWI982996 BGE982996 BQA982996 BZW982996 CJS982996 CTO982996 DDK982996 DNG982996 DXC982996 EGY982996 EQU982996 FAQ982996 FKM982996 FUI982996 GEE982996 GOA982996 GXW982996 HHS982996 HRO982996 IBK982996 ILG982996 IVC982996 JEY982996 JOU982996 JYQ982996 KIM982996 KSI982996 LCE982996 LMA982996 LVW982996 MFS982996 MPO982996 MZK982996 NJG982996 NTC982996 OCY982996 OMU982996 OWQ982996 PGM982996 PQI982996 QAE982996 QKA982996 QTW982996 RDS982996 RNO982996 RXK982996 SHG982996 SRC982996 TAY982996 TKU982996 TUQ982996 UEM982996 UOI982996 UYE982996 VIA982996 VRW982996 WBS982996 WLO982996 WVK982996 WVK982982 B65478 IY65478 SU65478 ACQ65478 AMM65478 AWI65478 BGE65478 BQA65478 BZW65478 CJS65478 CTO65478 DDK65478 DNG65478 DXC65478 EGY65478 EQU65478 FAQ65478 FKM65478 FUI65478 GEE65478 GOA65478 GXW65478 HHS65478 HRO65478 IBK65478 ILG65478 IVC65478 JEY65478 JOU65478 JYQ65478 KIM65478 KSI65478 LCE65478 LMA65478 LVW65478 MFS65478 MPO65478 MZK65478 NJG65478 NTC65478 OCY65478 OMU65478 OWQ65478 PGM65478 PQI65478 QAE65478 QKA65478 QTW65478 RDS65478 RNO65478 RXK65478 SHG65478 SRC65478 TAY65478 TKU65478 TUQ65478 UEM65478 UOI65478 UYE65478 VIA65478 VRW65478 WBS65478 WLO65478 WVK65478 B131014 IY131014 SU131014 ACQ131014 AMM131014 AWI131014 BGE131014 BQA131014 BZW131014 CJS131014 CTO131014 DDK131014 DNG131014 DXC131014 EGY131014 EQU131014 FAQ131014 FKM131014 FUI131014 GEE131014 GOA131014 GXW131014 HHS131014 HRO131014 IBK131014 ILG131014 IVC131014 JEY131014 JOU131014 JYQ131014 KIM131014 KSI131014 LCE131014 LMA131014 LVW131014 MFS131014 MPO131014 MZK131014 NJG131014 NTC131014 OCY131014 OMU131014 OWQ131014 PGM131014 PQI131014 QAE131014 QKA131014 QTW131014 RDS131014 RNO131014 RXK131014 SHG131014 SRC131014 TAY131014 TKU131014 TUQ131014 UEM131014 UOI131014 UYE131014 VIA131014 VRW131014 WBS131014 WLO131014 WVK131014 B196550 IY196550 SU196550 ACQ196550 AMM196550 AWI196550 BGE196550 BQA196550 BZW196550 CJS196550 CTO196550 DDK196550 DNG196550 DXC196550 EGY196550 EQU196550 FAQ196550 FKM196550 FUI196550 GEE196550 GOA196550 GXW196550 HHS196550 HRO196550 IBK196550 ILG196550 IVC196550 JEY196550 JOU196550 JYQ196550 KIM196550 KSI196550 LCE196550 LMA196550 LVW196550 MFS196550 MPO196550 MZK196550 NJG196550 NTC196550 OCY196550 OMU196550 OWQ196550 PGM196550 PQI196550 QAE196550 QKA196550 QTW196550 RDS196550 RNO196550 RXK196550 SHG196550 SRC196550 TAY196550 TKU196550 TUQ196550 UEM196550 UOI196550 UYE196550 VIA196550 VRW196550 WBS196550 WLO196550 WVK196550 B262086 IY262086 SU262086 ACQ262086 AMM262086 AWI262086 BGE262086 BQA262086 BZW262086 CJS262086 CTO262086 DDK262086 DNG262086 DXC262086 EGY262086 EQU262086 FAQ262086 FKM262086 FUI262086 GEE262086 GOA262086 GXW262086 HHS262086 HRO262086 IBK262086 ILG262086 IVC262086 JEY262086 JOU262086 JYQ262086 KIM262086 KSI262086 LCE262086 LMA262086 LVW262086 MFS262086 MPO262086 MZK262086 NJG262086 NTC262086 OCY262086 OMU262086 OWQ262086 PGM262086 PQI262086 QAE262086 QKA262086 QTW262086 RDS262086 RNO262086 RXK262086 SHG262086 SRC262086 TAY262086 TKU262086 TUQ262086 UEM262086 UOI262086 UYE262086 VIA262086 VRW262086 WBS262086 WLO262086 WVK262086 B327622 IY327622 SU327622 ACQ327622 AMM327622 AWI327622 BGE327622 BQA327622 BZW327622 CJS327622 CTO327622 DDK327622 DNG327622 DXC327622 EGY327622 EQU327622 FAQ327622 FKM327622 FUI327622 GEE327622 GOA327622 GXW327622 HHS327622 HRO327622 IBK327622 ILG327622 IVC327622 JEY327622 JOU327622 JYQ327622 KIM327622 KSI327622 LCE327622 LMA327622 LVW327622 MFS327622 MPO327622 MZK327622 NJG327622 NTC327622 OCY327622 OMU327622 OWQ327622 PGM327622 PQI327622 QAE327622 QKA327622 QTW327622 RDS327622 RNO327622 RXK327622 SHG327622 SRC327622 TAY327622 TKU327622 TUQ327622 UEM327622 UOI327622 UYE327622 VIA327622 VRW327622 WBS327622 WLO327622 WVK327622 B393158 IY393158 SU393158 ACQ393158 AMM393158 AWI393158 BGE393158 BQA393158 BZW393158 CJS393158 CTO393158 DDK393158 DNG393158 DXC393158 EGY393158 EQU393158 FAQ393158 FKM393158 FUI393158 GEE393158 GOA393158 GXW393158 HHS393158 HRO393158 IBK393158 ILG393158 IVC393158 JEY393158 JOU393158 JYQ393158 KIM393158 KSI393158 LCE393158 LMA393158 LVW393158 MFS393158 MPO393158 MZK393158 NJG393158 NTC393158 OCY393158 OMU393158 OWQ393158 PGM393158 PQI393158 QAE393158 QKA393158 QTW393158 RDS393158 RNO393158 RXK393158 SHG393158 SRC393158 TAY393158 TKU393158 TUQ393158 UEM393158 UOI393158 UYE393158 VIA393158 VRW393158 WBS393158 WLO393158 WVK393158 B458694 IY458694 SU458694 ACQ458694 AMM458694 AWI458694 BGE458694 BQA458694 BZW458694 CJS458694 CTO458694 DDK458694 DNG458694 DXC458694 EGY458694 EQU458694 FAQ458694 FKM458694 FUI458694 GEE458694 GOA458694 GXW458694 HHS458694 HRO458694 IBK458694 ILG458694 IVC458694 JEY458694 JOU458694 JYQ458694 KIM458694 KSI458694 LCE458694 LMA458694 LVW458694 MFS458694 MPO458694 MZK458694 NJG458694 NTC458694 OCY458694 OMU458694 OWQ458694 PGM458694 PQI458694 QAE458694 QKA458694 QTW458694 RDS458694 RNO458694 RXK458694 SHG458694 SRC458694 TAY458694 TKU458694 TUQ458694 UEM458694 UOI458694 UYE458694 VIA458694 VRW458694 WBS458694 WLO458694 WVK458694 B524230 IY524230 SU524230 ACQ524230 AMM524230 AWI524230 BGE524230 BQA524230 BZW524230 CJS524230 CTO524230 DDK524230 DNG524230 DXC524230 EGY524230 EQU524230 FAQ524230 FKM524230 FUI524230 GEE524230 GOA524230 GXW524230 HHS524230 HRO524230 IBK524230 ILG524230 IVC524230 JEY524230 JOU524230 JYQ524230 KIM524230 KSI524230 LCE524230 LMA524230 LVW524230 MFS524230 MPO524230 MZK524230 NJG524230 NTC524230 OCY524230 OMU524230 OWQ524230 PGM524230 PQI524230 QAE524230 QKA524230 QTW524230 RDS524230 RNO524230 RXK524230 SHG524230 SRC524230 TAY524230 TKU524230 TUQ524230 UEM524230 UOI524230 UYE524230 VIA524230 VRW524230 WBS524230 WLO524230 WVK524230 B589766 IY589766 SU589766 ACQ589766 AMM589766 AWI589766 BGE589766 BQA589766 BZW589766 CJS589766 CTO589766 DDK589766 DNG589766 DXC589766 EGY589766 EQU589766 FAQ589766 FKM589766 FUI589766 GEE589766 GOA589766 GXW589766 HHS589766 HRO589766 IBK589766 ILG589766 IVC589766 JEY589766 JOU589766 JYQ589766 KIM589766 KSI589766 LCE589766 LMA589766 LVW589766 MFS589766 MPO589766 MZK589766 NJG589766 NTC589766 OCY589766 OMU589766 OWQ589766 PGM589766 PQI589766 QAE589766 QKA589766 QTW589766 RDS589766 RNO589766 RXK589766 SHG589766 SRC589766 TAY589766 TKU589766 TUQ589766 UEM589766 UOI589766 UYE589766 VIA589766 VRW589766 WBS589766 WLO589766 WVK589766 B655302 IY655302 SU655302 ACQ655302 AMM655302 AWI655302 BGE655302 BQA655302 BZW655302 CJS655302 CTO655302 DDK655302 DNG655302 DXC655302 EGY655302 EQU655302 FAQ655302 FKM655302 FUI655302 GEE655302 GOA655302 GXW655302 HHS655302 HRO655302 IBK655302 ILG655302 IVC655302 JEY655302 JOU655302 JYQ655302 KIM655302 KSI655302 LCE655302 LMA655302 LVW655302 MFS655302 MPO655302 MZK655302 NJG655302 NTC655302 OCY655302 OMU655302 OWQ655302 PGM655302 PQI655302 QAE655302 QKA655302 QTW655302 RDS655302 RNO655302 RXK655302 SHG655302 SRC655302 TAY655302 TKU655302 TUQ655302 UEM655302 UOI655302 UYE655302 VIA655302 VRW655302 WBS655302 WLO655302 WVK655302 B720838 IY720838 SU720838 ACQ720838 AMM720838 AWI720838 BGE720838 BQA720838 BZW720838 CJS720838 CTO720838 DDK720838 DNG720838 DXC720838 EGY720838 EQU720838 FAQ720838 FKM720838 FUI720838 GEE720838 GOA720838 GXW720838 HHS720838 HRO720838 IBK720838 ILG720838 IVC720838 JEY720838 JOU720838 JYQ720838 KIM720838 KSI720838 LCE720838 LMA720838 LVW720838 MFS720838 MPO720838 MZK720838 NJG720838 NTC720838 OCY720838 OMU720838 OWQ720838 PGM720838 PQI720838 QAE720838 QKA720838 QTW720838 RDS720838 RNO720838 RXK720838 SHG720838 SRC720838 TAY720838 TKU720838 TUQ720838 UEM720838 UOI720838 UYE720838 VIA720838 VRW720838 WBS720838 WLO720838 WVK720838 B786374 IY786374 SU786374 ACQ786374 AMM786374 AWI786374 BGE786374 BQA786374 BZW786374 CJS786374 CTO786374 DDK786374 DNG786374 DXC786374 EGY786374 EQU786374 FAQ786374 FKM786374 FUI786374 GEE786374 GOA786374 GXW786374 HHS786374 HRO786374 IBK786374 ILG786374 IVC786374 JEY786374 JOU786374 JYQ786374 KIM786374 KSI786374 LCE786374 LMA786374 LVW786374 MFS786374 MPO786374 MZK786374 NJG786374 NTC786374 OCY786374 OMU786374 OWQ786374 PGM786374 PQI786374 QAE786374 QKA786374 QTW786374 RDS786374 RNO786374 RXK786374 SHG786374 SRC786374 TAY786374 TKU786374 TUQ786374 UEM786374 UOI786374 UYE786374 VIA786374 VRW786374 WBS786374 WLO786374 WVK786374 B851910 IY851910 SU851910 ACQ851910 AMM851910 AWI851910 BGE851910 BQA851910 BZW851910 CJS851910 CTO851910 DDK851910 DNG851910 DXC851910 EGY851910 EQU851910 FAQ851910 FKM851910 FUI851910 GEE851910 GOA851910 GXW851910 HHS851910 HRO851910 IBK851910 ILG851910 IVC851910 JEY851910 JOU851910 JYQ851910 KIM851910 KSI851910 LCE851910 LMA851910 LVW851910 MFS851910 MPO851910 MZK851910 NJG851910 NTC851910 OCY851910 OMU851910 OWQ851910 PGM851910 PQI851910 QAE851910 QKA851910 QTW851910 RDS851910 RNO851910 RXK851910 SHG851910 SRC851910 TAY851910 TKU851910 TUQ851910 UEM851910 UOI851910 UYE851910 VIA851910 VRW851910 WBS851910 WLO851910 WVK851910 B917446 IY917446 SU917446 ACQ917446 AMM917446 AWI917446 BGE917446 BQA917446 BZW917446 CJS917446 CTO917446 DDK917446 DNG917446 DXC917446 EGY917446 EQU917446 FAQ917446 FKM917446 FUI917446 GEE917446 GOA917446 GXW917446 HHS917446 HRO917446 IBK917446 ILG917446 IVC917446 JEY917446 JOU917446 JYQ917446 KIM917446 KSI917446 LCE917446 LMA917446 LVW917446 MFS917446 MPO917446 MZK917446 NJG917446 NTC917446 OCY917446 OMU917446 OWQ917446 PGM917446 PQI917446 QAE917446 QKA917446 QTW917446 RDS917446 RNO917446 RXK917446 SHG917446 SRC917446 TAY917446 TKU917446 TUQ917446 UEM917446 UOI917446 UYE917446 VIA917446 VRW917446 WBS917446 WLO917446 WVK917446 B982982 IY982982 SU982982 ACQ982982 AMM982982 AWI982982 BGE982982 BQA982982 BZW982982 CJS982982 CTO982982 DDK982982 DNG982982 DXC982982 EGY982982 EQU982982 FAQ982982 FKM982982 FUI982982 GEE982982 GOA982982 GXW982982 HHS982982 HRO982982 IBK982982 ILG982982 IVC982982 JEY982982 JOU982982 JYQ982982 KIM982982 KSI982982 LCE982982 LMA982982 LVW982982 MFS982982 MPO982982 MZK982982 NJG982982 NTC982982 OCY982982 OMU982982 OWQ982982 PGM982982 PQI982982 QAE982982 QKA982982 QTW982982 RDS982982 RNO982982 RXK982982 SHG982982 SRC982982 TAY982982 TKU982982 TUQ982982 UEM982982 UOI982982 UYE982982 VIA982982 VRW982982 WBS982982 WLO982982 IY123 SU123 ACQ123 AMM123 AWI123 BGE123 BQA123 BZW123 CJS123 CTO123 DDK123 DNG123 DXC123 EGY123 EQU123 FAQ123 FKM123 FUI123 GEE123 GOA123 GXW123 HHS123 HRO123 IBK123 ILG123 IVC123 JEY123 JOU123 JYQ123 KIM123 KSI123 LCE123 LMA123 LVW123 MFS123 MPO123 MZK123 NJG123 NTC123 OCY123 OMU123 OWQ123 PGM123 PQI123 QAE123 QKA123 QTW123 RDS123 RNO123 RXK123 SHG123 SRC123 TAY123 TKU123 TUQ123 UEM123 UOI123 UYE123 VIA123 VRW123 WBS123 WLO123 WVK123 WWD983035:WWD983040 WMH983035:WMH983040 WCL983035:WCL983040 VSP983035:VSP983040 VIT983035:VIT983040 UYX983035:UYX983040 UPB983035:UPB983040 UFF983035:UFF983040 TVJ983035:TVJ983040 TLN983035:TLN983040 TBR983035:TBR983040 SRV983035:SRV983040 SHZ983035:SHZ983040 RYD983035:RYD983040 ROH983035:ROH983040 REL983035:REL983040 QUP983035:QUP983040 QKT983035:QKT983040 QAX983035:QAX983040 PRB983035:PRB983040 PHF983035:PHF983040 OXJ983035:OXJ983040 ONN983035:ONN983040 ODR983035:ODR983040 NTV983035:NTV983040 NJZ983035:NJZ983040 NAD983035:NAD983040 MQH983035:MQH983040 MGL983035:MGL983040 LWP983035:LWP983040 LMT983035:LMT983040 LCX983035:LCX983040 KTB983035:KTB983040 KJF983035:KJF983040 JZJ983035:JZJ983040 JPN983035:JPN983040 JFR983035:JFR983040 IVV983035:IVV983040 ILZ983035:ILZ983040 ICD983035:ICD983040 HSH983035:HSH983040 HIL983035:HIL983040 GYP983035:GYP983040 GOT983035:GOT983040 GEX983035:GEX983040 FVB983035:FVB983040 FLF983035:FLF983040 FBJ983035:FBJ983040 ERN983035:ERN983040 EHR983035:EHR983040 DXV983035:DXV983040 DNZ983035:DNZ983040 DED983035:DED983040 CUH983035:CUH983040 CKL983035:CKL983040 CAP983035:CAP983040 BQT983035:BQT983040 BGX983035:BGX983040 AXB983035:AXB983040 ANF983035:ANF983040 ADJ983035:ADJ983040 TN983035:TN983040 JR983035:JR983040 AI983035:AI983040 WWD917499:WWD917504 WMH917499:WMH917504 WCL917499:WCL917504 VSP917499:VSP917504 VIT917499:VIT917504 UYX917499:UYX917504 UPB917499:UPB917504 UFF917499:UFF917504 TVJ917499:TVJ917504 TLN917499:TLN917504 TBR917499:TBR917504 SRV917499:SRV917504 SHZ917499:SHZ917504 RYD917499:RYD917504 ROH917499:ROH917504 REL917499:REL917504 QUP917499:QUP917504 QKT917499:QKT917504 QAX917499:QAX917504 PRB917499:PRB917504 PHF917499:PHF917504 OXJ917499:OXJ917504 ONN917499:ONN917504 ODR917499:ODR917504 NTV917499:NTV917504 NJZ917499:NJZ917504 NAD917499:NAD917504 MQH917499:MQH917504 MGL917499:MGL917504 LWP917499:LWP917504 LMT917499:LMT917504 LCX917499:LCX917504 KTB917499:KTB917504 KJF917499:KJF917504 JZJ917499:JZJ917504 JPN917499:JPN917504 JFR917499:JFR917504 IVV917499:IVV917504 ILZ917499:ILZ917504 ICD917499:ICD917504 HSH917499:HSH917504 HIL917499:HIL917504 GYP917499:GYP917504 GOT917499:GOT917504 GEX917499:GEX917504 FVB917499:FVB917504 FLF917499:FLF917504 FBJ917499:FBJ917504 ERN917499:ERN917504 EHR917499:EHR917504 DXV917499:DXV917504 DNZ917499:DNZ917504 DED917499:DED917504 CUH917499:CUH917504 CKL917499:CKL917504 CAP917499:CAP917504 BQT917499:BQT917504 BGX917499:BGX917504 AXB917499:AXB917504 ANF917499:ANF917504 ADJ917499:ADJ917504 TN917499:TN917504 JR917499:JR917504 AI917499:AI917504 WWD851963:WWD851968 WMH851963:WMH851968 WCL851963:WCL851968 VSP851963:VSP851968 VIT851963:VIT851968 UYX851963:UYX851968 UPB851963:UPB851968 UFF851963:UFF851968 TVJ851963:TVJ851968 TLN851963:TLN851968 TBR851963:TBR851968 SRV851963:SRV851968 SHZ851963:SHZ851968 RYD851963:RYD851968 ROH851963:ROH851968 REL851963:REL851968 QUP851963:QUP851968 QKT851963:QKT851968 QAX851963:QAX851968 PRB851963:PRB851968 PHF851963:PHF851968 OXJ851963:OXJ851968 ONN851963:ONN851968 ODR851963:ODR851968 NTV851963:NTV851968 NJZ851963:NJZ851968 NAD851963:NAD851968 MQH851963:MQH851968 MGL851963:MGL851968 LWP851963:LWP851968 LMT851963:LMT851968 LCX851963:LCX851968 KTB851963:KTB851968 KJF851963:KJF851968 JZJ851963:JZJ851968 JPN851963:JPN851968 JFR851963:JFR851968 IVV851963:IVV851968 ILZ851963:ILZ851968 ICD851963:ICD851968 HSH851963:HSH851968 HIL851963:HIL851968 GYP851963:GYP851968 GOT851963:GOT851968 GEX851963:GEX851968 FVB851963:FVB851968 FLF851963:FLF851968 FBJ851963:FBJ851968 ERN851963:ERN851968 EHR851963:EHR851968 DXV851963:DXV851968 DNZ851963:DNZ851968 DED851963:DED851968 CUH851963:CUH851968 CKL851963:CKL851968 CAP851963:CAP851968 BQT851963:BQT851968 BGX851963:BGX851968 AXB851963:AXB851968 ANF851963:ANF851968 ADJ851963:ADJ851968 TN851963:TN851968 JR851963:JR851968 AI851963:AI851968 WWD786427:WWD786432 WMH786427:WMH786432 WCL786427:WCL786432 VSP786427:VSP786432 VIT786427:VIT786432 UYX786427:UYX786432 UPB786427:UPB786432 UFF786427:UFF786432 TVJ786427:TVJ786432 TLN786427:TLN786432 TBR786427:TBR786432 SRV786427:SRV786432 SHZ786427:SHZ786432 RYD786427:RYD786432 ROH786427:ROH786432 REL786427:REL786432 QUP786427:QUP786432 QKT786427:QKT786432 QAX786427:QAX786432 PRB786427:PRB786432 PHF786427:PHF786432 OXJ786427:OXJ786432 ONN786427:ONN786432 ODR786427:ODR786432 NTV786427:NTV786432 NJZ786427:NJZ786432 NAD786427:NAD786432 MQH786427:MQH786432 MGL786427:MGL786432 LWP786427:LWP786432 LMT786427:LMT786432 LCX786427:LCX786432 KTB786427:KTB786432 KJF786427:KJF786432 JZJ786427:JZJ786432 JPN786427:JPN786432 JFR786427:JFR786432 IVV786427:IVV786432 ILZ786427:ILZ786432 ICD786427:ICD786432 HSH786427:HSH786432 HIL786427:HIL786432 GYP786427:GYP786432 GOT786427:GOT786432 GEX786427:GEX786432 FVB786427:FVB786432 FLF786427:FLF786432 FBJ786427:FBJ786432 ERN786427:ERN786432 EHR786427:EHR786432 DXV786427:DXV786432 DNZ786427:DNZ786432 DED786427:DED786432 CUH786427:CUH786432 CKL786427:CKL786432 CAP786427:CAP786432 BQT786427:BQT786432 BGX786427:BGX786432 AXB786427:AXB786432 ANF786427:ANF786432 ADJ786427:ADJ786432 TN786427:TN786432 JR786427:JR786432 AI786427:AI786432 WWD720891:WWD720896 WMH720891:WMH720896 WCL720891:WCL720896 VSP720891:VSP720896 VIT720891:VIT720896 UYX720891:UYX720896 UPB720891:UPB720896 UFF720891:UFF720896 TVJ720891:TVJ720896 TLN720891:TLN720896 TBR720891:TBR720896 SRV720891:SRV720896 SHZ720891:SHZ720896 RYD720891:RYD720896 ROH720891:ROH720896 REL720891:REL720896 QUP720891:QUP720896 QKT720891:QKT720896 QAX720891:QAX720896 PRB720891:PRB720896 PHF720891:PHF720896 OXJ720891:OXJ720896 ONN720891:ONN720896 ODR720891:ODR720896 NTV720891:NTV720896 NJZ720891:NJZ720896 NAD720891:NAD720896 MQH720891:MQH720896 MGL720891:MGL720896 LWP720891:LWP720896 LMT720891:LMT720896 LCX720891:LCX720896 KTB720891:KTB720896 KJF720891:KJF720896 JZJ720891:JZJ720896 JPN720891:JPN720896 JFR720891:JFR720896 IVV720891:IVV720896 ILZ720891:ILZ720896 ICD720891:ICD720896 HSH720891:HSH720896 HIL720891:HIL720896 GYP720891:GYP720896 GOT720891:GOT720896 GEX720891:GEX720896 FVB720891:FVB720896 FLF720891:FLF720896 FBJ720891:FBJ720896 ERN720891:ERN720896 EHR720891:EHR720896 DXV720891:DXV720896 DNZ720891:DNZ720896 DED720891:DED720896 CUH720891:CUH720896 CKL720891:CKL720896 CAP720891:CAP720896 BQT720891:BQT720896 BGX720891:BGX720896 AXB720891:AXB720896 ANF720891:ANF720896 ADJ720891:ADJ720896 TN720891:TN720896 JR720891:JR720896 AI720891:AI720896 WWD655355:WWD655360 WMH655355:WMH655360 WCL655355:WCL655360 VSP655355:VSP655360 VIT655355:VIT655360 UYX655355:UYX655360 UPB655355:UPB655360 UFF655355:UFF655360 TVJ655355:TVJ655360 TLN655355:TLN655360 TBR655355:TBR655360 SRV655355:SRV655360 SHZ655355:SHZ655360 RYD655355:RYD655360 ROH655355:ROH655360 REL655355:REL655360 QUP655355:QUP655360 QKT655355:QKT655360 QAX655355:QAX655360 PRB655355:PRB655360 PHF655355:PHF655360 OXJ655355:OXJ655360 ONN655355:ONN655360 ODR655355:ODR655360 NTV655355:NTV655360 NJZ655355:NJZ655360 NAD655355:NAD655360 MQH655355:MQH655360 MGL655355:MGL655360 LWP655355:LWP655360 LMT655355:LMT655360 LCX655355:LCX655360 KTB655355:KTB655360 KJF655355:KJF655360 JZJ655355:JZJ655360 JPN655355:JPN655360 JFR655355:JFR655360 IVV655355:IVV655360 ILZ655355:ILZ655360 ICD655355:ICD655360 HSH655355:HSH655360 HIL655355:HIL655360 GYP655355:GYP655360 GOT655355:GOT655360 GEX655355:GEX655360 FVB655355:FVB655360 FLF655355:FLF655360 FBJ655355:FBJ655360 ERN655355:ERN655360 EHR655355:EHR655360 DXV655355:DXV655360 DNZ655355:DNZ655360 DED655355:DED655360 CUH655355:CUH655360 CKL655355:CKL655360 CAP655355:CAP655360 BQT655355:BQT655360 BGX655355:BGX655360 AXB655355:AXB655360 ANF655355:ANF655360 ADJ655355:ADJ655360 TN655355:TN655360 JR655355:JR655360 AI655355:AI655360 WWD589819:WWD589824 WMH589819:WMH589824 WCL589819:WCL589824 VSP589819:VSP589824 VIT589819:VIT589824 UYX589819:UYX589824 UPB589819:UPB589824 UFF589819:UFF589824 TVJ589819:TVJ589824 TLN589819:TLN589824 TBR589819:TBR589824 SRV589819:SRV589824 SHZ589819:SHZ589824 RYD589819:RYD589824 ROH589819:ROH589824 REL589819:REL589824 QUP589819:QUP589824 QKT589819:QKT589824 QAX589819:QAX589824 PRB589819:PRB589824 PHF589819:PHF589824 OXJ589819:OXJ589824 ONN589819:ONN589824 ODR589819:ODR589824 NTV589819:NTV589824 NJZ589819:NJZ589824 NAD589819:NAD589824 MQH589819:MQH589824 MGL589819:MGL589824 LWP589819:LWP589824 LMT589819:LMT589824 LCX589819:LCX589824 KTB589819:KTB589824 KJF589819:KJF589824 JZJ589819:JZJ589824 JPN589819:JPN589824 JFR589819:JFR589824 IVV589819:IVV589824 ILZ589819:ILZ589824 ICD589819:ICD589824 HSH589819:HSH589824 HIL589819:HIL589824 GYP589819:GYP589824 GOT589819:GOT589824 GEX589819:GEX589824 FVB589819:FVB589824 FLF589819:FLF589824 FBJ589819:FBJ589824 ERN589819:ERN589824 EHR589819:EHR589824 DXV589819:DXV589824 DNZ589819:DNZ589824 DED589819:DED589824 CUH589819:CUH589824 CKL589819:CKL589824 CAP589819:CAP589824 BQT589819:BQT589824 BGX589819:BGX589824 AXB589819:AXB589824 ANF589819:ANF589824 ADJ589819:ADJ589824 TN589819:TN589824 JR589819:JR589824 AI589819:AI589824 WWD524283:WWD524288 WMH524283:WMH524288 WCL524283:WCL524288 VSP524283:VSP524288 VIT524283:VIT524288 UYX524283:UYX524288 UPB524283:UPB524288 UFF524283:UFF524288 TVJ524283:TVJ524288 TLN524283:TLN524288 TBR524283:TBR524288 SRV524283:SRV524288 SHZ524283:SHZ524288 RYD524283:RYD524288 ROH524283:ROH524288 REL524283:REL524288 QUP524283:QUP524288 QKT524283:QKT524288 QAX524283:QAX524288 PRB524283:PRB524288 PHF524283:PHF524288 OXJ524283:OXJ524288 ONN524283:ONN524288 ODR524283:ODR524288 NTV524283:NTV524288 NJZ524283:NJZ524288 NAD524283:NAD524288 MQH524283:MQH524288 MGL524283:MGL524288 LWP524283:LWP524288 LMT524283:LMT524288 LCX524283:LCX524288 KTB524283:KTB524288 KJF524283:KJF524288 JZJ524283:JZJ524288 JPN524283:JPN524288 JFR524283:JFR524288 IVV524283:IVV524288 ILZ524283:ILZ524288 ICD524283:ICD524288 HSH524283:HSH524288 HIL524283:HIL524288 GYP524283:GYP524288 GOT524283:GOT524288 GEX524283:GEX524288 FVB524283:FVB524288 FLF524283:FLF524288 FBJ524283:FBJ524288 ERN524283:ERN524288 EHR524283:EHR524288 DXV524283:DXV524288 DNZ524283:DNZ524288 DED524283:DED524288 CUH524283:CUH524288 CKL524283:CKL524288 CAP524283:CAP524288 BQT524283:BQT524288 BGX524283:BGX524288 AXB524283:AXB524288 ANF524283:ANF524288 ADJ524283:ADJ524288 TN524283:TN524288 JR524283:JR524288 AI524283:AI524288 WWD458747:WWD458752 WMH458747:WMH458752 WCL458747:WCL458752 VSP458747:VSP458752 VIT458747:VIT458752 UYX458747:UYX458752 UPB458747:UPB458752 UFF458747:UFF458752 TVJ458747:TVJ458752 TLN458747:TLN458752 TBR458747:TBR458752 SRV458747:SRV458752 SHZ458747:SHZ458752 RYD458747:RYD458752 ROH458747:ROH458752 REL458747:REL458752 QUP458747:QUP458752 QKT458747:QKT458752 QAX458747:QAX458752 PRB458747:PRB458752 PHF458747:PHF458752 OXJ458747:OXJ458752 ONN458747:ONN458752 ODR458747:ODR458752 NTV458747:NTV458752 NJZ458747:NJZ458752 NAD458747:NAD458752 MQH458747:MQH458752 MGL458747:MGL458752 LWP458747:LWP458752 LMT458747:LMT458752 LCX458747:LCX458752 KTB458747:KTB458752 KJF458747:KJF458752 JZJ458747:JZJ458752 JPN458747:JPN458752 JFR458747:JFR458752 IVV458747:IVV458752 ILZ458747:ILZ458752 ICD458747:ICD458752 HSH458747:HSH458752 HIL458747:HIL458752 GYP458747:GYP458752 GOT458747:GOT458752 GEX458747:GEX458752 FVB458747:FVB458752 FLF458747:FLF458752 FBJ458747:FBJ458752 ERN458747:ERN458752 EHR458747:EHR458752 DXV458747:DXV458752 DNZ458747:DNZ458752 DED458747:DED458752 CUH458747:CUH458752 CKL458747:CKL458752 CAP458747:CAP458752 BQT458747:BQT458752 BGX458747:BGX458752 AXB458747:AXB458752 ANF458747:ANF458752 ADJ458747:ADJ458752 TN458747:TN458752 JR458747:JR458752 AI458747:AI458752 WWD393211:WWD393216 WMH393211:WMH393216 WCL393211:WCL393216 VSP393211:VSP393216 VIT393211:VIT393216 UYX393211:UYX393216 UPB393211:UPB393216 UFF393211:UFF393216 TVJ393211:TVJ393216 TLN393211:TLN393216 TBR393211:TBR393216 SRV393211:SRV393216 SHZ393211:SHZ393216 RYD393211:RYD393216 ROH393211:ROH393216 REL393211:REL393216 QUP393211:QUP393216 QKT393211:QKT393216 QAX393211:QAX393216 PRB393211:PRB393216 PHF393211:PHF393216 OXJ393211:OXJ393216 ONN393211:ONN393216 ODR393211:ODR393216 NTV393211:NTV393216 NJZ393211:NJZ393216 NAD393211:NAD393216 MQH393211:MQH393216 MGL393211:MGL393216 LWP393211:LWP393216 LMT393211:LMT393216 LCX393211:LCX393216 KTB393211:KTB393216 KJF393211:KJF393216 JZJ393211:JZJ393216 JPN393211:JPN393216 JFR393211:JFR393216 IVV393211:IVV393216 ILZ393211:ILZ393216 ICD393211:ICD393216 HSH393211:HSH393216 HIL393211:HIL393216 GYP393211:GYP393216 GOT393211:GOT393216 GEX393211:GEX393216 FVB393211:FVB393216 FLF393211:FLF393216 FBJ393211:FBJ393216 ERN393211:ERN393216 EHR393211:EHR393216 DXV393211:DXV393216 DNZ393211:DNZ393216 DED393211:DED393216 CUH393211:CUH393216 CKL393211:CKL393216 CAP393211:CAP393216 BQT393211:BQT393216 BGX393211:BGX393216 AXB393211:AXB393216 ANF393211:ANF393216 ADJ393211:ADJ393216 TN393211:TN393216 JR393211:JR393216 AI393211:AI393216 WWD327675:WWD327680 WMH327675:WMH327680 WCL327675:WCL327680 VSP327675:VSP327680 VIT327675:VIT327680 UYX327675:UYX327680 UPB327675:UPB327680 UFF327675:UFF327680 TVJ327675:TVJ327680 TLN327675:TLN327680 TBR327675:TBR327680 SRV327675:SRV327680 SHZ327675:SHZ327680 RYD327675:RYD327680 ROH327675:ROH327680 REL327675:REL327680 QUP327675:QUP327680 QKT327675:QKT327680 QAX327675:QAX327680 PRB327675:PRB327680 PHF327675:PHF327680 OXJ327675:OXJ327680 ONN327675:ONN327680 ODR327675:ODR327680 NTV327675:NTV327680 NJZ327675:NJZ327680 NAD327675:NAD327680 MQH327675:MQH327680 MGL327675:MGL327680 LWP327675:LWP327680 LMT327675:LMT327680 LCX327675:LCX327680 KTB327675:KTB327680 KJF327675:KJF327680 JZJ327675:JZJ327680 JPN327675:JPN327680 JFR327675:JFR327680 IVV327675:IVV327680 ILZ327675:ILZ327680 ICD327675:ICD327680 HSH327675:HSH327680 HIL327675:HIL327680 GYP327675:GYP327680 GOT327675:GOT327680 GEX327675:GEX327680 FVB327675:FVB327680 FLF327675:FLF327680 FBJ327675:FBJ327680 ERN327675:ERN327680 EHR327675:EHR327680 DXV327675:DXV327680 DNZ327675:DNZ327680 DED327675:DED327680 CUH327675:CUH327680 CKL327675:CKL327680 CAP327675:CAP327680 BQT327675:BQT327680 BGX327675:BGX327680 AXB327675:AXB327680 ANF327675:ANF327680 ADJ327675:ADJ327680 TN327675:TN327680 JR327675:JR327680 AI327675:AI327680 WWD262139:WWD262144 WMH262139:WMH262144 WCL262139:WCL262144 VSP262139:VSP262144 VIT262139:VIT262144 UYX262139:UYX262144 UPB262139:UPB262144 UFF262139:UFF262144 TVJ262139:TVJ262144 TLN262139:TLN262144 TBR262139:TBR262144 SRV262139:SRV262144 SHZ262139:SHZ262144 RYD262139:RYD262144 ROH262139:ROH262144 REL262139:REL262144 QUP262139:QUP262144 QKT262139:QKT262144 QAX262139:QAX262144 PRB262139:PRB262144 PHF262139:PHF262144 OXJ262139:OXJ262144 ONN262139:ONN262144 ODR262139:ODR262144 NTV262139:NTV262144 NJZ262139:NJZ262144 NAD262139:NAD262144 MQH262139:MQH262144 MGL262139:MGL262144 LWP262139:LWP262144 LMT262139:LMT262144 LCX262139:LCX262144 KTB262139:KTB262144 KJF262139:KJF262144 JZJ262139:JZJ262144 JPN262139:JPN262144 JFR262139:JFR262144 IVV262139:IVV262144 ILZ262139:ILZ262144 ICD262139:ICD262144 HSH262139:HSH262144 HIL262139:HIL262144 GYP262139:GYP262144 GOT262139:GOT262144 GEX262139:GEX262144 FVB262139:FVB262144 FLF262139:FLF262144 FBJ262139:FBJ262144 ERN262139:ERN262144 EHR262139:EHR262144 DXV262139:DXV262144 DNZ262139:DNZ262144 DED262139:DED262144 CUH262139:CUH262144 CKL262139:CKL262144 CAP262139:CAP262144 BQT262139:BQT262144 BGX262139:BGX262144 AXB262139:AXB262144 ANF262139:ANF262144 ADJ262139:ADJ262144 TN262139:TN262144 JR262139:JR262144 AI262139:AI262144 WWD196603:WWD196608 WMH196603:WMH196608 WCL196603:WCL196608 VSP196603:VSP196608 VIT196603:VIT196608 UYX196603:UYX196608 UPB196603:UPB196608 UFF196603:UFF196608 TVJ196603:TVJ196608 TLN196603:TLN196608 TBR196603:TBR196608 SRV196603:SRV196608 SHZ196603:SHZ196608 RYD196603:RYD196608 ROH196603:ROH196608 REL196603:REL196608 QUP196603:QUP196608 QKT196603:QKT196608 QAX196603:QAX196608 PRB196603:PRB196608 PHF196603:PHF196608 OXJ196603:OXJ196608 ONN196603:ONN196608 ODR196603:ODR196608 NTV196603:NTV196608 NJZ196603:NJZ196608 NAD196603:NAD196608 MQH196603:MQH196608 MGL196603:MGL196608 LWP196603:LWP196608 LMT196603:LMT196608 LCX196603:LCX196608 KTB196603:KTB196608 KJF196603:KJF196608 JZJ196603:JZJ196608 JPN196603:JPN196608 JFR196603:JFR196608 IVV196603:IVV196608 ILZ196603:ILZ196608 ICD196603:ICD196608 HSH196603:HSH196608 HIL196603:HIL196608 GYP196603:GYP196608 GOT196603:GOT196608 GEX196603:GEX196608 FVB196603:FVB196608 FLF196603:FLF196608 FBJ196603:FBJ196608 ERN196603:ERN196608 EHR196603:EHR196608 DXV196603:DXV196608 DNZ196603:DNZ196608 DED196603:DED196608 CUH196603:CUH196608 CKL196603:CKL196608 CAP196603:CAP196608 BQT196603:BQT196608 BGX196603:BGX196608 AXB196603:AXB196608 ANF196603:ANF196608 ADJ196603:ADJ196608 TN196603:TN196608 JR196603:JR196608 AI196603:AI196608 WWD131067:WWD131072 WMH131067:WMH131072 WCL131067:WCL131072 VSP131067:VSP131072 VIT131067:VIT131072 UYX131067:UYX131072 UPB131067:UPB131072 UFF131067:UFF131072 TVJ131067:TVJ131072 TLN131067:TLN131072 TBR131067:TBR131072 SRV131067:SRV131072 SHZ131067:SHZ131072 RYD131067:RYD131072 ROH131067:ROH131072 REL131067:REL131072 QUP131067:QUP131072 QKT131067:QKT131072 QAX131067:QAX131072 PRB131067:PRB131072 PHF131067:PHF131072 OXJ131067:OXJ131072 ONN131067:ONN131072 ODR131067:ODR131072 NTV131067:NTV131072 NJZ131067:NJZ131072 NAD131067:NAD131072 MQH131067:MQH131072 MGL131067:MGL131072 LWP131067:LWP131072 LMT131067:LMT131072 LCX131067:LCX131072 KTB131067:KTB131072 KJF131067:KJF131072 JZJ131067:JZJ131072 JPN131067:JPN131072 JFR131067:JFR131072 IVV131067:IVV131072 ILZ131067:ILZ131072 ICD131067:ICD131072 HSH131067:HSH131072 HIL131067:HIL131072 GYP131067:GYP131072 GOT131067:GOT131072 GEX131067:GEX131072 FVB131067:FVB131072 FLF131067:FLF131072 FBJ131067:FBJ131072 ERN131067:ERN131072 EHR131067:EHR131072 DXV131067:DXV131072 DNZ131067:DNZ131072 DED131067:DED131072 CUH131067:CUH131072 CKL131067:CKL131072 CAP131067:CAP131072 BQT131067:BQT131072 BGX131067:BGX131072 AXB131067:AXB131072 ANF131067:ANF131072 ADJ131067:ADJ131072 TN131067:TN131072 JR131067:JR131072 AI131067:AI131072 WWD65531:WWD65536 WMH65531:WMH65536 WCL65531:WCL65536 VSP65531:VSP65536 VIT65531:VIT65536 UYX65531:UYX65536 UPB65531:UPB65536 UFF65531:UFF65536 TVJ65531:TVJ65536 TLN65531:TLN65536 TBR65531:TBR65536 SRV65531:SRV65536 SHZ65531:SHZ65536 RYD65531:RYD65536 ROH65531:ROH65536 REL65531:REL65536 QUP65531:QUP65536 QKT65531:QKT65536 QAX65531:QAX65536 PRB65531:PRB65536 PHF65531:PHF65536 OXJ65531:OXJ65536 ONN65531:ONN65536 ODR65531:ODR65536 NTV65531:NTV65536 NJZ65531:NJZ65536 NAD65531:NAD65536 MQH65531:MQH65536 MGL65531:MGL65536 LWP65531:LWP65536 LMT65531:LMT65536 LCX65531:LCX65536 KTB65531:KTB65536 KJF65531:KJF65536 JZJ65531:JZJ65536 JPN65531:JPN65536 JFR65531:JFR65536 IVV65531:IVV65536 ILZ65531:ILZ65536 ICD65531:ICD65536 HSH65531:HSH65536 HIL65531:HIL65536 GYP65531:GYP65536 GOT65531:GOT65536 GEX65531:GEX65536 FVB65531:FVB65536 FLF65531:FLF65536 FBJ65531:FBJ65536 ERN65531:ERN65536 EHR65531:EHR65536 DXV65531:DXV65536 DNZ65531:DNZ65536 DED65531:DED65536 CUH65531:CUH65536 CKL65531:CKL65536 CAP65531:CAP65536 BQT65531:BQT65536 BGX65531:BGX65536 AXB65531:AXB65536 ANF65531:ANF65536 ADJ65531:ADJ65536 TN65531:TN65536 JR65531:JR65536 AI65531:AI65536 WVV983052:WVV983060 WLZ983052:WLZ983060 WCD983052:WCD983060 VSH983052:VSH983060 VIL983052:VIL983060 UYP983052:UYP983060 UOT983052:UOT983060 UEX983052:UEX983060 TVB983052:TVB983060 TLF983052:TLF983060 TBJ983052:TBJ983060 SRN983052:SRN983060 SHR983052:SHR983060 RXV983052:RXV983060 RNZ983052:RNZ983060 RED983052:RED983060 QUH983052:QUH983060 QKL983052:QKL983060 QAP983052:QAP983060 PQT983052:PQT983060 PGX983052:PGX983060 OXB983052:OXB983060 ONF983052:ONF983060 ODJ983052:ODJ983060 NTN983052:NTN983060 NJR983052:NJR983060 MZV983052:MZV983060 MPZ983052:MPZ983060 MGD983052:MGD983060 LWH983052:LWH983060 LML983052:LML983060 LCP983052:LCP983060 KST983052:KST983060 KIX983052:KIX983060 JZB983052:JZB983060 JPF983052:JPF983060 JFJ983052:JFJ983060 IVN983052:IVN983060 ILR983052:ILR983060 IBV983052:IBV983060 HRZ983052:HRZ983060 HID983052:HID983060 GYH983052:GYH983060 GOL983052:GOL983060 GEP983052:GEP983060 FUT983052:FUT983060 FKX983052:FKX983060 FBB983052:FBB983060 ERF983052:ERF983060 EHJ983052:EHJ983060 DXN983052:DXN983060 DNR983052:DNR983060 DDV983052:DDV983060 CTZ983052:CTZ983060 CKD983052:CKD983060 CAH983052:CAH983060 BQL983052:BQL983060 BGP983052:BGP983060 AWT983052:AWT983060 AMX983052:AMX983060 ADB983052:ADB983060 TF983052:TF983060 JJ983052:JJ983060 M983052:T983060 WVV917516:WVV917524 WLZ917516:WLZ917524 WCD917516:WCD917524 VSH917516:VSH917524 VIL917516:VIL917524 UYP917516:UYP917524 UOT917516:UOT917524 UEX917516:UEX917524 TVB917516:TVB917524 TLF917516:TLF917524 TBJ917516:TBJ917524 SRN917516:SRN917524 SHR917516:SHR917524 RXV917516:RXV917524 RNZ917516:RNZ917524 RED917516:RED917524 QUH917516:QUH917524 QKL917516:QKL917524 QAP917516:QAP917524 PQT917516:PQT917524 PGX917516:PGX917524 OXB917516:OXB917524 ONF917516:ONF917524 ODJ917516:ODJ917524 NTN917516:NTN917524 NJR917516:NJR917524 MZV917516:MZV917524 MPZ917516:MPZ917524 MGD917516:MGD917524 LWH917516:LWH917524 LML917516:LML917524 LCP917516:LCP917524 KST917516:KST917524 KIX917516:KIX917524 JZB917516:JZB917524 JPF917516:JPF917524 JFJ917516:JFJ917524 IVN917516:IVN917524 ILR917516:ILR917524 IBV917516:IBV917524 HRZ917516:HRZ917524 HID917516:HID917524 GYH917516:GYH917524 GOL917516:GOL917524 GEP917516:GEP917524 FUT917516:FUT917524 FKX917516:FKX917524 FBB917516:FBB917524 ERF917516:ERF917524 EHJ917516:EHJ917524 DXN917516:DXN917524 DNR917516:DNR917524 DDV917516:DDV917524 CTZ917516:CTZ917524 CKD917516:CKD917524 CAH917516:CAH917524 BQL917516:BQL917524 BGP917516:BGP917524 AWT917516:AWT917524 AMX917516:AMX917524 ADB917516:ADB917524 TF917516:TF917524 JJ917516:JJ917524 M917516:T917524 WVV851980:WVV851988 WLZ851980:WLZ851988 WCD851980:WCD851988 VSH851980:VSH851988 VIL851980:VIL851988 UYP851980:UYP851988 UOT851980:UOT851988 UEX851980:UEX851988 TVB851980:TVB851988 TLF851980:TLF851988 TBJ851980:TBJ851988 SRN851980:SRN851988 SHR851980:SHR851988 RXV851980:RXV851988 RNZ851980:RNZ851988 RED851980:RED851988 QUH851980:QUH851988 QKL851980:QKL851988 QAP851980:QAP851988 PQT851980:PQT851988 PGX851980:PGX851988 OXB851980:OXB851988 ONF851980:ONF851988 ODJ851980:ODJ851988 NTN851980:NTN851988 NJR851980:NJR851988 MZV851980:MZV851988 MPZ851980:MPZ851988 MGD851980:MGD851988 LWH851980:LWH851988 LML851980:LML851988 LCP851980:LCP851988 KST851980:KST851988 KIX851980:KIX851988 JZB851980:JZB851988 JPF851980:JPF851988 JFJ851980:JFJ851988 IVN851980:IVN851988 ILR851980:ILR851988 IBV851980:IBV851988 HRZ851980:HRZ851988 HID851980:HID851988 GYH851980:GYH851988 GOL851980:GOL851988 GEP851980:GEP851988 FUT851980:FUT851988 FKX851980:FKX851988 FBB851980:FBB851988 ERF851980:ERF851988 EHJ851980:EHJ851988 DXN851980:DXN851988 DNR851980:DNR851988 DDV851980:DDV851988 CTZ851980:CTZ851988 CKD851980:CKD851988 CAH851980:CAH851988 BQL851980:BQL851988 BGP851980:BGP851988 AWT851980:AWT851988 AMX851980:AMX851988 ADB851980:ADB851988 TF851980:TF851988 JJ851980:JJ851988 M851980:T851988 WVV786444:WVV786452 WLZ786444:WLZ786452 WCD786444:WCD786452 VSH786444:VSH786452 VIL786444:VIL786452 UYP786444:UYP786452 UOT786444:UOT786452 UEX786444:UEX786452 TVB786444:TVB786452 TLF786444:TLF786452 TBJ786444:TBJ786452 SRN786444:SRN786452 SHR786444:SHR786452 RXV786444:RXV786452 RNZ786444:RNZ786452 RED786444:RED786452 QUH786444:QUH786452 QKL786444:QKL786452 QAP786444:QAP786452 PQT786444:PQT786452 PGX786444:PGX786452 OXB786444:OXB786452 ONF786444:ONF786452 ODJ786444:ODJ786452 NTN786444:NTN786452 NJR786444:NJR786452 MZV786444:MZV786452 MPZ786444:MPZ786452 MGD786444:MGD786452 LWH786444:LWH786452 LML786444:LML786452 LCP786444:LCP786452 KST786444:KST786452 KIX786444:KIX786452 JZB786444:JZB786452 JPF786444:JPF786452 JFJ786444:JFJ786452 IVN786444:IVN786452 ILR786444:ILR786452 IBV786444:IBV786452 HRZ786444:HRZ786452 HID786444:HID786452 GYH786444:GYH786452 GOL786444:GOL786452 GEP786444:GEP786452 FUT786444:FUT786452 FKX786444:FKX786452 FBB786444:FBB786452 ERF786444:ERF786452 EHJ786444:EHJ786452 DXN786444:DXN786452 DNR786444:DNR786452 DDV786444:DDV786452 CTZ786444:CTZ786452 CKD786444:CKD786452 CAH786444:CAH786452 BQL786444:BQL786452 BGP786444:BGP786452 AWT786444:AWT786452 AMX786444:AMX786452 ADB786444:ADB786452 TF786444:TF786452 JJ786444:JJ786452 M786444:T786452 WVV720908:WVV720916 WLZ720908:WLZ720916 WCD720908:WCD720916 VSH720908:VSH720916 VIL720908:VIL720916 UYP720908:UYP720916 UOT720908:UOT720916 UEX720908:UEX720916 TVB720908:TVB720916 TLF720908:TLF720916 TBJ720908:TBJ720916 SRN720908:SRN720916 SHR720908:SHR720916 RXV720908:RXV720916 RNZ720908:RNZ720916 RED720908:RED720916 QUH720908:QUH720916 QKL720908:QKL720916 QAP720908:QAP720916 PQT720908:PQT720916 PGX720908:PGX720916 OXB720908:OXB720916 ONF720908:ONF720916 ODJ720908:ODJ720916 NTN720908:NTN720916 NJR720908:NJR720916 MZV720908:MZV720916 MPZ720908:MPZ720916 MGD720908:MGD720916 LWH720908:LWH720916 LML720908:LML720916 LCP720908:LCP720916 KST720908:KST720916 KIX720908:KIX720916 JZB720908:JZB720916 JPF720908:JPF720916 JFJ720908:JFJ720916 IVN720908:IVN720916 ILR720908:ILR720916 IBV720908:IBV720916 HRZ720908:HRZ720916 HID720908:HID720916 GYH720908:GYH720916 GOL720908:GOL720916 GEP720908:GEP720916 FUT720908:FUT720916 FKX720908:FKX720916 FBB720908:FBB720916 ERF720908:ERF720916 EHJ720908:EHJ720916 DXN720908:DXN720916 DNR720908:DNR720916 DDV720908:DDV720916 CTZ720908:CTZ720916 CKD720908:CKD720916 CAH720908:CAH720916 BQL720908:BQL720916 BGP720908:BGP720916 AWT720908:AWT720916 AMX720908:AMX720916 ADB720908:ADB720916 TF720908:TF720916 JJ720908:JJ720916 M720908:T720916 WVV655372:WVV655380 WLZ655372:WLZ655380 WCD655372:WCD655380 VSH655372:VSH655380 VIL655372:VIL655380 UYP655372:UYP655380 UOT655372:UOT655380 UEX655372:UEX655380 TVB655372:TVB655380 TLF655372:TLF655380 TBJ655372:TBJ655380 SRN655372:SRN655380 SHR655372:SHR655380 RXV655372:RXV655380 RNZ655372:RNZ655380 RED655372:RED655380 QUH655372:QUH655380 QKL655372:QKL655380 QAP655372:QAP655380 PQT655372:PQT655380 PGX655372:PGX655380 OXB655372:OXB655380 ONF655372:ONF655380 ODJ655372:ODJ655380 NTN655372:NTN655380 NJR655372:NJR655380 MZV655372:MZV655380 MPZ655372:MPZ655380 MGD655372:MGD655380 LWH655372:LWH655380 LML655372:LML655380 LCP655372:LCP655380 KST655372:KST655380 KIX655372:KIX655380 JZB655372:JZB655380 JPF655372:JPF655380 JFJ655372:JFJ655380 IVN655372:IVN655380 ILR655372:ILR655380 IBV655372:IBV655380 HRZ655372:HRZ655380 HID655372:HID655380 GYH655372:GYH655380 GOL655372:GOL655380 GEP655372:GEP655380 FUT655372:FUT655380 FKX655372:FKX655380 FBB655372:FBB655380 ERF655372:ERF655380 EHJ655372:EHJ655380 DXN655372:DXN655380 DNR655372:DNR655380 DDV655372:DDV655380 CTZ655372:CTZ655380 CKD655372:CKD655380 CAH655372:CAH655380 BQL655372:BQL655380 BGP655372:BGP655380 AWT655372:AWT655380 AMX655372:AMX655380 ADB655372:ADB655380 TF655372:TF655380 JJ655372:JJ655380 M655372:T655380 WVV589836:WVV589844 WLZ589836:WLZ589844 WCD589836:WCD589844 VSH589836:VSH589844 VIL589836:VIL589844 UYP589836:UYP589844 UOT589836:UOT589844 UEX589836:UEX589844 TVB589836:TVB589844 TLF589836:TLF589844 TBJ589836:TBJ589844 SRN589836:SRN589844 SHR589836:SHR589844 RXV589836:RXV589844 RNZ589836:RNZ589844 RED589836:RED589844 QUH589836:QUH589844 QKL589836:QKL589844 QAP589836:QAP589844 PQT589836:PQT589844 PGX589836:PGX589844 OXB589836:OXB589844 ONF589836:ONF589844 ODJ589836:ODJ589844 NTN589836:NTN589844 NJR589836:NJR589844 MZV589836:MZV589844 MPZ589836:MPZ589844 MGD589836:MGD589844 LWH589836:LWH589844 LML589836:LML589844 LCP589836:LCP589844 KST589836:KST589844 KIX589836:KIX589844 JZB589836:JZB589844 JPF589836:JPF589844 JFJ589836:JFJ589844 IVN589836:IVN589844 ILR589836:ILR589844 IBV589836:IBV589844 HRZ589836:HRZ589844 HID589836:HID589844 GYH589836:GYH589844 GOL589836:GOL589844 GEP589836:GEP589844 FUT589836:FUT589844 FKX589836:FKX589844 FBB589836:FBB589844 ERF589836:ERF589844 EHJ589836:EHJ589844 DXN589836:DXN589844 DNR589836:DNR589844 DDV589836:DDV589844 CTZ589836:CTZ589844 CKD589836:CKD589844 CAH589836:CAH589844 BQL589836:BQL589844 BGP589836:BGP589844 AWT589836:AWT589844 AMX589836:AMX589844 ADB589836:ADB589844 TF589836:TF589844 JJ589836:JJ589844 M589836:T589844 WVV524300:WVV524308 WLZ524300:WLZ524308 WCD524300:WCD524308 VSH524300:VSH524308 VIL524300:VIL524308 UYP524300:UYP524308 UOT524300:UOT524308 UEX524300:UEX524308 TVB524300:TVB524308 TLF524300:TLF524308 TBJ524300:TBJ524308 SRN524300:SRN524308 SHR524300:SHR524308 RXV524300:RXV524308 RNZ524300:RNZ524308 RED524300:RED524308 QUH524300:QUH524308 QKL524300:QKL524308 QAP524300:QAP524308 PQT524300:PQT524308 PGX524300:PGX524308 OXB524300:OXB524308 ONF524300:ONF524308 ODJ524300:ODJ524308 NTN524300:NTN524308 NJR524300:NJR524308 MZV524300:MZV524308 MPZ524300:MPZ524308 MGD524300:MGD524308 LWH524300:LWH524308 LML524300:LML524308 LCP524300:LCP524308 KST524300:KST524308 KIX524300:KIX524308 JZB524300:JZB524308 JPF524300:JPF524308 JFJ524300:JFJ524308 IVN524300:IVN524308 ILR524300:ILR524308 IBV524300:IBV524308 HRZ524300:HRZ524308 HID524300:HID524308 GYH524300:GYH524308 GOL524300:GOL524308 GEP524300:GEP524308 FUT524300:FUT524308 FKX524300:FKX524308 FBB524300:FBB524308 ERF524300:ERF524308 EHJ524300:EHJ524308 DXN524300:DXN524308 DNR524300:DNR524308 DDV524300:DDV524308 CTZ524300:CTZ524308 CKD524300:CKD524308 CAH524300:CAH524308 BQL524300:BQL524308 BGP524300:BGP524308 AWT524300:AWT524308 AMX524300:AMX524308 ADB524300:ADB524308 TF524300:TF524308 JJ524300:JJ524308 M524300:T524308 WVV458764:WVV458772 WLZ458764:WLZ458772 WCD458764:WCD458772 VSH458764:VSH458772 VIL458764:VIL458772 UYP458764:UYP458772 UOT458764:UOT458772 UEX458764:UEX458772 TVB458764:TVB458772 TLF458764:TLF458772 TBJ458764:TBJ458772 SRN458764:SRN458772 SHR458764:SHR458772 RXV458764:RXV458772 RNZ458764:RNZ458772 RED458764:RED458772 QUH458764:QUH458772 QKL458764:QKL458772 QAP458764:QAP458772 PQT458764:PQT458772 PGX458764:PGX458772 OXB458764:OXB458772 ONF458764:ONF458772 ODJ458764:ODJ458772 NTN458764:NTN458772 NJR458764:NJR458772 MZV458764:MZV458772 MPZ458764:MPZ458772 MGD458764:MGD458772 LWH458764:LWH458772 LML458764:LML458772 LCP458764:LCP458772 KST458764:KST458772 KIX458764:KIX458772 JZB458764:JZB458772 JPF458764:JPF458772 JFJ458764:JFJ458772 IVN458764:IVN458772 ILR458764:ILR458772 IBV458764:IBV458772 HRZ458764:HRZ458772 HID458764:HID458772 GYH458764:GYH458772 GOL458764:GOL458772 GEP458764:GEP458772 FUT458764:FUT458772 FKX458764:FKX458772 FBB458764:FBB458772 ERF458764:ERF458772 EHJ458764:EHJ458772 DXN458764:DXN458772 DNR458764:DNR458772 DDV458764:DDV458772 CTZ458764:CTZ458772 CKD458764:CKD458772 CAH458764:CAH458772 BQL458764:BQL458772 BGP458764:BGP458772 AWT458764:AWT458772 AMX458764:AMX458772 ADB458764:ADB458772 TF458764:TF458772 JJ458764:JJ458772 M458764:T458772 WVV393228:WVV393236 WLZ393228:WLZ393236 WCD393228:WCD393236 VSH393228:VSH393236 VIL393228:VIL393236 UYP393228:UYP393236 UOT393228:UOT393236 UEX393228:UEX393236 TVB393228:TVB393236 TLF393228:TLF393236 TBJ393228:TBJ393236 SRN393228:SRN393236 SHR393228:SHR393236 RXV393228:RXV393236 RNZ393228:RNZ393236 RED393228:RED393236 QUH393228:QUH393236 QKL393228:QKL393236 QAP393228:QAP393236 PQT393228:PQT393236 PGX393228:PGX393236 OXB393228:OXB393236 ONF393228:ONF393236 ODJ393228:ODJ393236 NTN393228:NTN393236 NJR393228:NJR393236 MZV393228:MZV393236 MPZ393228:MPZ393236 MGD393228:MGD393236 LWH393228:LWH393236 LML393228:LML393236 LCP393228:LCP393236 KST393228:KST393236 KIX393228:KIX393236 JZB393228:JZB393236 JPF393228:JPF393236 JFJ393228:JFJ393236 IVN393228:IVN393236 ILR393228:ILR393236 IBV393228:IBV393236 HRZ393228:HRZ393236 HID393228:HID393236 GYH393228:GYH393236 GOL393228:GOL393236 GEP393228:GEP393236 FUT393228:FUT393236 FKX393228:FKX393236 FBB393228:FBB393236 ERF393228:ERF393236 EHJ393228:EHJ393236 DXN393228:DXN393236 DNR393228:DNR393236 DDV393228:DDV393236 CTZ393228:CTZ393236 CKD393228:CKD393236 CAH393228:CAH393236 BQL393228:BQL393236 BGP393228:BGP393236 AWT393228:AWT393236 AMX393228:AMX393236 ADB393228:ADB393236 TF393228:TF393236 JJ393228:JJ393236 M393228:T393236 WVV327692:WVV327700 WLZ327692:WLZ327700 WCD327692:WCD327700 VSH327692:VSH327700 VIL327692:VIL327700 UYP327692:UYP327700 UOT327692:UOT327700 UEX327692:UEX327700 TVB327692:TVB327700 TLF327692:TLF327700 TBJ327692:TBJ327700 SRN327692:SRN327700 SHR327692:SHR327700 RXV327692:RXV327700 RNZ327692:RNZ327700 RED327692:RED327700 QUH327692:QUH327700 QKL327692:QKL327700 QAP327692:QAP327700 PQT327692:PQT327700 PGX327692:PGX327700 OXB327692:OXB327700 ONF327692:ONF327700 ODJ327692:ODJ327700 NTN327692:NTN327700 NJR327692:NJR327700 MZV327692:MZV327700 MPZ327692:MPZ327700 MGD327692:MGD327700 LWH327692:LWH327700 LML327692:LML327700 LCP327692:LCP327700 KST327692:KST327700 KIX327692:KIX327700 JZB327692:JZB327700 JPF327692:JPF327700 JFJ327692:JFJ327700 IVN327692:IVN327700 ILR327692:ILR327700 IBV327692:IBV327700 HRZ327692:HRZ327700 HID327692:HID327700 GYH327692:GYH327700 GOL327692:GOL327700 GEP327692:GEP327700 FUT327692:FUT327700 FKX327692:FKX327700 FBB327692:FBB327700 ERF327692:ERF327700 EHJ327692:EHJ327700 DXN327692:DXN327700 DNR327692:DNR327700 DDV327692:DDV327700 CTZ327692:CTZ327700 CKD327692:CKD327700 CAH327692:CAH327700 BQL327692:BQL327700 BGP327692:BGP327700 AWT327692:AWT327700 AMX327692:AMX327700 ADB327692:ADB327700 TF327692:TF327700 JJ327692:JJ327700 M327692:T327700 WVV262156:WVV262164 WLZ262156:WLZ262164 WCD262156:WCD262164 VSH262156:VSH262164 VIL262156:VIL262164 UYP262156:UYP262164 UOT262156:UOT262164 UEX262156:UEX262164 TVB262156:TVB262164 TLF262156:TLF262164 TBJ262156:TBJ262164 SRN262156:SRN262164 SHR262156:SHR262164 RXV262156:RXV262164 RNZ262156:RNZ262164 RED262156:RED262164 QUH262156:QUH262164 QKL262156:QKL262164 QAP262156:QAP262164 PQT262156:PQT262164 PGX262156:PGX262164 OXB262156:OXB262164 ONF262156:ONF262164 ODJ262156:ODJ262164 NTN262156:NTN262164 NJR262156:NJR262164 MZV262156:MZV262164 MPZ262156:MPZ262164 MGD262156:MGD262164 LWH262156:LWH262164 LML262156:LML262164 LCP262156:LCP262164 KST262156:KST262164 KIX262156:KIX262164 JZB262156:JZB262164 JPF262156:JPF262164 JFJ262156:JFJ262164 IVN262156:IVN262164 ILR262156:ILR262164 IBV262156:IBV262164 HRZ262156:HRZ262164 HID262156:HID262164 GYH262156:GYH262164 GOL262156:GOL262164 GEP262156:GEP262164 FUT262156:FUT262164 FKX262156:FKX262164 FBB262156:FBB262164 ERF262156:ERF262164 EHJ262156:EHJ262164 DXN262156:DXN262164 DNR262156:DNR262164 DDV262156:DDV262164 CTZ262156:CTZ262164 CKD262156:CKD262164 CAH262156:CAH262164 BQL262156:BQL262164 BGP262156:BGP262164 AWT262156:AWT262164 AMX262156:AMX262164 ADB262156:ADB262164 TF262156:TF262164 JJ262156:JJ262164 M262156:T262164 WVV196620:WVV196628 WLZ196620:WLZ196628 WCD196620:WCD196628 VSH196620:VSH196628 VIL196620:VIL196628 UYP196620:UYP196628 UOT196620:UOT196628 UEX196620:UEX196628 TVB196620:TVB196628 TLF196620:TLF196628 TBJ196620:TBJ196628 SRN196620:SRN196628 SHR196620:SHR196628 RXV196620:RXV196628 RNZ196620:RNZ196628 RED196620:RED196628 QUH196620:QUH196628 QKL196620:QKL196628 QAP196620:QAP196628 PQT196620:PQT196628 PGX196620:PGX196628 OXB196620:OXB196628 ONF196620:ONF196628 ODJ196620:ODJ196628 NTN196620:NTN196628 NJR196620:NJR196628 MZV196620:MZV196628 MPZ196620:MPZ196628 MGD196620:MGD196628 LWH196620:LWH196628 LML196620:LML196628 LCP196620:LCP196628 KST196620:KST196628 KIX196620:KIX196628 JZB196620:JZB196628 JPF196620:JPF196628 JFJ196620:JFJ196628 IVN196620:IVN196628 ILR196620:ILR196628 IBV196620:IBV196628 HRZ196620:HRZ196628 HID196620:HID196628 GYH196620:GYH196628 GOL196620:GOL196628 GEP196620:GEP196628 FUT196620:FUT196628 FKX196620:FKX196628 FBB196620:FBB196628 ERF196620:ERF196628 EHJ196620:EHJ196628 DXN196620:DXN196628 DNR196620:DNR196628 DDV196620:DDV196628 CTZ196620:CTZ196628 CKD196620:CKD196628 CAH196620:CAH196628 BQL196620:BQL196628 BGP196620:BGP196628 AWT196620:AWT196628 AMX196620:AMX196628 ADB196620:ADB196628 TF196620:TF196628 JJ196620:JJ196628 M196620:T196628 WVV131084:WVV131092 WLZ131084:WLZ131092 WCD131084:WCD131092 VSH131084:VSH131092 VIL131084:VIL131092 UYP131084:UYP131092 UOT131084:UOT131092 UEX131084:UEX131092 TVB131084:TVB131092 TLF131084:TLF131092 TBJ131084:TBJ131092 SRN131084:SRN131092 SHR131084:SHR131092 RXV131084:RXV131092 RNZ131084:RNZ131092 RED131084:RED131092 QUH131084:QUH131092 QKL131084:QKL131092 QAP131084:QAP131092 PQT131084:PQT131092 PGX131084:PGX131092 OXB131084:OXB131092 ONF131084:ONF131092 ODJ131084:ODJ131092 NTN131084:NTN131092 NJR131084:NJR131092 MZV131084:MZV131092 MPZ131084:MPZ131092 MGD131084:MGD131092 LWH131084:LWH131092 LML131084:LML131092 LCP131084:LCP131092 KST131084:KST131092 KIX131084:KIX131092 JZB131084:JZB131092 JPF131084:JPF131092 JFJ131084:JFJ131092 IVN131084:IVN131092 ILR131084:ILR131092 IBV131084:IBV131092 HRZ131084:HRZ131092 HID131084:HID131092 GYH131084:GYH131092 GOL131084:GOL131092 GEP131084:GEP131092 FUT131084:FUT131092 FKX131084:FKX131092 FBB131084:FBB131092 ERF131084:ERF131092 EHJ131084:EHJ131092 DXN131084:DXN131092 DNR131084:DNR131092 DDV131084:DDV131092 CTZ131084:CTZ131092 CKD131084:CKD131092 CAH131084:CAH131092 BQL131084:BQL131092 BGP131084:BGP131092 AWT131084:AWT131092 AMX131084:AMX131092 ADB131084:ADB131092 TF131084:TF131092 JJ131084:JJ131092 M131084:T131092 WVV65548:WVV65556 WLZ65548:WLZ65556 WCD65548:WCD65556 VSH65548:VSH65556 VIL65548:VIL65556 UYP65548:UYP65556 UOT65548:UOT65556 UEX65548:UEX65556 TVB65548:TVB65556 TLF65548:TLF65556 TBJ65548:TBJ65556 SRN65548:SRN65556 SHR65548:SHR65556 RXV65548:RXV65556 RNZ65548:RNZ65556 RED65548:RED65556 QUH65548:QUH65556 QKL65548:QKL65556 QAP65548:QAP65556 PQT65548:PQT65556 PGX65548:PGX65556 OXB65548:OXB65556 ONF65548:ONF65556 ODJ65548:ODJ65556 NTN65548:NTN65556 NJR65548:NJR65556 MZV65548:MZV65556 MPZ65548:MPZ65556 MGD65548:MGD65556 LWH65548:LWH65556 LML65548:LML65556 LCP65548:LCP65556 KST65548:KST65556 KIX65548:KIX65556 JZB65548:JZB65556 JPF65548:JPF65556 JFJ65548:JFJ65556 IVN65548:IVN65556 ILR65548:ILR65556 IBV65548:IBV65556 HRZ65548:HRZ65556 HID65548:HID65556 GYH65548:GYH65556 GOL65548:GOL65556 GEP65548:GEP65556 FUT65548:FUT65556 FKX65548:FKX65556 FBB65548:FBB65556 ERF65548:ERF65556 EHJ65548:EHJ65556 DXN65548:DXN65556 DNR65548:DNR65556 DDV65548:DDV65556 CTZ65548:CTZ65556 CKD65548:CKD65556 CAH65548:CAH65556 BQL65548:BQL65556 BGP65548:BGP65556 AWT65548:AWT65556 AMX65548:AMX65556 ADB65548:ADB65556 TF65548:TF65556 JJ65548:JJ65556 M65548:T65556 M65474:T65474 JJ65474 TF65474 ADB65474 AMX65474 AWT65474 BGP65474 BQL65474 CAH65474 CKD65474 CTZ65474 DDV65474 DNR65474 DXN65474 EHJ65474 ERF65474 FBB65474 FKX65474 FUT65474 GEP65474 GOL65474 GYH65474 HID65474 HRZ65474 IBV65474 ILR65474 IVN65474 JFJ65474 JPF65474 JZB65474 KIX65474 KST65474 LCP65474 LML65474 LWH65474 MGD65474 MPZ65474 MZV65474 NJR65474 NTN65474 ODJ65474 ONF65474 OXB65474 PGX65474 PQT65474 QAP65474 QKL65474 QUH65474 RED65474 RNZ65474 RXV65474 SHR65474 SRN65474 TBJ65474 TLF65474 TVB65474 UEX65474 UOT65474 UYP65474 VIL65474 VSH65474 WCD65474 WLZ65474 WVV65474 M131010:T131010 JJ131010 TF131010 ADB131010 AMX131010 AWT131010 BGP131010 BQL131010 CAH131010 CKD131010 CTZ131010 DDV131010 DNR131010 DXN131010 EHJ131010 ERF131010 FBB131010 FKX131010 FUT131010 GEP131010 GOL131010 GYH131010 HID131010 HRZ131010 IBV131010 ILR131010 IVN131010 JFJ131010 JPF131010 JZB131010 KIX131010 KST131010 LCP131010 LML131010 LWH131010 MGD131010 MPZ131010 MZV131010 NJR131010 NTN131010 ODJ131010 ONF131010 OXB131010 PGX131010 PQT131010 QAP131010 QKL131010 QUH131010 RED131010 RNZ131010 RXV131010 SHR131010 SRN131010 TBJ131010 TLF131010 TVB131010 UEX131010 UOT131010 UYP131010 VIL131010 VSH131010 WCD131010 WLZ131010 WVV131010 M196546:T196546 JJ196546 TF196546 ADB196546 AMX196546 AWT196546 BGP196546 BQL196546 CAH196546 CKD196546 CTZ196546 DDV196546 DNR196546 DXN196546 EHJ196546 ERF196546 FBB196546 FKX196546 FUT196546 GEP196546 GOL196546 GYH196546 HID196546 HRZ196546 IBV196546 ILR196546 IVN196546 JFJ196546 JPF196546 JZB196546 KIX196546 KST196546 LCP196546 LML196546 LWH196546 MGD196546 MPZ196546 MZV196546 NJR196546 NTN196546 ODJ196546 ONF196546 OXB196546 PGX196546 PQT196546 QAP196546 QKL196546 QUH196546 RED196546 RNZ196546 RXV196546 SHR196546 SRN196546 TBJ196546 TLF196546 TVB196546 UEX196546 UOT196546 UYP196546 VIL196546 VSH196546 WCD196546 WLZ196546 WVV196546 M262082:T262082 JJ262082 TF262082 ADB262082 AMX262082 AWT262082 BGP262082 BQL262082 CAH262082 CKD262082 CTZ262082 DDV262082 DNR262082 DXN262082 EHJ262082 ERF262082 FBB262082 FKX262082 FUT262082 GEP262082 GOL262082 GYH262082 HID262082 HRZ262082 IBV262082 ILR262082 IVN262082 JFJ262082 JPF262082 JZB262082 KIX262082 KST262082 LCP262082 LML262082 LWH262082 MGD262082 MPZ262082 MZV262082 NJR262082 NTN262082 ODJ262082 ONF262082 OXB262082 PGX262082 PQT262082 QAP262082 QKL262082 QUH262082 RED262082 RNZ262082 RXV262082 SHR262082 SRN262082 TBJ262082 TLF262082 TVB262082 UEX262082 UOT262082 UYP262082 VIL262082 VSH262082 WCD262082 WLZ262082 WVV262082 M327618:T327618 JJ327618 TF327618 ADB327618 AMX327618 AWT327618 BGP327618 BQL327618 CAH327618 CKD327618 CTZ327618 DDV327618 DNR327618 DXN327618 EHJ327618 ERF327618 FBB327618 FKX327618 FUT327618 GEP327618 GOL327618 GYH327618 HID327618 HRZ327618 IBV327618 ILR327618 IVN327618 JFJ327618 JPF327618 JZB327618 KIX327618 KST327618 LCP327618 LML327618 LWH327618 MGD327618 MPZ327618 MZV327618 NJR327618 NTN327618 ODJ327618 ONF327618 OXB327618 PGX327618 PQT327618 QAP327618 QKL327618 QUH327618 RED327618 RNZ327618 RXV327618 SHR327618 SRN327618 TBJ327618 TLF327618 TVB327618 UEX327618 UOT327618 UYP327618 VIL327618 VSH327618 WCD327618 WLZ327618 WVV327618 M393154:T393154 JJ393154 TF393154 ADB393154 AMX393154 AWT393154 BGP393154 BQL393154 CAH393154 CKD393154 CTZ393154 DDV393154 DNR393154 DXN393154 EHJ393154 ERF393154 FBB393154 FKX393154 FUT393154 GEP393154 GOL393154 GYH393154 HID393154 HRZ393154 IBV393154 ILR393154 IVN393154 JFJ393154 JPF393154 JZB393154 KIX393154 KST393154 LCP393154 LML393154 LWH393154 MGD393154 MPZ393154 MZV393154 NJR393154 NTN393154 ODJ393154 ONF393154 OXB393154 PGX393154 PQT393154 QAP393154 QKL393154 QUH393154 RED393154 RNZ393154 RXV393154 SHR393154 SRN393154 TBJ393154 TLF393154 TVB393154 UEX393154 UOT393154 UYP393154 VIL393154 VSH393154 WCD393154 WLZ393154 WVV393154 M458690:T458690 JJ458690 TF458690 ADB458690 AMX458690 AWT458690 BGP458690 BQL458690 CAH458690 CKD458690 CTZ458690 DDV458690 DNR458690 DXN458690 EHJ458690 ERF458690 FBB458690 FKX458690 FUT458690 GEP458690 GOL458690 GYH458690 HID458690 HRZ458690 IBV458690 ILR458690 IVN458690 JFJ458690 JPF458690 JZB458690 KIX458690 KST458690 LCP458690 LML458690 LWH458690 MGD458690 MPZ458690 MZV458690 NJR458690 NTN458690 ODJ458690 ONF458690 OXB458690 PGX458690 PQT458690 QAP458690 QKL458690 QUH458690 RED458690 RNZ458690 RXV458690 SHR458690 SRN458690 TBJ458690 TLF458690 TVB458690 UEX458690 UOT458690 UYP458690 VIL458690 VSH458690 WCD458690 WLZ458690 WVV458690 M524226:T524226 JJ524226 TF524226 ADB524226 AMX524226 AWT524226 BGP524226 BQL524226 CAH524226 CKD524226 CTZ524226 DDV524226 DNR524226 DXN524226 EHJ524226 ERF524226 FBB524226 FKX524226 FUT524226 GEP524226 GOL524226 GYH524226 HID524226 HRZ524226 IBV524226 ILR524226 IVN524226 JFJ524226 JPF524226 JZB524226 KIX524226 KST524226 LCP524226 LML524226 LWH524226 MGD524226 MPZ524226 MZV524226 NJR524226 NTN524226 ODJ524226 ONF524226 OXB524226 PGX524226 PQT524226 QAP524226 QKL524226 QUH524226 RED524226 RNZ524226 RXV524226 SHR524226 SRN524226 TBJ524226 TLF524226 TVB524226 UEX524226 UOT524226 UYP524226 VIL524226 VSH524226 WCD524226 WLZ524226 WVV524226 M589762:T589762 JJ589762 TF589762 ADB589762 AMX589762 AWT589762 BGP589762 BQL589762 CAH589762 CKD589762 CTZ589762 DDV589762 DNR589762 DXN589762 EHJ589762 ERF589762 FBB589762 FKX589762 FUT589762 GEP589762 GOL589762 GYH589762 HID589762 HRZ589762 IBV589762 ILR589762 IVN589762 JFJ589762 JPF589762 JZB589762 KIX589762 KST589762 LCP589762 LML589762 LWH589762 MGD589762 MPZ589762 MZV589762 NJR589762 NTN589762 ODJ589762 ONF589762 OXB589762 PGX589762 PQT589762 QAP589762 QKL589762 QUH589762 RED589762 RNZ589762 RXV589762 SHR589762 SRN589762 TBJ589762 TLF589762 TVB589762 UEX589762 UOT589762 UYP589762 VIL589762 VSH589762 WCD589762 WLZ589762 WVV589762 M655298:T655298 JJ655298 TF655298 ADB655298 AMX655298 AWT655298 BGP655298 BQL655298 CAH655298 CKD655298 CTZ655298 DDV655298 DNR655298 DXN655298 EHJ655298 ERF655298 FBB655298 FKX655298 FUT655298 GEP655298 GOL655298 GYH655298 HID655298 HRZ655298 IBV655298 ILR655298 IVN655298 JFJ655298 JPF655298 JZB655298 KIX655298 KST655298 LCP655298 LML655298 LWH655298 MGD655298 MPZ655298 MZV655298 NJR655298 NTN655298 ODJ655298 ONF655298 OXB655298 PGX655298 PQT655298 QAP655298 QKL655298 QUH655298 RED655298 RNZ655298 RXV655298 SHR655298 SRN655298 TBJ655298 TLF655298 TVB655298 UEX655298 UOT655298 UYP655298 VIL655298 VSH655298 WCD655298 WLZ655298 WVV655298 M720834:T720834 JJ720834 TF720834 ADB720834 AMX720834 AWT720834 BGP720834 BQL720834 CAH720834 CKD720834 CTZ720834 DDV720834 DNR720834 DXN720834 EHJ720834 ERF720834 FBB720834 FKX720834 FUT720834 GEP720834 GOL720834 GYH720834 HID720834 HRZ720834 IBV720834 ILR720834 IVN720834 JFJ720834 JPF720834 JZB720834 KIX720834 KST720834 LCP720834 LML720834 LWH720834 MGD720834 MPZ720834 MZV720834 NJR720834 NTN720834 ODJ720834 ONF720834 OXB720834 PGX720834 PQT720834 QAP720834 QKL720834 QUH720834 RED720834 RNZ720834 RXV720834 SHR720834 SRN720834 TBJ720834 TLF720834 TVB720834 UEX720834 UOT720834 UYP720834 VIL720834 VSH720834 WCD720834 WLZ720834 WVV720834 M786370:T786370 JJ786370 TF786370 ADB786370 AMX786370 AWT786370 BGP786370 BQL786370 CAH786370 CKD786370 CTZ786370 DDV786370 DNR786370 DXN786370 EHJ786370 ERF786370 FBB786370 FKX786370 FUT786370 GEP786370 GOL786370 GYH786370 HID786370 HRZ786370 IBV786370 ILR786370 IVN786370 JFJ786370 JPF786370 JZB786370 KIX786370 KST786370 LCP786370 LML786370 LWH786370 MGD786370 MPZ786370 MZV786370 NJR786370 NTN786370 ODJ786370 ONF786370 OXB786370 PGX786370 PQT786370 QAP786370 QKL786370 QUH786370 RED786370 RNZ786370 RXV786370 SHR786370 SRN786370 TBJ786370 TLF786370 TVB786370 UEX786370 UOT786370 UYP786370 VIL786370 VSH786370 WCD786370 WLZ786370 WVV786370 M851906:T851906 JJ851906 TF851906 ADB851906 AMX851906 AWT851906 BGP851906 BQL851906 CAH851906 CKD851906 CTZ851906 DDV851906 DNR851906 DXN851906 EHJ851906 ERF851906 FBB851906 FKX851906 FUT851906 GEP851906 GOL851906 GYH851906 HID851906 HRZ851906 IBV851906 ILR851906 IVN851906 JFJ851906 JPF851906 JZB851906 KIX851906 KST851906 LCP851906 LML851906 LWH851906 MGD851906 MPZ851906 MZV851906 NJR851906 NTN851906 ODJ851906 ONF851906 OXB851906 PGX851906 PQT851906 QAP851906 QKL851906 QUH851906 RED851906 RNZ851906 RXV851906 SHR851906 SRN851906 TBJ851906 TLF851906 TVB851906 UEX851906 UOT851906 UYP851906 VIL851906 VSH851906 WCD851906 WLZ851906 WVV851906 M917442:T917442 JJ917442 TF917442 ADB917442 AMX917442 AWT917442 BGP917442 BQL917442 CAH917442 CKD917442 CTZ917442 DDV917442 DNR917442 DXN917442 EHJ917442 ERF917442 FBB917442 FKX917442 FUT917442 GEP917442 GOL917442 GYH917442 HID917442 HRZ917442 IBV917442 ILR917442 IVN917442 JFJ917442 JPF917442 JZB917442 KIX917442 KST917442 LCP917442 LML917442 LWH917442 MGD917442 MPZ917442 MZV917442 NJR917442 NTN917442 ODJ917442 ONF917442 OXB917442 PGX917442 PQT917442 QAP917442 QKL917442 QUH917442 RED917442 RNZ917442 RXV917442 SHR917442 SRN917442 TBJ917442 TLF917442 TVB917442 UEX917442 UOT917442 UYP917442 VIL917442 VSH917442 WCD917442 WLZ917442 WVV917442 M982978:T982978 JJ982978 TF982978 ADB982978 AMX982978 AWT982978 BGP982978 BQL982978 CAH982978 CKD982978 CTZ982978 DDV982978 DNR982978 DXN982978 EHJ982978 ERF982978 FBB982978 FKX982978 FUT982978 GEP982978 GOL982978 GYH982978 HID982978 HRZ982978 IBV982978 ILR982978 IVN982978 JFJ982978 JPF982978 JZB982978 KIX982978 KST982978 LCP982978 LML982978 LWH982978 MGD982978 MPZ982978 MZV982978 NJR982978 NTN982978 ODJ982978 ONF982978 OXB982978 PGX982978 PQT982978 QAP982978 QKL982978 QUH982978 RED982978 RNZ982978 RXV982978 SHR982978 SRN982978 TBJ982978 TLF982978 TVB982978 UEX982978 UOT982978 UYP982978 VIL982978 VSH982978 WCD982978 WLZ982978 WVV982978 WLZ982996 M65478:T65478 JJ65478 TF65478 ADB65478 AMX65478 AWT65478 BGP65478 BQL65478 CAH65478 CKD65478 CTZ65478 DDV65478 DNR65478 DXN65478 EHJ65478 ERF65478 FBB65478 FKX65478 FUT65478 GEP65478 GOL65478 GYH65478 HID65478 HRZ65478 IBV65478 ILR65478 IVN65478 JFJ65478 JPF65478 JZB65478 KIX65478 KST65478 LCP65478 LML65478 LWH65478 MGD65478 MPZ65478 MZV65478 NJR65478 NTN65478 ODJ65478 ONF65478 OXB65478 PGX65478 PQT65478 QAP65478 QKL65478 QUH65478 RED65478 RNZ65478 RXV65478 SHR65478 SRN65478 TBJ65478 TLF65478 TVB65478 UEX65478 UOT65478 UYP65478 VIL65478 VSH65478 WCD65478 WLZ65478 WVV65478 M131014:T131014 JJ131014 TF131014 ADB131014 AMX131014 AWT131014 BGP131014 BQL131014 CAH131014 CKD131014 CTZ131014 DDV131014 DNR131014 DXN131014 EHJ131014 ERF131014 FBB131014 FKX131014 FUT131014 GEP131014 GOL131014 GYH131014 HID131014 HRZ131014 IBV131014 ILR131014 IVN131014 JFJ131014 JPF131014 JZB131014 KIX131014 KST131014 LCP131014 LML131014 LWH131014 MGD131014 MPZ131014 MZV131014 NJR131014 NTN131014 ODJ131014 ONF131014 OXB131014 PGX131014 PQT131014 QAP131014 QKL131014 QUH131014 RED131014 RNZ131014 RXV131014 SHR131014 SRN131014 TBJ131014 TLF131014 TVB131014 UEX131014 UOT131014 UYP131014 VIL131014 VSH131014 WCD131014 WLZ131014 WVV131014 M196550:T196550 JJ196550 TF196550 ADB196550 AMX196550 AWT196550 BGP196550 BQL196550 CAH196550 CKD196550 CTZ196550 DDV196550 DNR196550 DXN196550 EHJ196550 ERF196550 FBB196550 FKX196550 FUT196550 GEP196550 GOL196550 GYH196550 HID196550 HRZ196550 IBV196550 ILR196550 IVN196550 JFJ196550 JPF196550 JZB196550 KIX196550 KST196550 LCP196550 LML196550 LWH196550 MGD196550 MPZ196550 MZV196550 NJR196550 NTN196550 ODJ196550 ONF196550 OXB196550 PGX196550 PQT196550 QAP196550 QKL196550 QUH196550 RED196550 RNZ196550 RXV196550 SHR196550 SRN196550 TBJ196550 TLF196550 TVB196550 UEX196550 UOT196550 UYP196550 VIL196550 VSH196550 WCD196550 WLZ196550 WVV196550 M262086:T262086 JJ262086 TF262086 ADB262086 AMX262086 AWT262086 BGP262086 BQL262086 CAH262086 CKD262086 CTZ262086 DDV262086 DNR262086 DXN262086 EHJ262086 ERF262086 FBB262086 FKX262086 FUT262086 GEP262086 GOL262086 GYH262086 HID262086 HRZ262086 IBV262086 ILR262086 IVN262086 JFJ262086 JPF262086 JZB262086 KIX262086 KST262086 LCP262086 LML262086 LWH262086 MGD262086 MPZ262086 MZV262086 NJR262086 NTN262086 ODJ262086 ONF262086 OXB262086 PGX262086 PQT262086 QAP262086 QKL262086 QUH262086 RED262086 RNZ262086 RXV262086 SHR262086 SRN262086 TBJ262086 TLF262086 TVB262086 UEX262086 UOT262086 UYP262086 VIL262086 VSH262086 WCD262086 WLZ262086 WVV262086 M327622:T327622 JJ327622 TF327622 ADB327622 AMX327622 AWT327622 BGP327622 BQL327622 CAH327622 CKD327622 CTZ327622 DDV327622 DNR327622 DXN327622 EHJ327622 ERF327622 FBB327622 FKX327622 FUT327622 GEP327622 GOL327622 GYH327622 HID327622 HRZ327622 IBV327622 ILR327622 IVN327622 JFJ327622 JPF327622 JZB327622 KIX327622 KST327622 LCP327622 LML327622 LWH327622 MGD327622 MPZ327622 MZV327622 NJR327622 NTN327622 ODJ327622 ONF327622 OXB327622 PGX327622 PQT327622 QAP327622 QKL327622 QUH327622 RED327622 RNZ327622 RXV327622 SHR327622 SRN327622 TBJ327622 TLF327622 TVB327622 UEX327622 UOT327622 UYP327622 VIL327622 VSH327622 WCD327622 WLZ327622 WVV327622 M393158:T393158 JJ393158 TF393158 ADB393158 AMX393158 AWT393158 BGP393158 BQL393158 CAH393158 CKD393158 CTZ393158 DDV393158 DNR393158 DXN393158 EHJ393158 ERF393158 FBB393158 FKX393158 FUT393158 GEP393158 GOL393158 GYH393158 HID393158 HRZ393158 IBV393158 ILR393158 IVN393158 JFJ393158 JPF393158 JZB393158 KIX393158 KST393158 LCP393158 LML393158 LWH393158 MGD393158 MPZ393158 MZV393158 NJR393158 NTN393158 ODJ393158 ONF393158 OXB393158 PGX393158 PQT393158 QAP393158 QKL393158 QUH393158 RED393158 RNZ393158 RXV393158 SHR393158 SRN393158 TBJ393158 TLF393158 TVB393158 UEX393158 UOT393158 UYP393158 VIL393158 VSH393158 WCD393158 WLZ393158 WVV393158 M458694:T458694 JJ458694 TF458694 ADB458694 AMX458694 AWT458694 BGP458694 BQL458694 CAH458694 CKD458694 CTZ458694 DDV458694 DNR458694 DXN458694 EHJ458694 ERF458694 FBB458694 FKX458694 FUT458694 GEP458694 GOL458694 GYH458694 HID458694 HRZ458694 IBV458694 ILR458694 IVN458694 JFJ458694 JPF458694 JZB458694 KIX458694 KST458694 LCP458694 LML458694 LWH458694 MGD458694 MPZ458694 MZV458694 NJR458694 NTN458694 ODJ458694 ONF458694 OXB458694 PGX458694 PQT458694 QAP458694 QKL458694 QUH458694 RED458694 RNZ458694 RXV458694 SHR458694 SRN458694 TBJ458694 TLF458694 TVB458694 UEX458694 UOT458694 UYP458694 VIL458694 VSH458694 WCD458694 WLZ458694 WVV458694 M524230:T524230 JJ524230 TF524230 ADB524230 AMX524230 AWT524230 BGP524230 BQL524230 CAH524230 CKD524230 CTZ524230 DDV524230 DNR524230 DXN524230 EHJ524230 ERF524230 FBB524230 FKX524230 FUT524230 GEP524230 GOL524230 GYH524230 HID524230 HRZ524230 IBV524230 ILR524230 IVN524230 JFJ524230 JPF524230 JZB524230 KIX524230 KST524230 LCP524230 LML524230 LWH524230 MGD524230 MPZ524230 MZV524230 NJR524230 NTN524230 ODJ524230 ONF524230 OXB524230 PGX524230 PQT524230 QAP524230 QKL524230 QUH524230 RED524230 RNZ524230 RXV524230 SHR524230 SRN524230 TBJ524230 TLF524230 TVB524230 UEX524230 UOT524230 UYP524230 VIL524230 VSH524230 WCD524230 WLZ524230 WVV524230 M589766:T589766 JJ589766 TF589766 ADB589766 AMX589766 AWT589766 BGP589766 BQL589766 CAH589766 CKD589766 CTZ589766 DDV589766 DNR589766 DXN589766 EHJ589766 ERF589766 FBB589766 FKX589766 FUT589766 GEP589766 GOL589766 GYH589766 HID589766 HRZ589766 IBV589766 ILR589766 IVN589766 JFJ589766 JPF589766 JZB589766 KIX589766 KST589766 LCP589766 LML589766 LWH589766 MGD589766 MPZ589766 MZV589766 NJR589766 NTN589766 ODJ589766 ONF589766 OXB589766 PGX589766 PQT589766 QAP589766 QKL589766 QUH589766 RED589766 RNZ589766 RXV589766 SHR589766 SRN589766 TBJ589766 TLF589766 TVB589766 UEX589766 UOT589766 UYP589766 VIL589766 VSH589766 WCD589766 WLZ589766 WVV589766 M655302:T655302 JJ655302 TF655302 ADB655302 AMX655302 AWT655302 BGP655302 BQL655302 CAH655302 CKD655302 CTZ655302 DDV655302 DNR655302 DXN655302 EHJ655302 ERF655302 FBB655302 FKX655302 FUT655302 GEP655302 GOL655302 GYH655302 HID655302 HRZ655302 IBV655302 ILR655302 IVN655302 JFJ655302 JPF655302 JZB655302 KIX655302 KST655302 LCP655302 LML655302 LWH655302 MGD655302 MPZ655302 MZV655302 NJR655302 NTN655302 ODJ655302 ONF655302 OXB655302 PGX655302 PQT655302 QAP655302 QKL655302 QUH655302 RED655302 RNZ655302 RXV655302 SHR655302 SRN655302 TBJ655302 TLF655302 TVB655302 UEX655302 UOT655302 UYP655302 VIL655302 VSH655302 WCD655302 WLZ655302 WVV655302 M720838:T720838 JJ720838 TF720838 ADB720838 AMX720838 AWT720838 BGP720838 BQL720838 CAH720838 CKD720838 CTZ720838 DDV720838 DNR720838 DXN720838 EHJ720838 ERF720838 FBB720838 FKX720838 FUT720838 GEP720838 GOL720838 GYH720838 HID720838 HRZ720838 IBV720838 ILR720838 IVN720838 JFJ720838 JPF720838 JZB720838 KIX720838 KST720838 LCP720838 LML720838 LWH720838 MGD720838 MPZ720838 MZV720838 NJR720838 NTN720838 ODJ720838 ONF720838 OXB720838 PGX720838 PQT720838 QAP720838 QKL720838 QUH720838 RED720838 RNZ720838 RXV720838 SHR720838 SRN720838 TBJ720838 TLF720838 TVB720838 UEX720838 UOT720838 UYP720838 VIL720838 VSH720838 WCD720838 WLZ720838 WVV720838 M786374:T786374 JJ786374 TF786374 ADB786374 AMX786374 AWT786374 BGP786374 BQL786374 CAH786374 CKD786374 CTZ786374 DDV786374 DNR786374 DXN786374 EHJ786374 ERF786374 FBB786374 FKX786374 FUT786374 GEP786374 GOL786374 GYH786374 HID786374 HRZ786374 IBV786374 ILR786374 IVN786374 JFJ786374 JPF786374 JZB786374 KIX786374 KST786374 LCP786374 LML786374 LWH786374 MGD786374 MPZ786374 MZV786374 NJR786374 NTN786374 ODJ786374 ONF786374 OXB786374 PGX786374 PQT786374 QAP786374 QKL786374 QUH786374 RED786374 RNZ786374 RXV786374 SHR786374 SRN786374 TBJ786374 TLF786374 TVB786374 UEX786374 UOT786374 UYP786374 VIL786374 VSH786374 WCD786374 WLZ786374 WVV786374 M851910:T851910 JJ851910 TF851910 ADB851910 AMX851910 AWT851910 BGP851910 BQL851910 CAH851910 CKD851910 CTZ851910 DDV851910 DNR851910 DXN851910 EHJ851910 ERF851910 FBB851910 FKX851910 FUT851910 GEP851910 GOL851910 GYH851910 HID851910 HRZ851910 IBV851910 ILR851910 IVN851910 JFJ851910 JPF851910 JZB851910 KIX851910 KST851910 LCP851910 LML851910 LWH851910 MGD851910 MPZ851910 MZV851910 NJR851910 NTN851910 ODJ851910 ONF851910 OXB851910 PGX851910 PQT851910 QAP851910 QKL851910 QUH851910 RED851910 RNZ851910 RXV851910 SHR851910 SRN851910 TBJ851910 TLF851910 TVB851910 UEX851910 UOT851910 UYP851910 VIL851910 VSH851910 WCD851910 WLZ851910 WVV851910 M917446:T917446 JJ917446 TF917446 ADB917446 AMX917446 AWT917446 BGP917446 BQL917446 CAH917446 CKD917446 CTZ917446 DDV917446 DNR917446 DXN917446 EHJ917446 ERF917446 FBB917446 FKX917446 FUT917446 GEP917446 GOL917446 GYH917446 HID917446 HRZ917446 IBV917446 ILR917446 IVN917446 JFJ917446 JPF917446 JZB917446 KIX917446 KST917446 LCP917446 LML917446 LWH917446 MGD917446 MPZ917446 MZV917446 NJR917446 NTN917446 ODJ917446 ONF917446 OXB917446 PGX917446 PQT917446 QAP917446 QKL917446 QUH917446 RED917446 RNZ917446 RXV917446 SHR917446 SRN917446 TBJ917446 TLF917446 TVB917446 UEX917446 UOT917446 UYP917446 VIL917446 VSH917446 WCD917446 WLZ917446 WVV917446 M982982:T982982 JJ982982 TF982982 ADB982982 AMX982982 AWT982982 BGP982982 BQL982982 CAH982982 CKD982982 CTZ982982 DDV982982 DNR982982 DXN982982 EHJ982982 ERF982982 FBB982982 FKX982982 FUT982982 GEP982982 GOL982982 GYH982982 HID982982 HRZ982982 IBV982982 ILR982982 IVN982982 JFJ982982 JPF982982 JZB982982 KIX982982 KST982982 LCP982982 LML982982 LWH982982 MGD982982 MPZ982982 MZV982982 NJR982982 NTN982982 ODJ982982 ONF982982 OXB982982 PGX982982 PQT982982 QAP982982 QKL982982 QUH982982 RED982982 RNZ982982 RXV982982 SHR982982 SRN982982 TBJ982982 TLF982982 TVB982982 UEX982982 UOT982982 UYP982982 VIL982982 VSH982982 WCD982982 WLZ982982 WVV982982 WCD982996 AI65478 JR65478 TN65478 ADJ65478 ANF65478 AXB65478 BGX65478 BQT65478 CAP65478 CKL65478 CUH65478 DED65478 DNZ65478 DXV65478 EHR65478 ERN65478 FBJ65478 FLF65478 FVB65478 GEX65478 GOT65478 GYP65478 HIL65478 HSH65478 ICD65478 ILZ65478 IVV65478 JFR65478 JPN65478 JZJ65478 KJF65478 KTB65478 LCX65478 LMT65478 LWP65478 MGL65478 MQH65478 NAD65478 NJZ65478 NTV65478 ODR65478 ONN65478 OXJ65478 PHF65478 PRB65478 QAX65478 QKT65478 QUP65478 REL65478 ROH65478 RYD65478 SHZ65478 SRV65478 TBR65478 TLN65478 TVJ65478 UFF65478 UPB65478 UYX65478 VIT65478 VSP65478 WCL65478 WMH65478 WWD65478 AI131014 JR131014 TN131014 ADJ131014 ANF131014 AXB131014 BGX131014 BQT131014 CAP131014 CKL131014 CUH131014 DED131014 DNZ131014 DXV131014 EHR131014 ERN131014 FBJ131014 FLF131014 FVB131014 GEX131014 GOT131014 GYP131014 HIL131014 HSH131014 ICD131014 ILZ131014 IVV131014 JFR131014 JPN131014 JZJ131014 KJF131014 KTB131014 LCX131014 LMT131014 LWP131014 MGL131014 MQH131014 NAD131014 NJZ131014 NTV131014 ODR131014 ONN131014 OXJ131014 PHF131014 PRB131014 QAX131014 QKT131014 QUP131014 REL131014 ROH131014 RYD131014 SHZ131014 SRV131014 TBR131014 TLN131014 TVJ131014 UFF131014 UPB131014 UYX131014 VIT131014 VSP131014 WCL131014 WMH131014 WWD131014 AI196550 JR196550 TN196550 ADJ196550 ANF196550 AXB196550 BGX196550 BQT196550 CAP196550 CKL196550 CUH196550 DED196550 DNZ196550 DXV196550 EHR196550 ERN196550 FBJ196550 FLF196550 FVB196550 GEX196550 GOT196550 GYP196550 HIL196550 HSH196550 ICD196550 ILZ196550 IVV196550 JFR196550 JPN196550 JZJ196550 KJF196550 KTB196550 LCX196550 LMT196550 LWP196550 MGL196550 MQH196550 NAD196550 NJZ196550 NTV196550 ODR196550 ONN196550 OXJ196550 PHF196550 PRB196550 QAX196550 QKT196550 QUP196550 REL196550 ROH196550 RYD196550 SHZ196550 SRV196550 TBR196550 TLN196550 TVJ196550 UFF196550 UPB196550 UYX196550 VIT196550 VSP196550 WCL196550 WMH196550 WWD196550 AI262086 JR262086 TN262086 ADJ262086 ANF262086 AXB262086 BGX262086 BQT262086 CAP262086 CKL262086 CUH262086 DED262086 DNZ262086 DXV262086 EHR262086 ERN262086 FBJ262086 FLF262086 FVB262086 GEX262086 GOT262086 GYP262086 HIL262086 HSH262086 ICD262086 ILZ262086 IVV262086 JFR262086 JPN262086 JZJ262086 KJF262086 KTB262086 LCX262086 LMT262086 LWP262086 MGL262086 MQH262086 NAD262086 NJZ262086 NTV262086 ODR262086 ONN262086 OXJ262086 PHF262086 PRB262086 QAX262086 QKT262086 QUP262086 REL262086 ROH262086 RYD262086 SHZ262086 SRV262086 TBR262086 TLN262086 TVJ262086 UFF262086 UPB262086 UYX262086 VIT262086 VSP262086 WCL262086 WMH262086 WWD262086 AI327622 JR327622 TN327622 ADJ327622 ANF327622 AXB327622 BGX327622 BQT327622 CAP327622 CKL327622 CUH327622 DED327622 DNZ327622 DXV327622 EHR327622 ERN327622 FBJ327622 FLF327622 FVB327622 GEX327622 GOT327622 GYP327622 HIL327622 HSH327622 ICD327622 ILZ327622 IVV327622 JFR327622 JPN327622 JZJ327622 KJF327622 KTB327622 LCX327622 LMT327622 LWP327622 MGL327622 MQH327622 NAD327622 NJZ327622 NTV327622 ODR327622 ONN327622 OXJ327622 PHF327622 PRB327622 QAX327622 QKT327622 QUP327622 REL327622 ROH327622 RYD327622 SHZ327622 SRV327622 TBR327622 TLN327622 TVJ327622 UFF327622 UPB327622 UYX327622 VIT327622 VSP327622 WCL327622 WMH327622 WWD327622 AI393158 JR393158 TN393158 ADJ393158 ANF393158 AXB393158 BGX393158 BQT393158 CAP393158 CKL393158 CUH393158 DED393158 DNZ393158 DXV393158 EHR393158 ERN393158 FBJ393158 FLF393158 FVB393158 GEX393158 GOT393158 GYP393158 HIL393158 HSH393158 ICD393158 ILZ393158 IVV393158 JFR393158 JPN393158 JZJ393158 KJF393158 KTB393158 LCX393158 LMT393158 LWP393158 MGL393158 MQH393158 NAD393158 NJZ393158 NTV393158 ODR393158 ONN393158 OXJ393158 PHF393158 PRB393158 QAX393158 QKT393158 QUP393158 REL393158 ROH393158 RYD393158 SHZ393158 SRV393158 TBR393158 TLN393158 TVJ393158 UFF393158 UPB393158 UYX393158 VIT393158 VSP393158 WCL393158 WMH393158 WWD393158 AI458694 JR458694 TN458694 ADJ458694 ANF458694 AXB458694 BGX458694 BQT458694 CAP458694 CKL458694 CUH458694 DED458694 DNZ458694 DXV458694 EHR458694 ERN458694 FBJ458694 FLF458694 FVB458694 GEX458694 GOT458694 GYP458694 HIL458694 HSH458694 ICD458694 ILZ458694 IVV458694 JFR458694 JPN458694 JZJ458694 KJF458694 KTB458694 LCX458694 LMT458694 LWP458694 MGL458694 MQH458694 NAD458694 NJZ458694 NTV458694 ODR458694 ONN458694 OXJ458694 PHF458694 PRB458694 QAX458694 QKT458694 QUP458694 REL458694 ROH458694 RYD458694 SHZ458694 SRV458694 TBR458694 TLN458694 TVJ458694 UFF458694 UPB458694 UYX458694 VIT458694 VSP458694 WCL458694 WMH458694 WWD458694 AI524230 JR524230 TN524230 ADJ524230 ANF524230 AXB524230 BGX524230 BQT524230 CAP524230 CKL524230 CUH524230 DED524230 DNZ524230 DXV524230 EHR524230 ERN524230 FBJ524230 FLF524230 FVB524230 GEX524230 GOT524230 GYP524230 HIL524230 HSH524230 ICD524230 ILZ524230 IVV524230 JFR524230 JPN524230 JZJ524230 KJF524230 KTB524230 LCX524230 LMT524230 LWP524230 MGL524230 MQH524230 NAD524230 NJZ524230 NTV524230 ODR524230 ONN524230 OXJ524230 PHF524230 PRB524230 QAX524230 QKT524230 QUP524230 REL524230 ROH524230 RYD524230 SHZ524230 SRV524230 TBR524230 TLN524230 TVJ524230 UFF524230 UPB524230 UYX524230 VIT524230 VSP524230 WCL524230 WMH524230 WWD524230 AI589766 JR589766 TN589766 ADJ589766 ANF589766 AXB589766 BGX589766 BQT589766 CAP589766 CKL589766 CUH589766 DED589766 DNZ589766 DXV589766 EHR589766 ERN589766 FBJ589766 FLF589766 FVB589766 GEX589766 GOT589766 GYP589766 HIL589766 HSH589766 ICD589766 ILZ589766 IVV589766 JFR589766 JPN589766 JZJ589766 KJF589766 KTB589766 LCX589766 LMT589766 LWP589766 MGL589766 MQH589766 NAD589766 NJZ589766 NTV589766 ODR589766 ONN589766 OXJ589766 PHF589766 PRB589766 QAX589766 QKT589766 QUP589766 REL589766 ROH589766 RYD589766 SHZ589766 SRV589766 TBR589766 TLN589766 TVJ589766 UFF589766 UPB589766 UYX589766 VIT589766 VSP589766 WCL589766 WMH589766 WWD589766 AI655302 JR655302 TN655302 ADJ655302 ANF655302 AXB655302 BGX655302 BQT655302 CAP655302 CKL655302 CUH655302 DED655302 DNZ655302 DXV655302 EHR655302 ERN655302 FBJ655302 FLF655302 FVB655302 GEX655302 GOT655302 GYP655302 HIL655302 HSH655302 ICD655302 ILZ655302 IVV655302 JFR655302 JPN655302 JZJ655302 KJF655302 KTB655302 LCX655302 LMT655302 LWP655302 MGL655302 MQH655302 NAD655302 NJZ655302 NTV655302 ODR655302 ONN655302 OXJ655302 PHF655302 PRB655302 QAX655302 QKT655302 QUP655302 REL655302 ROH655302 RYD655302 SHZ655302 SRV655302 TBR655302 TLN655302 TVJ655302 UFF655302 UPB655302 UYX655302 VIT655302 VSP655302 WCL655302 WMH655302 WWD655302 AI720838 JR720838 TN720838 ADJ720838 ANF720838 AXB720838 BGX720838 BQT720838 CAP720838 CKL720838 CUH720838 DED720838 DNZ720838 DXV720838 EHR720838 ERN720838 FBJ720838 FLF720838 FVB720838 GEX720838 GOT720838 GYP720838 HIL720838 HSH720838 ICD720838 ILZ720838 IVV720838 JFR720838 JPN720838 JZJ720838 KJF720838 KTB720838 LCX720838 LMT720838 LWP720838 MGL720838 MQH720838 NAD720838 NJZ720838 NTV720838 ODR720838 ONN720838 OXJ720838 PHF720838 PRB720838 QAX720838 QKT720838 QUP720838 REL720838 ROH720838 RYD720838 SHZ720838 SRV720838 TBR720838 TLN720838 TVJ720838 UFF720838 UPB720838 UYX720838 VIT720838 VSP720838 WCL720838 WMH720838 WWD720838 AI786374 JR786374 TN786374 ADJ786374 ANF786374 AXB786374 BGX786374 BQT786374 CAP786374 CKL786374 CUH786374 DED786374 DNZ786374 DXV786374 EHR786374 ERN786374 FBJ786374 FLF786374 FVB786374 GEX786374 GOT786374 GYP786374 HIL786374 HSH786374 ICD786374 ILZ786374 IVV786374 JFR786374 JPN786374 JZJ786374 KJF786374 KTB786374 LCX786374 LMT786374 LWP786374 MGL786374 MQH786374 NAD786374 NJZ786374 NTV786374 ODR786374 ONN786374 OXJ786374 PHF786374 PRB786374 QAX786374 QKT786374 QUP786374 REL786374 ROH786374 RYD786374 SHZ786374 SRV786374 TBR786374 TLN786374 TVJ786374 UFF786374 UPB786374 UYX786374 VIT786374 VSP786374 WCL786374 WMH786374 WWD786374 AI851910 JR851910 TN851910 ADJ851910 ANF851910 AXB851910 BGX851910 BQT851910 CAP851910 CKL851910 CUH851910 DED851910 DNZ851910 DXV851910 EHR851910 ERN851910 FBJ851910 FLF851910 FVB851910 GEX851910 GOT851910 GYP851910 HIL851910 HSH851910 ICD851910 ILZ851910 IVV851910 JFR851910 JPN851910 JZJ851910 KJF851910 KTB851910 LCX851910 LMT851910 LWP851910 MGL851910 MQH851910 NAD851910 NJZ851910 NTV851910 ODR851910 ONN851910 OXJ851910 PHF851910 PRB851910 QAX851910 QKT851910 QUP851910 REL851910 ROH851910 RYD851910 SHZ851910 SRV851910 TBR851910 TLN851910 TVJ851910 UFF851910 UPB851910 UYX851910 VIT851910 VSP851910 WCL851910 WMH851910 WWD851910 AI917446 JR917446 TN917446 ADJ917446 ANF917446 AXB917446 BGX917446 BQT917446 CAP917446 CKL917446 CUH917446 DED917446 DNZ917446 DXV917446 EHR917446 ERN917446 FBJ917446 FLF917446 FVB917446 GEX917446 GOT917446 GYP917446 HIL917446 HSH917446 ICD917446 ILZ917446 IVV917446 JFR917446 JPN917446 JZJ917446 KJF917446 KTB917446 LCX917446 LMT917446 LWP917446 MGL917446 MQH917446 NAD917446 NJZ917446 NTV917446 ODR917446 ONN917446 OXJ917446 PHF917446 PRB917446 QAX917446 QKT917446 QUP917446 REL917446 ROH917446 RYD917446 SHZ917446 SRV917446 TBR917446 TLN917446 TVJ917446 UFF917446 UPB917446 UYX917446 VIT917446 VSP917446 WCL917446 WMH917446 WWD917446 AI982982 JR982982 TN982982 ADJ982982 ANF982982 AXB982982 BGX982982 BQT982982 CAP982982 CKL982982 CUH982982 DED982982 DNZ982982 DXV982982 EHR982982 ERN982982 FBJ982982 FLF982982 FVB982982 GEX982982 GOT982982 GYP982982 HIL982982 HSH982982 ICD982982 ILZ982982 IVV982982 JFR982982 JPN982982 JZJ982982 KJF982982 KTB982982 LCX982982 LMT982982 LWP982982 MGL982982 MQH982982 NAD982982 NJZ982982 NTV982982 ODR982982 ONN982982 OXJ982982 PHF982982 PRB982982 QAX982982 QKT982982 QUP982982 REL982982 ROH982982 RYD982982 SHZ982982 SRV982982 TBR982982 TLN982982 TVJ982982 UFF982982 UPB982982 UYX982982 VIT982982 VSP982982 WCL982982 WMH982982 WWD982982 AI65474 JR65474 TN65474 ADJ65474 ANF65474 AXB65474 BGX65474 BQT65474 CAP65474 CKL65474 CUH65474 DED65474 DNZ65474 DXV65474 EHR65474 ERN65474 FBJ65474 FLF65474 FVB65474 GEX65474 GOT65474 GYP65474 HIL65474 HSH65474 ICD65474 ILZ65474 IVV65474 JFR65474 JPN65474 JZJ65474 KJF65474 KTB65474 LCX65474 LMT65474 LWP65474 MGL65474 MQH65474 NAD65474 NJZ65474 NTV65474 ODR65474 ONN65474 OXJ65474 PHF65474 PRB65474 QAX65474 QKT65474 QUP65474 REL65474 ROH65474 RYD65474 SHZ65474 SRV65474 TBR65474 TLN65474 TVJ65474 UFF65474 UPB65474 UYX65474 VIT65474 VSP65474 WCL65474 WMH65474 WWD65474 AI131010 JR131010 TN131010 ADJ131010 ANF131010 AXB131010 BGX131010 BQT131010 CAP131010 CKL131010 CUH131010 DED131010 DNZ131010 DXV131010 EHR131010 ERN131010 FBJ131010 FLF131010 FVB131010 GEX131010 GOT131010 GYP131010 HIL131010 HSH131010 ICD131010 ILZ131010 IVV131010 JFR131010 JPN131010 JZJ131010 KJF131010 KTB131010 LCX131010 LMT131010 LWP131010 MGL131010 MQH131010 NAD131010 NJZ131010 NTV131010 ODR131010 ONN131010 OXJ131010 PHF131010 PRB131010 QAX131010 QKT131010 QUP131010 REL131010 ROH131010 RYD131010 SHZ131010 SRV131010 TBR131010 TLN131010 TVJ131010 UFF131010 UPB131010 UYX131010 VIT131010 VSP131010 WCL131010 WMH131010 WWD131010 AI196546 JR196546 TN196546 ADJ196546 ANF196546 AXB196546 BGX196546 BQT196546 CAP196546 CKL196546 CUH196546 DED196546 DNZ196546 DXV196546 EHR196546 ERN196546 FBJ196546 FLF196546 FVB196546 GEX196546 GOT196546 GYP196546 HIL196546 HSH196546 ICD196546 ILZ196546 IVV196546 JFR196546 JPN196546 JZJ196546 KJF196546 KTB196546 LCX196546 LMT196546 LWP196546 MGL196546 MQH196546 NAD196546 NJZ196546 NTV196546 ODR196546 ONN196546 OXJ196546 PHF196546 PRB196546 QAX196546 QKT196546 QUP196546 REL196546 ROH196546 RYD196546 SHZ196546 SRV196546 TBR196546 TLN196546 TVJ196546 UFF196546 UPB196546 UYX196546 VIT196546 VSP196546 WCL196546 WMH196546 WWD196546 AI262082 JR262082 TN262082 ADJ262082 ANF262082 AXB262082 BGX262082 BQT262082 CAP262082 CKL262082 CUH262082 DED262082 DNZ262082 DXV262082 EHR262082 ERN262082 FBJ262082 FLF262082 FVB262082 GEX262082 GOT262082 GYP262082 HIL262082 HSH262082 ICD262082 ILZ262082 IVV262082 JFR262082 JPN262082 JZJ262082 KJF262082 KTB262082 LCX262082 LMT262082 LWP262082 MGL262082 MQH262082 NAD262082 NJZ262082 NTV262082 ODR262082 ONN262082 OXJ262082 PHF262082 PRB262082 QAX262082 QKT262082 QUP262082 REL262082 ROH262082 RYD262082 SHZ262082 SRV262082 TBR262082 TLN262082 TVJ262082 UFF262082 UPB262082 UYX262082 VIT262082 VSP262082 WCL262082 WMH262082 WWD262082 AI327618 JR327618 TN327618 ADJ327618 ANF327618 AXB327618 BGX327618 BQT327618 CAP327618 CKL327618 CUH327618 DED327618 DNZ327618 DXV327618 EHR327618 ERN327618 FBJ327618 FLF327618 FVB327618 GEX327618 GOT327618 GYP327618 HIL327618 HSH327618 ICD327618 ILZ327618 IVV327618 JFR327618 JPN327618 JZJ327618 KJF327618 KTB327618 LCX327618 LMT327618 LWP327618 MGL327618 MQH327618 NAD327618 NJZ327618 NTV327618 ODR327618 ONN327618 OXJ327618 PHF327618 PRB327618 QAX327618 QKT327618 QUP327618 REL327618 ROH327618 RYD327618 SHZ327618 SRV327618 TBR327618 TLN327618 TVJ327618 UFF327618 UPB327618 UYX327618 VIT327618 VSP327618 WCL327618 WMH327618 WWD327618 AI393154 JR393154 TN393154 ADJ393154 ANF393154 AXB393154 BGX393154 BQT393154 CAP393154 CKL393154 CUH393154 DED393154 DNZ393154 DXV393154 EHR393154 ERN393154 FBJ393154 FLF393154 FVB393154 GEX393154 GOT393154 GYP393154 HIL393154 HSH393154 ICD393154 ILZ393154 IVV393154 JFR393154 JPN393154 JZJ393154 KJF393154 KTB393154 LCX393154 LMT393154 LWP393154 MGL393154 MQH393154 NAD393154 NJZ393154 NTV393154 ODR393154 ONN393154 OXJ393154 PHF393154 PRB393154 QAX393154 QKT393154 QUP393154 REL393154 ROH393154 RYD393154 SHZ393154 SRV393154 TBR393154 TLN393154 TVJ393154 UFF393154 UPB393154 UYX393154 VIT393154 VSP393154 WCL393154 WMH393154 WWD393154 AI458690 JR458690 TN458690 ADJ458690 ANF458690 AXB458690 BGX458690 BQT458690 CAP458690 CKL458690 CUH458690 DED458690 DNZ458690 DXV458690 EHR458690 ERN458690 FBJ458690 FLF458690 FVB458690 GEX458690 GOT458690 GYP458690 HIL458690 HSH458690 ICD458690 ILZ458690 IVV458690 JFR458690 JPN458690 JZJ458690 KJF458690 KTB458690 LCX458690 LMT458690 LWP458690 MGL458690 MQH458690 NAD458690 NJZ458690 NTV458690 ODR458690 ONN458690 OXJ458690 PHF458690 PRB458690 QAX458690 QKT458690 QUP458690 REL458690 ROH458690 RYD458690 SHZ458690 SRV458690 TBR458690 TLN458690 TVJ458690 UFF458690 UPB458690 UYX458690 VIT458690 VSP458690 WCL458690 WMH458690 WWD458690 AI524226 JR524226 TN524226 ADJ524226 ANF524226 AXB524226 BGX524226 BQT524226 CAP524226 CKL524226 CUH524226 DED524226 DNZ524226 DXV524226 EHR524226 ERN524226 FBJ524226 FLF524226 FVB524226 GEX524226 GOT524226 GYP524226 HIL524226 HSH524226 ICD524226 ILZ524226 IVV524226 JFR524226 JPN524226 JZJ524226 KJF524226 KTB524226 LCX524226 LMT524226 LWP524226 MGL524226 MQH524226 NAD524226 NJZ524226 NTV524226 ODR524226 ONN524226 OXJ524226 PHF524226 PRB524226 QAX524226 QKT524226 QUP524226 REL524226 ROH524226 RYD524226 SHZ524226 SRV524226 TBR524226 TLN524226 TVJ524226 UFF524226 UPB524226 UYX524226 VIT524226 VSP524226 WCL524226 WMH524226 WWD524226 AI589762 JR589762 TN589762 ADJ589762 ANF589762 AXB589762 BGX589762 BQT589762 CAP589762 CKL589762 CUH589762 DED589762 DNZ589762 DXV589762 EHR589762 ERN589762 FBJ589762 FLF589762 FVB589762 GEX589762 GOT589762 GYP589762 HIL589762 HSH589762 ICD589762 ILZ589762 IVV589762 JFR589762 JPN589762 JZJ589762 KJF589762 KTB589762 LCX589762 LMT589762 LWP589762 MGL589762 MQH589762 NAD589762 NJZ589762 NTV589762 ODR589762 ONN589762 OXJ589762 PHF589762 PRB589762 QAX589762 QKT589762 QUP589762 REL589762 ROH589762 RYD589762 SHZ589762 SRV589762 TBR589762 TLN589762 TVJ589762 UFF589762 UPB589762 UYX589762 VIT589762 VSP589762 WCL589762 WMH589762 WWD589762 AI655298 JR655298 TN655298 ADJ655298 ANF655298 AXB655298 BGX655298 BQT655298 CAP655298 CKL655298 CUH655298 DED655298 DNZ655298 DXV655298 EHR655298 ERN655298 FBJ655298 FLF655298 FVB655298 GEX655298 GOT655298 GYP655298 HIL655298 HSH655298 ICD655298 ILZ655298 IVV655298 JFR655298 JPN655298 JZJ655298 KJF655298 KTB655298 LCX655298 LMT655298 LWP655298 MGL655298 MQH655298 NAD655298 NJZ655298 NTV655298 ODR655298 ONN655298 OXJ655298 PHF655298 PRB655298 QAX655298 QKT655298 QUP655298 REL655298 ROH655298 RYD655298 SHZ655298 SRV655298 TBR655298 TLN655298 TVJ655298 UFF655298 UPB655298 UYX655298 VIT655298 VSP655298 WCL655298 WMH655298 WWD655298 AI720834 JR720834 TN720834 ADJ720834 ANF720834 AXB720834 BGX720834 BQT720834 CAP720834 CKL720834 CUH720834 DED720834 DNZ720834 DXV720834 EHR720834 ERN720834 FBJ720834 FLF720834 FVB720834 GEX720834 GOT720834 GYP720834 HIL720834 HSH720834 ICD720834 ILZ720834 IVV720834 JFR720834 JPN720834 JZJ720834 KJF720834 KTB720834 LCX720834 LMT720834 LWP720834 MGL720834 MQH720834 NAD720834 NJZ720834 NTV720834 ODR720834 ONN720834 OXJ720834 PHF720834 PRB720834 QAX720834 QKT720834 QUP720834 REL720834 ROH720834 RYD720834 SHZ720834 SRV720834 TBR720834 TLN720834 TVJ720834 UFF720834 UPB720834 UYX720834 VIT720834 VSP720834 WCL720834 WMH720834 WWD720834 AI786370 JR786370 TN786370 ADJ786370 ANF786370 AXB786370 BGX786370 BQT786370 CAP786370 CKL786370 CUH786370 DED786370 DNZ786370 DXV786370 EHR786370 ERN786370 FBJ786370 FLF786370 FVB786370 GEX786370 GOT786370 GYP786370 HIL786370 HSH786370 ICD786370 ILZ786370 IVV786370 JFR786370 JPN786370 JZJ786370 KJF786370 KTB786370 LCX786370 LMT786370 LWP786370 MGL786370 MQH786370 NAD786370 NJZ786370 NTV786370 ODR786370 ONN786370 OXJ786370 PHF786370 PRB786370 QAX786370 QKT786370 QUP786370 REL786370 ROH786370 RYD786370 SHZ786370 SRV786370 TBR786370 TLN786370 TVJ786370 UFF786370 UPB786370 UYX786370 VIT786370 VSP786370 WCL786370 WMH786370 WWD786370 AI851906 JR851906 TN851906 ADJ851906 ANF851906 AXB851906 BGX851906 BQT851906 CAP851906 CKL851906 CUH851906 DED851906 DNZ851906 DXV851906 EHR851906 ERN851906 FBJ851906 FLF851906 FVB851906 GEX851906 GOT851906 GYP851906 HIL851906 HSH851906 ICD851906 ILZ851906 IVV851906 JFR851906 JPN851906 JZJ851906 KJF851906 KTB851906 LCX851906 LMT851906 LWP851906 MGL851906 MQH851906 NAD851906 NJZ851906 NTV851906 ODR851906 ONN851906 OXJ851906 PHF851906 PRB851906 QAX851906 QKT851906 QUP851906 REL851906 ROH851906 RYD851906 SHZ851906 SRV851906 TBR851906 TLN851906 TVJ851906 UFF851906 UPB851906 UYX851906 VIT851906 VSP851906 WCL851906 WMH851906 WWD851906 AI917442 JR917442 TN917442 ADJ917442 ANF917442 AXB917442 BGX917442 BQT917442 CAP917442 CKL917442 CUH917442 DED917442 DNZ917442 DXV917442 EHR917442 ERN917442 FBJ917442 FLF917442 FVB917442 GEX917442 GOT917442 GYP917442 HIL917442 HSH917442 ICD917442 ILZ917442 IVV917442 JFR917442 JPN917442 JZJ917442 KJF917442 KTB917442 LCX917442 LMT917442 LWP917442 MGL917442 MQH917442 NAD917442 NJZ917442 NTV917442 ODR917442 ONN917442 OXJ917442 PHF917442 PRB917442 QAX917442 QKT917442 QUP917442 REL917442 ROH917442 RYD917442 SHZ917442 SRV917442 TBR917442 TLN917442 TVJ917442 UFF917442 UPB917442 UYX917442 VIT917442 VSP917442 WCL917442 WMH917442 WWD917442 AI982978 JR982978 TN982978 ADJ982978 ANF982978 AXB982978 BGX982978 BQT982978 CAP982978 CKL982978 CUH982978 DED982978 DNZ982978 DXV982978 EHR982978 ERN982978 FBJ982978 FLF982978 FVB982978 GEX982978 GOT982978 GYP982978 HIL982978 HSH982978 ICD982978 ILZ982978 IVV982978 JFR982978 JPN982978 JZJ982978 KJF982978 KTB982978 LCX982978 LMT982978 LWP982978 MGL982978 MQH982978 NAD982978 NJZ982978 NTV982978 ODR982978 ONN982978 OXJ982978 PHF982978 PRB982978 QAX982978 QKT982978 QUP982978 REL982978 ROH982978 RYD982978 SHZ982978 SRV982978 TBR982978 TLN982978 TVJ982978 UFF982978 UPB982978 UYX982978 VIT982978 VSP982978 WCL982978 WMH982978 WWD982978 AI65484:AI65486 JR65484:JR65486 TN65484:TN65486 ADJ65484:ADJ65486 ANF65484:ANF65486 AXB65484:AXB65486 BGX65484:BGX65486 BQT65484:BQT65486 CAP65484:CAP65486 CKL65484:CKL65486 CUH65484:CUH65486 DED65484:DED65486 DNZ65484:DNZ65486 DXV65484:DXV65486 EHR65484:EHR65486 ERN65484:ERN65486 FBJ65484:FBJ65486 FLF65484:FLF65486 FVB65484:FVB65486 GEX65484:GEX65486 GOT65484:GOT65486 GYP65484:GYP65486 HIL65484:HIL65486 HSH65484:HSH65486 ICD65484:ICD65486 ILZ65484:ILZ65486 IVV65484:IVV65486 JFR65484:JFR65486 JPN65484:JPN65486 JZJ65484:JZJ65486 KJF65484:KJF65486 KTB65484:KTB65486 LCX65484:LCX65486 LMT65484:LMT65486 LWP65484:LWP65486 MGL65484:MGL65486 MQH65484:MQH65486 NAD65484:NAD65486 NJZ65484:NJZ65486 NTV65484:NTV65486 ODR65484:ODR65486 ONN65484:ONN65486 OXJ65484:OXJ65486 PHF65484:PHF65486 PRB65484:PRB65486 QAX65484:QAX65486 QKT65484:QKT65486 QUP65484:QUP65486 REL65484:REL65486 ROH65484:ROH65486 RYD65484:RYD65486 SHZ65484:SHZ65486 SRV65484:SRV65486 TBR65484:TBR65486 TLN65484:TLN65486 TVJ65484:TVJ65486 UFF65484:UFF65486 UPB65484:UPB65486 UYX65484:UYX65486 VIT65484:VIT65486 VSP65484:VSP65486 WCL65484:WCL65486 WMH65484:WMH65486 WWD65484:WWD65486 AI131020:AI131022 JR131020:JR131022 TN131020:TN131022 ADJ131020:ADJ131022 ANF131020:ANF131022 AXB131020:AXB131022 BGX131020:BGX131022 BQT131020:BQT131022 CAP131020:CAP131022 CKL131020:CKL131022 CUH131020:CUH131022 DED131020:DED131022 DNZ131020:DNZ131022 DXV131020:DXV131022 EHR131020:EHR131022 ERN131020:ERN131022 FBJ131020:FBJ131022 FLF131020:FLF131022 FVB131020:FVB131022 GEX131020:GEX131022 GOT131020:GOT131022 GYP131020:GYP131022 HIL131020:HIL131022 HSH131020:HSH131022 ICD131020:ICD131022 ILZ131020:ILZ131022 IVV131020:IVV131022 JFR131020:JFR131022 JPN131020:JPN131022 JZJ131020:JZJ131022 KJF131020:KJF131022 KTB131020:KTB131022 LCX131020:LCX131022 LMT131020:LMT131022 LWP131020:LWP131022 MGL131020:MGL131022 MQH131020:MQH131022 NAD131020:NAD131022 NJZ131020:NJZ131022 NTV131020:NTV131022 ODR131020:ODR131022 ONN131020:ONN131022 OXJ131020:OXJ131022 PHF131020:PHF131022 PRB131020:PRB131022 QAX131020:QAX131022 QKT131020:QKT131022 QUP131020:QUP131022 REL131020:REL131022 ROH131020:ROH131022 RYD131020:RYD131022 SHZ131020:SHZ131022 SRV131020:SRV131022 TBR131020:TBR131022 TLN131020:TLN131022 TVJ131020:TVJ131022 UFF131020:UFF131022 UPB131020:UPB131022 UYX131020:UYX131022 VIT131020:VIT131022 VSP131020:VSP131022 WCL131020:WCL131022 WMH131020:WMH131022 WWD131020:WWD131022 AI196556:AI196558 JR196556:JR196558 TN196556:TN196558 ADJ196556:ADJ196558 ANF196556:ANF196558 AXB196556:AXB196558 BGX196556:BGX196558 BQT196556:BQT196558 CAP196556:CAP196558 CKL196556:CKL196558 CUH196556:CUH196558 DED196556:DED196558 DNZ196556:DNZ196558 DXV196556:DXV196558 EHR196556:EHR196558 ERN196556:ERN196558 FBJ196556:FBJ196558 FLF196556:FLF196558 FVB196556:FVB196558 GEX196556:GEX196558 GOT196556:GOT196558 GYP196556:GYP196558 HIL196556:HIL196558 HSH196556:HSH196558 ICD196556:ICD196558 ILZ196556:ILZ196558 IVV196556:IVV196558 JFR196556:JFR196558 JPN196556:JPN196558 JZJ196556:JZJ196558 KJF196556:KJF196558 KTB196556:KTB196558 LCX196556:LCX196558 LMT196556:LMT196558 LWP196556:LWP196558 MGL196556:MGL196558 MQH196556:MQH196558 NAD196556:NAD196558 NJZ196556:NJZ196558 NTV196556:NTV196558 ODR196556:ODR196558 ONN196556:ONN196558 OXJ196556:OXJ196558 PHF196556:PHF196558 PRB196556:PRB196558 QAX196556:QAX196558 QKT196556:QKT196558 QUP196556:QUP196558 REL196556:REL196558 ROH196556:ROH196558 RYD196556:RYD196558 SHZ196556:SHZ196558 SRV196556:SRV196558 TBR196556:TBR196558 TLN196556:TLN196558 TVJ196556:TVJ196558 UFF196556:UFF196558 UPB196556:UPB196558 UYX196556:UYX196558 VIT196556:VIT196558 VSP196556:VSP196558 WCL196556:WCL196558 WMH196556:WMH196558 WWD196556:WWD196558 AI262092:AI262094 JR262092:JR262094 TN262092:TN262094 ADJ262092:ADJ262094 ANF262092:ANF262094 AXB262092:AXB262094 BGX262092:BGX262094 BQT262092:BQT262094 CAP262092:CAP262094 CKL262092:CKL262094 CUH262092:CUH262094 DED262092:DED262094 DNZ262092:DNZ262094 DXV262092:DXV262094 EHR262092:EHR262094 ERN262092:ERN262094 FBJ262092:FBJ262094 FLF262092:FLF262094 FVB262092:FVB262094 GEX262092:GEX262094 GOT262092:GOT262094 GYP262092:GYP262094 HIL262092:HIL262094 HSH262092:HSH262094 ICD262092:ICD262094 ILZ262092:ILZ262094 IVV262092:IVV262094 JFR262092:JFR262094 JPN262092:JPN262094 JZJ262092:JZJ262094 KJF262092:KJF262094 KTB262092:KTB262094 LCX262092:LCX262094 LMT262092:LMT262094 LWP262092:LWP262094 MGL262092:MGL262094 MQH262092:MQH262094 NAD262092:NAD262094 NJZ262092:NJZ262094 NTV262092:NTV262094 ODR262092:ODR262094 ONN262092:ONN262094 OXJ262092:OXJ262094 PHF262092:PHF262094 PRB262092:PRB262094 QAX262092:QAX262094 QKT262092:QKT262094 QUP262092:QUP262094 REL262092:REL262094 ROH262092:ROH262094 RYD262092:RYD262094 SHZ262092:SHZ262094 SRV262092:SRV262094 TBR262092:TBR262094 TLN262092:TLN262094 TVJ262092:TVJ262094 UFF262092:UFF262094 UPB262092:UPB262094 UYX262092:UYX262094 VIT262092:VIT262094 VSP262092:VSP262094 WCL262092:WCL262094 WMH262092:WMH262094 WWD262092:WWD262094 AI327628:AI327630 JR327628:JR327630 TN327628:TN327630 ADJ327628:ADJ327630 ANF327628:ANF327630 AXB327628:AXB327630 BGX327628:BGX327630 BQT327628:BQT327630 CAP327628:CAP327630 CKL327628:CKL327630 CUH327628:CUH327630 DED327628:DED327630 DNZ327628:DNZ327630 DXV327628:DXV327630 EHR327628:EHR327630 ERN327628:ERN327630 FBJ327628:FBJ327630 FLF327628:FLF327630 FVB327628:FVB327630 GEX327628:GEX327630 GOT327628:GOT327630 GYP327628:GYP327630 HIL327628:HIL327630 HSH327628:HSH327630 ICD327628:ICD327630 ILZ327628:ILZ327630 IVV327628:IVV327630 JFR327628:JFR327630 JPN327628:JPN327630 JZJ327628:JZJ327630 KJF327628:KJF327630 KTB327628:KTB327630 LCX327628:LCX327630 LMT327628:LMT327630 LWP327628:LWP327630 MGL327628:MGL327630 MQH327628:MQH327630 NAD327628:NAD327630 NJZ327628:NJZ327630 NTV327628:NTV327630 ODR327628:ODR327630 ONN327628:ONN327630 OXJ327628:OXJ327630 PHF327628:PHF327630 PRB327628:PRB327630 QAX327628:QAX327630 QKT327628:QKT327630 QUP327628:QUP327630 REL327628:REL327630 ROH327628:ROH327630 RYD327628:RYD327630 SHZ327628:SHZ327630 SRV327628:SRV327630 TBR327628:TBR327630 TLN327628:TLN327630 TVJ327628:TVJ327630 UFF327628:UFF327630 UPB327628:UPB327630 UYX327628:UYX327630 VIT327628:VIT327630 VSP327628:VSP327630 WCL327628:WCL327630 WMH327628:WMH327630 WWD327628:WWD327630 AI393164:AI393166 JR393164:JR393166 TN393164:TN393166 ADJ393164:ADJ393166 ANF393164:ANF393166 AXB393164:AXB393166 BGX393164:BGX393166 BQT393164:BQT393166 CAP393164:CAP393166 CKL393164:CKL393166 CUH393164:CUH393166 DED393164:DED393166 DNZ393164:DNZ393166 DXV393164:DXV393166 EHR393164:EHR393166 ERN393164:ERN393166 FBJ393164:FBJ393166 FLF393164:FLF393166 FVB393164:FVB393166 GEX393164:GEX393166 GOT393164:GOT393166 GYP393164:GYP393166 HIL393164:HIL393166 HSH393164:HSH393166 ICD393164:ICD393166 ILZ393164:ILZ393166 IVV393164:IVV393166 JFR393164:JFR393166 JPN393164:JPN393166 JZJ393164:JZJ393166 KJF393164:KJF393166 KTB393164:KTB393166 LCX393164:LCX393166 LMT393164:LMT393166 LWP393164:LWP393166 MGL393164:MGL393166 MQH393164:MQH393166 NAD393164:NAD393166 NJZ393164:NJZ393166 NTV393164:NTV393166 ODR393164:ODR393166 ONN393164:ONN393166 OXJ393164:OXJ393166 PHF393164:PHF393166 PRB393164:PRB393166 QAX393164:QAX393166 QKT393164:QKT393166 QUP393164:QUP393166 REL393164:REL393166 ROH393164:ROH393166 RYD393164:RYD393166 SHZ393164:SHZ393166 SRV393164:SRV393166 TBR393164:TBR393166 TLN393164:TLN393166 TVJ393164:TVJ393166 UFF393164:UFF393166 UPB393164:UPB393166 UYX393164:UYX393166 VIT393164:VIT393166 VSP393164:VSP393166 WCL393164:WCL393166 WMH393164:WMH393166 WWD393164:WWD393166 AI458700:AI458702 JR458700:JR458702 TN458700:TN458702 ADJ458700:ADJ458702 ANF458700:ANF458702 AXB458700:AXB458702 BGX458700:BGX458702 BQT458700:BQT458702 CAP458700:CAP458702 CKL458700:CKL458702 CUH458700:CUH458702 DED458700:DED458702 DNZ458700:DNZ458702 DXV458700:DXV458702 EHR458700:EHR458702 ERN458700:ERN458702 FBJ458700:FBJ458702 FLF458700:FLF458702 FVB458700:FVB458702 GEX458700:GEX458702 GOT458700:GOT458702 GYP458700:GYP458702 HIL458700:HIL458702 HSH458700:HSH458702 ICD458700:ICD458702 ILZ458700:ILZ458702 IVV458700:IVV458702 JFR458700:JFR458702 JPN458700:JPN458702 JZJ458700:JZJ458702 KJF458700:KJF458702 KTB458700:KTB458702 LCX458700:LCX458702 LMT458700:LMT458702 LWP458700:LWP458702 MGL458700:MGL458702 MQH458700:MQH458702 NAD458700:NAD458702 NJZ458700:NJZ458702 NTV458700:NTV458702 ODR458700:ODR458702 ONN458700:ONN458702 OXJ458700:OXJ458702 PHF458700:PHF458702 PRB458700:PRB458702 QAX458700:QAX458702 QKT458700:QKT458702 QUP458700:QUP458702 REL458700:REL458702 ROH458700:ROH458702 RYD458700:RYD458702 SHZ458700:SHZ458702 SRV458700:SRV458702 TBR458700:TBR458702 TLN458700:TLN458702 TVJ458700:TVJ458702 UFF458700:UFF458702 UPB458700:UPB458702 UYX458700:UYX458702 VIT458700:VIT458702 VSP458700:VSP458702 WCL458700:WCL458702 WMH458700:WMH458702 WWD458700:WWD458702 AI524236:AI524238 JR524236:JR524238 TN524236:TN524238 ADJ524236:ADJ524238 ANF524236:ANF524238 AXB524236:AXB524238 BGX524236:BGX524238 BQT524236:BQT524238 CAP524236:CAP524238 CKL524236:CKL524238 CUH524236:CUH524238 DED524236:DED524238 DNZ524236:DNZ524238 DXV524236:DXV524238 EHR524236:EHR524238 ERN524236:ERN524238 FBJ524236:FBJ524238 FLF524236:FLF524238 FVB524236:FVB524238 GEX524236:GEX524238 GOT524236:GOT524238 GYP524236:GYP524238 HIL524236:HIL524238 HSH524236:HSH524238 ICD524236:ICD524238 ILZ524236:ILZ524238 IVV524236:IVV524238 JFR524236:JFR524238 JPN524236:JPN524238 JZJ524236:JZJ524238 KJF524236:KJF524238 KTB524236:KTB524238 LCX524236:LCX524238 LMT524236:LMT524238 LWP524236:LWP524238 MGL524236:MGL524238 MQH524236:MQH524238 NAD524236:NAD524238 NJZ524236:NJZ524238 NTV524236:NTV524238 ODR524236:ODR524238 ONN524236:ONN524238 OXJ524236:OXJ524238 PHF524236:PHF524238 PRB524236:PRB524238 QAX524236:QAX524238 QKT524236:QKT524238 QUP524236:QUP524238 REL524236:REL524238 ROH524236:ROH524238 RYD524236:RYD524238 SHZ524236:SHZ524238 SRV524236:SRV524238 TBR524236:TBR524238 TLN524236:TLN524238 TVJ524236:TVJ524238 UFF524236:UFF524238 UPB524236:UPB524238 UYX524236:UYX524238 VIT524236:VIT524238 VSP524236:VSP524238 WCL524236:WCL524238 WMH524236:WMH524238 WWD524236:WWD524238 AI589772:AI589774 JR589772:JR589774 TN589772:TN589774 ADJ589772:ADJ589774 ANF589772:ANF589774 AXB589772:AXB589774 BGX589772:BGX589774 BQT589772:BQT589774 CAP589772:CAP589774 CKL589772:CKL589774 CUH589772:CUH589774 DED589772:DED589774 DNZ589772:DNZ589774 DXV589772:DXV589774 EHR589772:EHR589774 ERN589772:ERN589774 FBJ589772:FBJ589774 FLF589772:FLF589774 FVB589772:FVB589774 GEX589772:GEX589774 GOT589772:GOT589774 GYP589772:GYP589774 HIL589772:HIL589774 HSH589772:HSH589774 ICD589772:ICD589774 ILZ589772:ILZ589774 IVV589772:IVV589774 JFR589772:JFR589774 JPN589772:JPN589774 JZJ589772:JZJ589774 KJF589772:KJF589774 KTB589772:KTB589774 LCX589772:LCX589774 LMT589772:LMT589774 LWP589772:LWP589774 MGL589772:MGL589774 MQH589772:MQH589774 NAD589772:NAD589774 NJZ589772:NJZ589774 NTV589772:NTV589774 ODR589772:ODR589774 ONN589772:ONN589774 OXJ589772:OXJ589774 PHF589772:PHF589774 PRB589772:PRB589774 QAX589772:QAX589774 QKT589772:QKT589774 QUP589772:QUP589774 REL589772:REL589774 ROH589772:ROH589774 RYD589772:RYD589774 SHZ589772:SHZ589774 SRV589772:SRV589774 TBR589772:TBR589774 TLN589772:TLN589774 TVJ589772:TVJ589774 UFF589772:UFF589774 UPB589772:UPB589774 UYX589772:UYX589774 VIT589772:VIT589774 VSP589772:VSP589774 WCL589772:WCL589774 WMH589772:WMH589774 WWD589772:WWD589774 AI655308:AI655310 JR655308:JR655310 TN655308:TN655310 ADJ655308:ADJ655310 ANF655308:ANF655310 AXB655308:AXB655310 BGX655308:BGX655310 BQT655308:BQT655310 CAP655308:CAP655310 CKL655308:CKL655310 CUH655308:CUH655310 DED655308:DED655310 DNZ655308:DNZ655310 DXV655308:DXV655310 EHR655308:EHR655310 ERN655308:ERN655310 FBJ655308:FBJ655310 FLF655308:FLF655310 FVB655308:FVB655310 GEX655308:GEX655310 GOT655308:GOT655310 GYP655308:GYP655310 HIL655308:HIL655310 HSH655308:HSH655310 ICD655308:ICD655310 ILZ655308:ILZ655310 IVV655308:IVV655310 JFR655308:JFR655310 JPN655308:JPN655310 JZJ655308:JZJ655310 KJF655308:KJF655310 KTB655308:KTB655310 LCX655308:LCX655310 LMT655308:LMT655310 LWP655308:LWP655310 MGL655308:MGL655310 MQH655308:MQH655310 NAD655308:NAD655310 NJZ655308:NJZ655310 NTV655308:NTV655310 ODR655308:ODR655310 ONN655308:ONN655310 OXJ655308:OXJ655310 PHF655308:PHF655310 PRB655308:PRB655310 QAX655308:QAX655310 QKT655308:QKT655310 QUP655308:QUP655310 REL655308:REL655310 ROH655308:ROH655310 RYD655308:RYD655310 SHZ655308:SHZ655310 SRV655308:SRV655310 TBR655308:TBR655310 TLN655308:TLN655310 TVJ655308:TVJ655310 UFF655308:UFF655310 UPB655308:UPB655310 UYX655308:UYX655310 VIT655308:VIT655310 VSP655308:VSP655310 WCL655308:WCL655310 WMH655308:WMH655310 WWD655308:WWD655310 AI720844:AI720846 JR720844:JR720846 TN720844:TN720846 ADJ720844:ADJ720846 ANF720844:ANF720846 AXB720844:AXB720846 BGX720844:BGX720846 BQT720844:BQT720846 CAP720844:CAP720846 CKL720844:CKL720846 CUH720844:CUH720846 DED720844:DED720846 DNZ720844:DNZ720846 DXV720844:DXV720846 EHR720844:EHR720846 ERN720844:ERN720846 FBJ720844:FBJ720846 FLF720844:FLF720846 FVB720844:FVB720846 GEX720844:GEX720846 GOT720844:GOT720846 GYP720844:GYP720846 HIL720844:HIL720846 HSH720844:HSH720846 ICD720844:ICD720846 ILZ720844:ILZ720846 IVV720844:IVV720846 JFR720844:JFR720846 JPN720844:JPN720846 JZJ720844:JZJ720846 KJF720844:KJF720846 KTB720844:KTB720846 LCX720844:LCX720846 LMT720844:LMT720846 LWP720844:LWP720846 MGL720844:MGL720846 MQH720844:MQH720846 NAD720844:NAD720846 NJZ720844:NJZ720846 NTV720844:NTV720846 ODR720844:ODR720846 ONN720844:ONN720846 OXJ720844:OXJ720846 PHF720844:PHF720846 PRB720844:PRB720846 QAX720844:QAX720846 QKT720844:QKT720846 QUP720844:QUP720846 REL720844:REL720846 ROH720844:ROH720846 RYD720844:RYD720846 SHZ720844:SHZ720846 SRV720844:SRV720846 TBR720844:TBR720846 TLN720844:TLN720846 TVJ720844:TVJ720846 UFF720844:UFF720846 UPB720844:UPB720846 UYX720844:UYX720846 VIT720844:VIT720846 VSP720844:VSP720846 WCL720844:WCL720846 WMH720844:WMH720846 WWD720844:WWD720846 AI786380:AI786382 JR786380:JR786382 TN786380:TN786382 ADJ786380:ADJ786382 ANF786380:ANF786382 AXB786380:AXB786382 BGX786380:BGX786382 BQT786380:BQT786382 CAP786380:CAP786382 CKL786380:CKL786382 CUH786380:CUH786382 DED786380:DED786382 DNZ786380:DNZ786382 DXV786380:DXV786382 EHR786380:EHR786382 ERN786380:ERN786382 FBJ786380:FBJ786382 FLF786380:FLF786382 FVB786380:FVB786382 GEX786380:GEX786382 GOT786380:GOT786382 GYP786380:GYP786382 HIL786380:HIL786382 HSH786380:HSH786382 ICD786380:ICD786382 ILZ786380:ILZ786382 IVV786380:IVV786382 JFR786380:JFR786382 JPN786380:JPN786382 JZJ786380:JZJ786382 KJF786380:KJF786382 KTB786380:KTB786382 LCX786380:LCX786382 LMT786380:LMT786382 LWP786380:LWP786382 MGL786380:MGL786382 MQH786380:MQH786382 NAD786380:NAD786382 NJZ786380:NJZ786382 NTV786380:NTV786382 ODR786380:ODR786382 ONN786380:ONN786382 OXJ786380:OXJ786382 PHF786380:PHF786382 PRB786380:PRB786382 QAX786380:QAX786382 QKT786380:QKT786382 QUP786380:QUP786382 REL786380:REL786382 ROH786380:ROH786382 RYD786380:RYD786382 SHZ786380:SHZ786382 SRV786380:SRV786382 TBR786380:TBR786382 TLN786380:TLN786382 TVJ786380:TVJ786382 UFF786380:UFF786382 UPB786380:UPB786382 UYX786380:UYX786382 VIT786380:VIT786382 VSP786380:VSP786382 WCL786380:WCL786382 WMH786380:WMH786382 WWD786380:WWD786382 AI851916:AI851918 JR851916:JR851918 TN851916:TN851918 ADJ851916:ADJ851918 ANF851916:ANF851918 AXB851916:AXB851918 BGX851916:BGX851918 BQT851916:BQT851918 CAP851916:CAP851918 CKL851916:CKL851918 CUH851916:CUH851918 DED851916:DED851918 DNZ851916:DNZ851918 DXV851916:DXV851918 EHR851916:EHR851918 ERN851916:ERN851918 FBJ851916:FBJ851918 FLF851916:FLF851918 FVB851916:FVB851918 GEX851916:GEX851918 GOT851916:GOT851918 GYP851916:GYP851918 HIL851916:HIL851918 HSH851916:HSH851918 ICD851916:ICD851918 ILZ851916:ILZ851918 IVV851916:IVV851918 JFR851916:JFR851918 JPN851916:JPN851918 JZJ851916:JZJ851918 KJF851916:KJF851918 KTB851916:KTB851918 LCX851916:LCX851918 LMT851916:LMT851918 LWP851916:LWP851918 MGL851916:MGL851918 MQH851916:MQH851918 NAD851916:NAD851918 NJZ851916:NJZ851918 NTV851916:NTV851918 ODR851916:ODR851918 ONN851916:ONN851918 OXJ851916:OXJ851918 PHF851916:PHF851918 PRB851916:PRB851918 QAX851916:QAX851918 QKT851916:QKT851918 QUP851916:QUP851918 REL851916:REL851918 ROH851916:ROH851918 RYD851916:RYD851918 SHZ851916:SHZ851918 SRV851916:SRV851918 TBR851916:TBR851918 TLN851916:TLN851918 TVJ851916:TVJ851918 UFF851916:UFF851918 UPB851916:UPB851918 UYX851916:UYX851918 VIT851916:VIT851918 VSP851916:VSP851918 WCL851916:WCL851918 WMH851916:WMH851918 WWD851916:WWD851918 AI917452:AI917454 JR917452:JR917454 TN917452:TN917454 ADJ917452:ADJ917454 ANF917452:ANF917454 AXB917452:AXB917454 BGX917452:BGX917454 BQT917452:BQT917454 CAP917452:CAP917454 CKL917452:CKL917454 CUH917452:CUH917454 DED917452:DED917454 DNZ917452:DNZ917454 DXV917452:DXV917454 EHR917452:EHR917454 ERN917452:ERN917454 FBJ917452:FBJ917454 FLF917452:FLF917454 FVB917452:FVB917454 GEX917452:GEX917454 GOT917452:GOT917454 GYP917452:GYP917454 HIL917452:HIL917454 HSH917452:HSH917454 ICD917452:ICD917454 ILZ917452:ILZ917454 IVV917452:IVV917454 JFR917452:JFR917454 JPN917452:JPN917454 JZJ917452:JZJ917454 KJF917452:KJF917454 KTB917452:KTB917454 LCX917452:LCX917454 LMT917452:LMT917454 LWP917452:LWP917454 MGL917452:MGL917454 MQH917452:MQH917454 NAD917452:NAD917454 NJZ917452:NJZ917454 NTV917452:NTV917454 ODR917452:ODR917454 ONN917452:ONN917454 OXJ917452:OXJ917454 PHF917452:PHF917454 PRB917452:PRB917454 QAX917452:QAX917454 QKT917452:QKT917454 QUP917452:QUP917454 REL917452:REL917454 ROH917452:ROH917454 RYD917452:RYD917454 SHZ917452:SHZ917454 SRV917452:SRV917454 TBR917452:TBR917454 TLN917452:TLN917454 TVJ917452:TVJ917454 UFF917452:UFF917454 UPB917452:UPB917454 UYX917452:UYX917454 VIT917452:VIT917454 VSP917452:VSP917454 WCL917452:WCL917454 WMH917452:WMH917454 WWD917452:WWD917454 AI982988:AI982990 JR982988:JR982990 TN982988:TN982990 ADJ982988:ADJ982990 ANF982988:ANF982990 AXB982988:AXB982990 BGX982988:BGX982990 BQT982988:BQT982990 CAP982988:CAP982990 CKL982988:CKL982990 CUH982988:CUH982990 DED982988:DED982990 DNZ982988:DNZ982990 DXV982988:DXV982990 EHR982988:EHR982990 ERN982988:ERN982990 FBJ982988:FBJ982990 FLF982988:FLF982990 FVB982988:FVB982990 GEX982988:GEX982990 GOT982988:GOT982990 GYP982988:GYP982990 HIL982988:HIL982990 HSH982988:HSH982990 ICD982988:ICD982990 ILZ982988:ILZ982990 IVV982988:IVV982990 JFR982988:JFR982990 JPN982988:JPN982990 JZJ982988:JZJ982990 KJF982988:KJF982990 KTB982988:KTB982990 LCX982988:LCX982990 LMT982988:LMT982990 LWP982988:LWP982990 MGL982988:MGL982990 MQH982988:MQH982990 NAD982988:NAD982990 NJZ982988:NJZ982990 NTV982988:NTV982990 ODR982988:ODR982990 ONN982988:ONN982990 OXJ982988:OXJ982990 PHF982988:PHF982990 PRB982988:PRB982990 QAX982988:QAX982990 QKT982988:QKT982990 QUP982988:QUP982990 REL982988:REL982990 ROH982988:ROH982990 RYD982988:RYD982990 SHZ982988:SHZ982990 SRV982988:SRV982990 TBR982988:TBR982990 TLN982988:TLN982990 TVJ982988:TVJ982990 UFF982988:UFF982990 UPB982988:UPB982990 UYX982988:UYX982990 VIT982988:VIT982990 VSP982988:VSP982990 WCL982988:WCL982990 WMH982988:WMH982990 WWD982988:WWD982990 M65481:T65486 JJ65481:JJ65486 TF65481:TF65486 ADB65481:ADB65486 AMX65481:AMX65486 AWT65481:AWT65486 BGP65481:BGP65486 BQL65481:BQL65486 CAH65481:CAH65486 CKD65481:CKD65486 CTZ65481:CTZ65486 DDV65481:DDV65486 DNR65481:DNR65486 DXN65481:DXN65486 EHJ65481:EHJ65486 ERF65481:ERF65486 FBB65481:FBB65486 FKX65481:FKX65486 FUT65481:FUT65486 GEP65481:GEP65486 GOL65481:GOL65486 GYH65481:GYH65486 HID65481:HID65486 HRZ65481:HRZ65486 IBV65481:IBV65486 ILR65481:ILR65486 IVN65481:IVN65486 JFJ65481:JFJ65486 JPF65481:JPF65486 JZB65481:JZB65486 KIX65481:KIX65486 KST65481:KST65486 LCP65481:LCP65486 LML65481:LML65486 LWH65481:LWH65486 MGD65481:MGD65486 MPZ65481:MPZ65486 MZV65481:MZV65486 NJR65481:NJR65486 NTN65481:NTN65486 ODJ65481:ODJ65486 ONF65481:ONF65486 OXB65481:OXB65486 PGX65481:PGX65486 PQT65481:PQT65486 QAP65481:QAP65486 QKL65481:QKL65486 QUH65481:QUH65486 RED65481:RED65486 RNZ65481:RNZ65486 RXV65481:RXV65486 SHR65481:SHR65486 SRN65481:SRN65486 TBJ65481:TBJ65486 TLF65481:TLF65486 TVB65481:TVB65486 UEX65481:UEX65486 UOT65481:UOT65486 UYP65481:UYP65486 VIL65481:VIL65486 VSH65481:VSH65486 WCD65481:WCD65486 WLZ65481:WLZ65486 WVV65481:WVV65486 M131017:T131022 JJ131017:JJ131022 TF131017:TF131022 ADB131017:ADB131022 AMX131017:AMX131022 AWT131017:AWT131022 BGP131017:BGP131022 BQL131017:BQL131022 CAH131017:CAH131022 CKD131017:CKD131022 CTZ131017:CTZ131022 DDV131017:DDV131022 DNR131017:DNR131022 DXN131017:DXN131022 EHJ131017:EHJ131022 ERF131017:ERF131022 FBB131017:FBB131022 FKX131017:FKX131022 FUT131017:FUT131022 GEP131017:GEP131022 GOL131017:GOL131022 GYH131017:GYH131022 HID131017:HID131022 HRZ131017:HRZ131022 IBV131017:IBV131022 ILR131017:ILR131022 IVN131017:IVN131022 JFJ131017:JFJ131022 JPF131017:JPF131022 JZB131017:JZB131022 KIX131017:KIX131022 KST131017:KST131022 LCP131017:LCP131022 LML131017:LML131022 LWH131017:LWH131022 MGD131017:MGD131022 MPZ131017:MPZ131022 MZV131017:MZV131022 NJR131017:NJR131022 NTN131017:NTN131022 ODJ131017:ODJ131022 ONF131017:ONF131022 OXB131017:OXB131022 PGX131017:PGX131022 PQT131017:PQT131022 QAP131017:QAP131022 QKL131017:QKL131022 QUH131017:QUH131022 RED131017:RED131022 RNZ131017:RNZ131022 RXV131017:RXV131022 SHR131017:SHR131022 SRN131017:SRN131022 TBJ131017:TBJ131022 TLF131017:TLF131022 TVB131017:TVB131022 UEX131017:UEX131022 UOT131017:UOT131022 UYP131017:UYP131022 VIL131017:VIL131022 VSH131017:VSH131022 WCD131017:WCD131022 WLZ131017:WLZ131022 WVV131017:WVV131022 M196553:T196558 JJ196553:JJ196558 TF196553:TF196558 ADB196553:ADB196558 AMX196553:AMX196558 AWT196553:AWT196558 BGP196553:BGP196558 BQL196553:BQL196558 CAH196553:CAH196558 CKD196553:CKD196558 CTZ196553:CTZ196558 DDV196553:DDV196558 DNR196553:DNR196558 DXN196553:DXN196558 EHJ196553:EHJ196558 ERF196553:ERF196558 FBB196553:FBB196558 FKX196553:FKX196558 FUT196553:FUT196558 GEP196553:GEP196558 GOL196553:GOL196558 GYH196553:GYH196558 HID196553:HID196558 HRZ196553:HRZ196558 IBV196553:IBV196558 ILR196553:ILR196558 IVN196553:IVN196558 JFJ196553:JFJ196558 JPF196553:JPF196558 JZB196553:JZB196558 KIX196553:KIX196558 KST196553:KST196558 LCP196553:LCP196558 LML196553:LML196558 LWH196553:LWH196558 MGD196553:MGD196558 MPZ196553:MPZ196558 MZV196553:MZV196558 NJR196553:NJR196558 NTN196553:NTN196558 ODJ196553:ODJ196558 ONF196553:ONF196558 OXB196553:OXB196558 PGX196553:PGX196558 PQT196553:PQT196558 QAP196553:QAP196558 QKL196553:QKL196558 QUH196553:QUH196558 RED196553:RED196558 RNZ196553:RNZ196558 RXV196553:RXV196558 SHR196553:SHR196558 SRN196553:SRN196558 TBJ196553:TBJ196558 TLF196553:TLF196558 TVB196553:TVB196558 UEX196553:UEX196558 UOT196553:UOT196558 UYP196553:UYP196558 VIL196553:VIL196558 VSH196553:VSH196558 WCD196553:WCD196558 WLZ196553:WLZ196558 WVV196553:WVV196558 M262089:T262094 JJ262089:JJ262094 TF262089:TF262094 ADB262089:ADB262094 AMX262089:AMX262094 AWT262089:AWT262094 BGP262089:BGP262094 BQL262089:BQL262094 CAH262089:CAH262094 CKD262089:CKD262094 CTZ262089:CTZ262094 DDV262089:DDV262094 DNR262089:DNR262094 DXN262089:DXN262094 EHJ262089:EHJ262094 ERF262089:ERF262094 FBB262089:FBB262094 FKX262089:FKX262094 FUT262089:FUT262094 GEP262089:GEP262094 GOL262089:GOL262094 GYH262089:GYH262094 HID262089:HID262094 HRZ262089:HRZ262094 IBV262089:IBV262094 ILR262089:ILR262094 IVN262089:IVN262094 JFJ262089:JFJ262094 JPF262089:JPF262094 JZB262089:JZB262094 KIX262089:KIX262094 KST262089:KST262094 LCP262089:LCP262094 LML262089:LML262094 LWH262089:LWH262094 MGD262089:MGD262094 MPZ262089:MPZ262094 MZV262089:MZV262094 NJR262089:NJR262094 NTN262089:NTN262094 ODJ262089:ODJ262094 ONF262089:ONF262094 OXB262089:OXB262094 PGX262089:PGX262094 PQT262089:PQT262094 QAP262089:QAP262094 QKL262089:QKL262094 QUH262089:QUH262094 RED262089:RED262094 RNZ262089:RNZ262094 RXV262089:RXV262094 SHR262089:SHR262094 SRN262089:SRN262094 TBJ262089:TBJ262094 TLF262089:TLF262094 TVB262089:TVB262094 UEX262089:UEX262094 UOT262089:UOT262094 UYP262089:UYP262094 VIL262089:VIL262094 VSH262089:VSH262094 WCD262089:WCD262094 WLZ262089:WLZ262094 WVV262089:WVV262094 M327625:T327630 JJ327625:JJ327630 TF327625:TF327630 ADB327625:ADB327630 AMX327625:AMX327630 AWT327625:AWT327630 BGP327625:BGP327630 BQL327625:BQL327630 CAH327625:CAH327630 CKD327625:CKD327630 CTZ327625:CTZ327630 DDV327625:DDV327630 DNR327625:DNR327630 DXN327625:DXN327630 EHJ327625:EHJ327630 ERF327625:ERF327630 FBB327625:FBB327630 FKX327625:FKX327630 FUT327625:FUT327630 GEP327625:GEP327630 GOL327625:GOL327630 GYH327625:GYH327630 HID327625:HID327630 HRZ327625:HRZ327630 IBV327625:IBV327630 ILR327625:ILR327630 IVN327625:IVN327630 JFJ327625:JFJ327630 JPF327625:JPF327630 JZB327625:JZB327630 KIX327625:KIX327630 KST327625:KST327630 LCP327625:LCP327630 LML327625:LML327630 LWH327625:LWH327630 MGD327625:MGD327630 MPZ327625:MPZ327630 MZV327625:MZV327630 NJR327625:NJR327630 NTN327625:NTN327630 ODJ327625:ODJ327630 ONF327625:ONF327630 OXB327625:OXB327630 PGX327625:PGX327630 PQT327625:PQT327630 QAP327625:QAP327630 QKL327625:QKL327630 QUH327625:QUH327630 RED327625:RED327630 RNZ327625:RNZ327630 RXV327625:RXV327630 SHR327625:SHR327630 SRN327625:SRN327630 TBJ327625:TBJ327630 TLF327625:TLF327630 TVB327625:TVB327630 UEX327625:UEX327630 UOT327625:UOT327630 UYP327625:UYP327630 VIL327625:VIL327630 VSH327625:VSH327630 WCD327625:WCD327630 WLZ327625:WLZ327630 WVV327625:WVV327630 M393161:T393166 JJ393161:JJ393166 TF393161:TF393166 ADB393161:ADB393166 AMX393161:AMX393166 AWT393161:AWT393166 BGP393161:BGP393166 BQL393161:BQL393166 CAH393161:CAH393166 CKD393161:CKD393166 CTZ393161:CTZ393166 DDV393161:DDV393166 DNR393161:DNR393166 DXN393161:DXN393166 EHJ393161:EHJ393166 ERF393161:ERF393166 FBB393161:FBB393166 FKX393161:FKX393166 FUT393161:FUT393166 GEP393161:GEP393166 GOL393161:GOL393166 GYH393161:GYH393166 HID393161:HID393166 HRZ393161:HRZ393166 IBV393161:IBV393166 ILR393161:ILR393166 IVN393161:IVN393166 JFJ393161:JFJ393166 JPF393161:JPF393166 JZB393161:JZB393166 KIX393161:KIX393166 KST393161:KST393166 LCP393161:LCP393166 LML393161:LML393166 LWH393161:LWH393166 MGD393161:MGD393166 MPZ393161:MPZ393166 MZV393161:MZV393166 NJR393161:NJR393166 NTN393161:NTN393166 ODJ393161:ODJ393166 ONF393161:ONF393166 OXB393161:OXB393166 PGX393161:PGX393166 PQT393161:PQT393166 QAP393161:QAP393166 QKL393161:QKL393166 QUH393161:QUH393166 RED393161:RED393166 RNZ393161:RNZ393166 RXV393161:RXV393166 SHR393161:SHR393166 SRN393161:SRN393166 TBJ393161:TBJ393166 TLF393161:TLF393166 TVB393161:TVB393166 UEX393161:UEX393166 UOT393161:UOT393166 UYP393161:UYP393166 VIL393161:VIL393166 VSH393161:VSH393166 WCD393161:WCD393166 WLZ393161:WLZ393166 WVV393161:WVV393166 M458697:T458702 JJ458697:JJ458702 TF458697:TF458702 ADB458697:ADB458702 AMX458697:AMX458702 AWT458697:AWT458702 BGP458697:BGP458702 BQL458697:BQL458702 CAH458697:CAH458702 CKD458697:CKD458702 CTZ458697:CTZ458702 DDV458697:DDV458702 DNR458697:DNR458702 DXN458697:DXN458702 EHJ458697:EHJ458702 ERF458697:ERF458702 FBB458697:FBB458702 FKX458697:FKX458702 FUT458697:FUT458702 GEP458697:GEP458702 GOL458697:GOL458702 GYH458697:GYH458702 HID458697:HID458702 HRZ458697:HRZ458702 IBV458697:IBV458702 ILR458697:ILR458702 IVN458697:IVN458702 JFJ458697:JFJ458702 JPF458697:JPF458702 JZB458697:JZB458702 KIX458697:KIX458702 KST458697:KST458702 LCP458697:LCP458702 LML458697:LML458702 LWH458697:LWH458702 MGD458697:MGD458702 MPZ458697:MPZ458702 MZV458697:MZV458702 NJR458697:NJR458702 NTN458697:NTN458702 ODJ458697:ODJ458702 ONF458697:ONF458702 OXB458697:OXB458702 PGX458697:PGX458702 PQT458697:PQT458702 QAP458697:QAP458702 QKL458697:QKL458702 QUH458697:QUH458702 RED458697:RED458702 RNZ458697:RNZ458702 RXV458697:RXV458702 SHR458697:SHR458702 SRN458697:SRN458702 TBJ458697:TBJ458702 TLF458697:TLF458702 TVB458697:TVB458702 UEX458697:UEX458702 UOT458697:UOT458702 UYP458697:UYP458702 VIL458697:VIL458702 VSH458697:VSH458702 WCD458697:WCD458702 WLZ458697:WLZ458702 WVV458697:WVV458702 M524233:T524238 JJ524233:JJ524238 TF524233:TF524238 ADB524233:ADB524238 AMX524233:AMX524238 AWT524233:AWT524238 BGP524233:BGP524238 BQL524233:BQL524238 CAH524233:CAH524238 CKD524233:CKD524238 CTZ524233:CTZ524238 DDV524233:DDV524238 DNR524233:DNR524238 DXN524233:DXN524238 EHJ524233:EHJ524238 ERF524233:ERF524238 FBB524233:FBB524238 FKX524233:FKX524238 FUT524233:FUT524238 GEP524233:GEP524238 GOL524233:GOL524238 GYH524233:GYH524238 HID524233:HID524238 HRZ524233:HRZ524238 IBV524233:IBV524238 ILR524233:ILR524238 IVN524233:IVN524238 JFJ524233:JFJ524238 JPF524233:JPF524238 JZB524233:JZB524238 KIX524233:KIX524238 KST524233:KST524238 LCP524233:LCP524238 LML524233:LML524238 LWH524233:LWH524238 MGD524233:MGD524238 MPZ524233:MPZ524238 MZV524233:MZV524238 NJR524233:NJR524238 NTN524233:NTN524238 ODJ524233:ODJ524238 ONF524233:ONF524238 OXB524233:OXB524238 PGX524233:PGX524238 PQT524233:PQT524238 QAP524233:QAP524238 QKL524233:QKL524238 QUH524233:QUH524238 RED524233:RED524238 RNZ524233:RNZ524238 RXV524233:RXV524238 SHR524233:SHR524238 SRN524233:SRN524238 TBJ524233:TBJ524238 TLF524233:TLF524238 TVB524233:TVB524238 UEX524233:UEX524238 UOT524233:UOT524238 UYP524233:UYP524238 VIL524233:VIL524238 VSH524233:VSH524238 WCD524233:WCD524238 WLZ524233:WLZ524238 WVV524233:WVV524238 M589769:T589774 JJ589769:JJ589774 TF589769:TF589774 ADB589769:ADB589774 AMX589769:AMX589774 AWT589769:AWT589774 BGP589769:BGP589774 BQL589769:BQL589774 CAH589769:CAH589774 CKD589769:CKD589774 CTZ589769:CTZ589774 DDV589769:DDV589774 DNR589769:DNR589774 DXN589769:DXN589774 EHJ589769:EHJ589774 ERF589769:ERF589774 FBB589769:FBB589774 FKX589769:FKX589774 FUT589769:FUT589774 GEP589769:GEP589774 GOL589769:GOL589774 GYH589769:GYH589774 HID589769:HID589774 HRZ589769:HRZ589774 IBV589769:IBV589774 ILR589769:ILR589774 IVN589769:IVN589774 JFJ589769:JFJ589774 JPF589769:JPF589774 JZB589769:JZB589774 KIX589769:KIX589774 KST589769:KST589774 LCP589769:LCP589774 LML589769:LML589774 LWH589769:LWH589774 MGD589769:MGD589774 MPZ589769:MPZ589774 MZV589769:MZV589774 NJR589769:NJR589774 NTN589769:NTN589774 ODJ589769:ODJ589774 ONF589769:ONF589774 OXB589769:OXB589774 PGX589769:PGX589774 PQT589769:PQT589774 QAP589769:QAP589774 QKL589769:QKL589774 QUH589769:QUH589774 RED589769:RED589774 RNZ589769:RNZ589774 RXV589769:RXV589774 SHR589769:SHR589774 SRN589769:SRN589774 TBJ589769:TBJ589774 TLF589769:TLF589774 TVB589769:TVB589774 UEX589769:UEX589774 UOT589769:UOT589774 UYP589769:UYP589774 VIL589769:VIL589774 VSH589769:VSH589774 WCD589769:WCD589774 WLZ589769:WLZ589774 WVV589769:WVV589774 M655305:T655310 JJ655305:JJ655310 TF655305:TF655310 ADB655305:ADB655310 AMX655305:AMX655310 AWT655305:AWT655310 BGP655305:BGP655310 BQL655305:BQL655310 CAH655305:CAH655310 CKD655305:CKD655310 CTZ655305:CTZ655310 DDV655305:DDV655310 DNR655305:DNR655310 DXN655305:DXN655310 EHJ655305:EHJ655310 ERF655305:ERF655310 FBB655305:FBB655310 FKX655305:FKX655310 FUT655305:FUT655310 GEP655305:GEP655310 GOL655305:GOL655310 GYH655305:GYH655310 HID655305:HID655310 HRZ655305:HRZ655310 IBV655305:IBV655310 ILR655305:ILR655310 IVN655305:IVN655310 JFJ655305:JFJ655310 JPF655305:JPF655310 JZB655305:JZB655310 KIX655305:KIX655310 KST655305:KST655310 LCP655305:LCP655310 LML655305:LML655310 LWH655305:LWH655310 MGD655305:MGD655310 MPZ655305:MPZ655310 MZV655305:MZV655310 NJR655305:NJR655310 NTN655305:NTN655310 ODJ655305:ODJ655310 ONF655305:ONF655310 OXB655305:OXB655310 PGX655305:PGX655310 PQT655305:PQT655310 QAP655305:QAP655310 QKL655305:QKL655310 QUH655305:QUH655310 RED655305:RED655310 RNZ655305:RNZ655310 RXV655305:RXV655310 SHR655305:SHR655310 SRN655305:SRN655310 TBJ655305:TBJ655310 TLF655305:TLF655310 TVB655305:TVB655310 UEX655305:UEX655310 UOT655305:UOT655310 UYP655305:UYP655310 VIL655305:VIL655310 VSH655305:VSH655310 WCD655305:WCD655310 WLZ655305:WLZ655310 WVV655305:WVV655310 M720841:T720846 JJ720841:JJ720846 TF720841:TF720846 ADB720841:ADB720846 AMX720841:AMX720846 AWT720841:AWT720846 BGP720841:BGP720846 BQL720841:BQL720846 CAH720841:CAH720846 CKD720841:CKD720846 CTZ720841:CTZ720846 DDV720841:DDV720846 DNR720841:DNR720846 DXN720841:DXN720846 EHJ720841:EHJ720846 ERF720841:ERF720846 FBB720841:FBB720846 FKX720841:FKX720846 FUT720841:FUT720846 GEP720841:GEP720846 GOL720841:GOL720846 GYH720841:GYH720846 HID720841:HID720846 HRZ720841:HRZ720846 IBV720841:IBV720846 ILR720841:ILR720846 IVN720841:IVN720846 JFJ720841:JFJ720846 JPF720841:JPF720846 JZB720841:JZB720846 KIX720841:KIX720846 KST720841:KST720846 LCP720841:LCP720846 LML720841:LML720846 LWH720841:LWH720846 MGD720841:MGD720846 MPZ720841:MPZ720846 MZV720841:MZV720846 NJR720841:NJR720846 NTN720841:NTN720846 ODJ720841:ODJ720846 ONF720841:ONF720846 OXB720841:OXB720846 PGX720841:PGX720846 PQT720841:PQT720846 QAP720841:QAP720846 QKL720841:QKL720846 QUH720841:QUH720846 RED720841:RED720846 RNZ720841:RNZ720846 RXV720841:RXV720846 SHR720841:SHR720846 SRN720841:SRN720846 TBJ720841:TBJ720846 TLF720841:TLF720846 TVB720841:TVB720846 UEX720841:UEX720846 UOT720841:UOT720846 UYP720841:UYP720846 VIL720841:VIL720846 VSH720841:VSH720846 WCD720841:WCD720846 WLZ720841:WLZ720846 WVV720841:WVV720846 M786377:T786382 JJ786377:JJ786382 TF786377:TF786382 ADB786377:ADB786382 AMX786377:AMX786382 AWT786377:AWT786382 BGP786377:BGP786382 BQL786377:BQL786382 CAH786377:CAH786382 CKD786377:CKD786382 CTZ786377:CTZ786382 DDV786377:DDV786382 DNR786377:DNR786382 DXN786377:DXN786382 EHJ786377:EHJ786382 ERF786377:ERF786382 FBB786377:FBB786382 FKX786377:FKX786382 FUT786377:FUT786382 GEP786377:GEP786382 GOL786377:GOL786382 GYH786377:GYH786382 HID786377:HID786382 HRZ786377:HRZ786382 IBV786377:IBV786382 ILR786377:ILR786382 IVN786377:IVN786382 JFJ786377:JFJ786382 JPF786377:JPF786382 JZB786377:JZB786382 KIX786377:KIX786382 KST786377:KST786382 LCP786377:LCP786382 LML786377:LML786382 LWH786377:LWH786382 MGD786377:MGD786382 MPZ786377:MPZ786382 MZV786377:MZV786382 NJR786377:NJR786382 NTN786377:NTN786382 ODJ786377:ODJ786382 ONF786377:ONF786382 OXB786377:OXB786382 PGX786377:PGX786382 PQT786377:PQT786382 QAP786377:QAP786382 QKL786377:QKL786382 QUH786377:QUH786382 RED786377:RED786382 RNZ786377:RNZ786382 RXV786377:RXV786382 SHR786377:SHR786382 SRN786377:SRN786382 TBJ786377:TBJ786382 TLF786377:TLF786382 TVB786377:TVB786382 UEX786377:UEX786382 UOT786377:UOT786382 UYP786377:UYP786382 VIL786377:VIL786382 VSH786377:VSH786382 WCD786377:WCD786382 WLZ786377:WLZ786382 WVV786377:WVV786382 M851913:T851918 JJ851913:JJ851918 TF851913:TF851918 ADB851913:ADB851918 AMX851913:AMX851918 AWT851913:AWT851918 BGP851913:BGP851918 BQL851913:BQL851918 CAH851913:CAH851918 CKD851913:CKD851918 CTZ851913:CTZ851918 DDV851913:DDV851918 DNR851913:DNR851918 DXN851913:DXN851918 EHJ851913:EHJ851918 ERF851913:ERF851918 FBB851913:FBB851918 FKX851913:FKX851918 FUT851913:FUT851918 GEP851913:GEP851918 GOL851913:GOL851918 GYH851913:GYH851918 HID851913:HID851918 HRZ851913:HRZ851918 IBV851913:IBV851918 ILR851913:ILR851918 IVN851913:IVN851918 JFJ851913:JFJ851918 JPF851913:JPF851918 JZB851913:JZB851918 KIX851913:KIX851918 KST851913:KST851918 LCP851913:LCP851918 LML851913:LML851918 LWH851913:LWH851918 MGD851913:MGD851918 MPZ851913:MPZ851918 MZV851913:MZV851918 NJR851913:NJR851918 NTN851913:NTN851918 ODJ851913:ODJ851918 ONF851913:ONF851918 OXB851913:OXB851918 PGX851913:PGX851918 PQT851913:PQT851918 QAP851913:QAP851918 QKL851913:QKL851918 QUH851913:QUH851918 RED851913:RED851918 RNZ851913:RNZ851918 RXV851913:RXV851918 SHR851913:SHR851918 SRN851913:SRN851918 TBJ851913:TBJ851918 TLF851913:TLF851918 TVB851913:TVB851918 UEX851913:UEX851918 UOT851913:UOT851918 UYP851913:UYP851918 VIL851913:VIL851918 VSH851913:VSH851918 WCD851913:WCD851918 WLZ851913:WLZ851918 WVV851913:WVV851918 M917449:T917454 JJ917449:JJ917454 TF917449:TF917454 ADB917449:ADB917454 AMX917449:AMX917454 AWT917449:AWT917454 BGP917449:BGP917454 BQL917449:BQL917454 CAH917449:CAH917454 CKD917449:CKD917454 CTZ917449:CTZ917454 DDV917449:DDV917454 DNR917449:DNR917454 DXN917449:DXN917454 EHJ917449:EHJ917454 ERF917449:ERF917454 FBB917449:FBB917454 FKX917449:FKX917454 FUT917449:FUT917454 GEP917449:GEP917454 GOL917449:GOL917454 GYH917449:GYH917454 HID917449:HID917454 HRZ917449:HRZ917454 IBV917449:IBV917454 ILR917449:ILR917454 IVN917449:IVN917454 JFJ917449:JFJ917454 JPF917449:JPF917454 JZB917449:JZB917454 KIX917449:KIX917454 KST917449:KST917454 LCP917449:LCP917454 LML917449:LML917454 LWH917449:LWH917454 MGD917449:MGD917454 MPZ917449:MPZ917454 MZV917449:MZV917454 NJR917449:NJR917454 NTN917449:NTN917454 ODJ917449:ODJ917454 ONF917449:ONF917454 OXB917449:OXB917454 PGX917449:PGX917454 PQT917449:PQT917454 QAP917449:QAP917454 QKL917449:QKL917454 QUH917449:QUH917454 RED917449:RED917454 RNZ917449:RNZ917454 RXV917449:RXV917454 SHR917449:SHR917454 SRN917449:SRN917454 TBJ917449:TBJ917454 TLF917449:TLF917454 TVB917449:TVB917454 UEX917449:UEX917454 UOT917449:UOT917454 UYP917449:UYP917454 VIL917449:VIL917454 VSH917449:VSH917454 WCD917449:WCD917454 WLZ917449:WLZ917454 WVV917449:WVV917454 M982985:T982990 JJ982985:JJ982990 TF982985:TF982990 ADB982985:ADB982990 AMX982985:AMX982990 AWT982985:AWT982990 BGP982985:BGP982990 BQL982985:BQL982990 CAH982985:CAH982990 CKD982985:CKD982990 CTZ982985:CTZ982990 DDV982985:DDV982990 DNR982985:DNR982990 DXN982985:DXN982990 EHJ982985:EHJ982990 ERF982985:ERF982990 FBB982985:FBB982990 FKX982985:FKX982990 FUT982985:FUT982990 GEP982985:GEP982990 GOL982985:GOL982990 GYH982985:GYH982990 HID982985:HID982990 HRZ982985:HRZ982990 IBV982985:IBV982990 ILR982985:ILR982990 IVN982985:IVN982990 JFJ982985:JFJ982990 JPF982985:JPF982990 JZB982985:JZB982990 KIX982985:KIX982990 KST982985:KST982990 LCP982985:LCP982990 LML982985:LML982990 LWH982985:LWH982990 MGD982985:MGD982990 MPZ982985:MPZ982990 MZV982985:MZV982990 NJR982985:NJR982990 NTN982985:NTN982990 ODJ982985:ODJ982990 ONF982985:ONF982990 OXB982985:OXB982990 PGX982985:PGX982990 PQT982985:PQT982990 QAP982985:QAP982990 QKL982985:QKL982990 QUH982985:QUH982990 RED982985:RED982990 RNZ982985:RNZ982990 RXV982985:RXV982990 SHR982985:SHR982990 SRN982985:SRN982990 TBJ982985:TBJ982990 TLF982985:TLF982990 TVB982985:TVB982990 UEX982985:UEX982990 UOT982985:UOT982990 UYP982985:UYP982990 VIL982985:VIL982990 VSH982985:VSH982990 WCD982985:WCD982990 WLZ982985:WLZ982990 WVV982985:WVV982990 AI65481 JR65481 TN65481 ADJ65481 ANF65481 AXB65481 BGX65481 BQT65481 CAP65481 CKL65481 CUH65481 DED65481 DNZ65481 DXV65481 EHR65481 ERN65481 FBJ65481 FLF65481 FVB65481 GEX65481 GOT65481 GYP65481 HIL65481 HSH65481 ICD65481 ILZ65481 IVV65481 JFR65481 JPN65481 JZJ65481 KJF65481 KTB65481 LCX65481 LMT65481 LWP65481 MGL65481 MQH65481 NAD65481 NJZ65481 NTV65481 ODR65481 ONN65481 OXJ65481 PHF65481 PRB65481 QAX65481 QKT65481 QUP65481 REL65481 ROH65481 RYD65481 SHZ65481 SRV65481 TBR65481 TLN65481 TVJ65481 UFF65481 UPB65481 UYX65481 VIT65481 VSP65481 WCL65481 WMH65481 WWD65481 AI131017 JR131017 TN131017 ADJ131017 ANF131017 AXB131017 BGX131017 BQT131017 CAP131017 CKL131017 CUH131017 DED131017 DNZ131017 DXV131017 EHR131017 ERN131017 FBJ131017 FLF131017 FVB131017 GEX131017 GOT131017 GYP131017 HIL131017 HSH131017 ICD131017 ILZ131017 IVV131017 JFR131017 JPN131017 JZJ131017 KJF131017 KTB131017 LCX131017 LMT131017 LWP131017 MGL131017 MQH131017 NAD131017 NJZ131017 NTV131017 ODR131017 ONN131017 OXJ131017 PHF131017 PRB131017 QAX131017 QKT131017 QUP131017 REL131017 ROH131017 RYD131017 SHZ131017 SRV131017 TBR131017 TLN131017 TVJ131017 UFF131017 UPB131017 UYX131017 VIT131017 VSP131017 WCL131017 WMH131017 WWD131017 AI196553 JR196553 TN196553 ADJ196553 ANF196553 AXB196553 BGX196553 BQT196553 CAP196553 CKL196553 CUH196553 DED196553 DNZ196553 DXV196553 EHR196553 ERN196553 FBJ196553 FLF196553 FVB196553 GEX196553 GOT196553 GYP196553 HIL196553 HSH196553 ICD196553 ILZ196553 IVV196553 JFR196553 JPN196553 JZJ196553 KJF196553 KTB196553 LCX196553 LMT196553 LWP196553 MGL196553 MQH196553 NAD196553 NJZ196553 NTV196553 ODR196553 ONN196553 OXJ196553 PHF196553 PRB196553 QAX196553 QKT196553 QUP196553 REL196553 ROH196553 RYD196553 SHZ196553 SRV196553 TBR196553 TLN196553 TVJ196553 UFF196553 UPB196553 UYX196553 VIT196553 VSP196553 WCL196553 WMH196553 WWD196553 AI262089 JR262089 TN262089 ADJ262089 ANF262089 AXB262089 BGX262089 BQT262089 CAP262089 CKL262089 CUH262089 DED262089 DNZ262089 DXV262089 EHR262089 ERN262089 FBJ262089 FLF262089 FVB262089 GEX262089 GOT262089 GYP262089 HIL262089 HSH262089 ICD262089 ILZ262089 IVV262089 JFR262089 JPN262089 JZJ262089 KJF262089 KTB262089 LCX262089 LMT262089 LWP262089 MGL262089 MQH262089 NAD262089 NJZ262089 NTV262089 ODR262089 ONN262089 OXJ262089 PHF262089 PRB262089 QAX262089 QKT262089 QUP262089 REL262089 ROH262089 RYD262089 SHZ262089 SRV262089 TBR262089 TLN262089 TVJ262089 UFF262089 UPB262089 UYX262089 VIT262089 VSP262089 WCL262089 WMH262089 WWD262089 AI327625 JR327625 TN327625 ADJ327625 ANF327625 AXB327625 BGX327625 BQT327625 CAP327625 CKL327625 CUH327625 DED327625 DNZ327625 DXV327625 EHR327625 ERN327625 FBJ327625 FLF327625 FVB327625 GEX327625 GOT327625 GYP327625 HIL327625 HSH327625 ICD327625 ILZ327625 IVV327625 JFR327625 JPN327625 JZJ327625 KJF327625 KTB327625 LCX327625 LMT327625 LWP327625 MGL327625 MQH327625 NAD327625 NJZ327625 NTV327625 ODR327625 ONN327625 OXJ327625 PHF327625 PRB327625 QAX327625 QKT327625 QUP327625 REL327625 ROH327625 RYD327625 SHZ327625 SRV327625 TBR327625 TLN327625 TVJ327625 UFF327625 UPB327625 UYX327625 VIT327625 VSP327625 WCL327625 WMH327625 WWD327625 AI393161 JR393161 TN393161 ADJ393161 ANF393161 AXB393161 BGX393161 BQT393161 CAP393161 CKL393161 CUH393161 DED393161 DNZ393161 DXV393161 EHR393161 ERN393161 FBJ393161 FLF393161 FVB393161 GEX393161 GOT393161 GYP393161 HIL393161 HSH393161 ICD393161 ILZ393161 IVV393161 JFR393161 JPN393161 JZJ393161 KJF393161 KTB393161 LCX393161 LMT393161 LWP393161 MGL393161 MQH393161 NAD393161 NJZ393161 NTV393161 ODR393161 ONN393161 OXJ393161 PHF393161 PRB393161 QAX393161 QKT393161 QUP393161 REL393161 ROH393161 RYD393161 SHZ393161 SRV393161 TBR393161 TLN393161 TVJ393161 UFF393161 UPB393161 UYX393161 VIT393161 VSP393161 WCL393161 WMH393161 WWD393161 AI458697 JR458697 TN458697 ADJ458697 ANF458697 AXB458697 BGX458697 BQT458697 CAP458697 CKL458697 CUH458697 DED458697 DNZ458697 DXV458697 EHR458697 ERN458697 FBJ458697 FLF458697 FVB458697 GEX458697 GOT458697 GYP458697 HIL458697 HSH458697 ICD458697 ILZ458697 IVV458697 JFR458697 JPN458697 JZJ458697 KJF458697 KTB458697 LCX458697 LMT458697 LWP458697 MGL458697 MQH458697 NAD458697 NJZ458697 NTV458697 ODR458697 ONN458697 OXJ458697 PHF458697 PRB458697 QAX458697 QKT458697 QUP458697 REL458697 ROH458697 RYD458697 SHZ458697 SRV458697 TBR458697 TLN458697 TVJ458697 UFF458697 UPB458697 UYX458697 VIT458697 VSP458697 WCL458697 WMH458697 WWD458697 AI524233 JR524233 TN524233 ADJ524233 ANF524233 AXB524233 BGX524233 BQT524233 CAP524233 CKL524233 CUH524233 DED524233 DNZ524233 DXV524233 EHR524233 ERN524233 FBJ524233 FLF524233 FVB524233 GEX524233 GOT524233 GYP524233 HIL524233 HSH524233 ICD524233 ILZ524233 IVV524233 JFR524233 JPN524233 JZJ524233 KJF524233 KTB524233 LCX524233 LMT524233 LWP524233 MGL524233 MQH524233 NAD524233 NJZ524233 NTV524233 ODR524233 ONN524233 OXJ524233 PHF524233 PRB524233 QAX524233 QKT524233 QUP524233 REL524233 ROH524233 RYD524233 SHZ524233 SRV524233 TBR524233 TLN524233 TVJ524233 UFF524233 UPB524233 UYX524233 VIT524233 VSP524233 WCL524233 WMH524233 WWD524233 AI589769 JR589769 TN589769 ADJ589769 ANF589769 AXB589769 BGX589769 BQT589769 CAP589769 CKL589769 CUH589769 DED589769 DNZ589769 DXV589769 EHR589769 ERN589769 FBJ589769 FLF589769 FVB589769 GEX589769 GOT589769 GYP589769 HIL589769 HSH589769 ICD589769 ILZ589769 IVV589769 JFR589769 JPN589769 JZJ589769 KJF589769 KTB589769 LCX589769 LMT589769 LWP589769 MGL589769 MQH589769 NAD589769 NJZ589769 NTV589769 ODR589769 ONN589769 OXJ589769 PHF589769 PRB589769 QAX589769 QKT589769 QUP589769 REL589769 ROH589769 RYD589769 SHZ589769 SRV589769 TBR589769 TLN589769 TVJ589769 UFF589769 UPB589769 UYX589769 VIT589769 VSP589769 WCL589769 WMH589769 WWD589769 AI655305 JR655305 TN655305 ADJ655305 ANF655305 AXB655305 BGX655305 BQT655305 CAP655305 CKL655305 CUH655305 DED655305 DNZ655305 DXV655305 EHR655305 ERN655305 FBJ655305 FLF655305 FVB655305 GEX655305 GOT655305 GYP655305 HIL655305 HSH655305 ICD655305 ILZ655305 IVV655305 JFR655305 JPN655305 JZJ655305 KJF655305 KTB655305 LCX655305 LMT655305 LWP655305 MGL655305 MQH655305 NAD655305 NJZ655305 NTV655305 ODR655305 ONN655305 OXJ655305 PHF655305 PRB655305 QAX655305 QKT655305 QUP655305 REL655305 ROH655305 RYD655305 SHZ655305 SRV655305 TBR655305 TLN655305 TVJ655305 UFF655305 UPB655305 UYX655305 VIT655305 VSP655305 WCL655305 WMH655305 WWD655305 AI720841 JR720841 TN720841 ADJ720841 ANF720841 AXB720841 BGX720841 BQT720841 CAP720841 CKL720841 CUH720841 DED720841 DNZ720841 DXV720841 EHR720841 ERN720841 FBJ720841 FLF720841 FVB720841 GEX720841 GOT720841 GYP720841 HIL720841 HSH720841 ICD720841 ILZ720841 IVV720841 JFR720841 JPN720841 JZJ720841 KJF720841 KTB720841 LCX720841 LMT720841 LWP720841 MGL720841 MQH720841 NAD720841 NJZ720841 NTV720841 ODR720841 ONN720841 OXJ720841 PHF720841 PRB720841 QAX720841 QKT720841 QUP720841 REL720841 ROH720841 RYD720841 SHZ720841 SRV720841 TBR720841 TLN720841 TVJ720841 UFF720841 UPB720841 UYX720841 VIT720841 VSP720841 WCL720841 WMH720841 WWD720841 AI786377 JR786377 TN786377 ADJ786377 ANF786377 AXB786377 BGX786377 BQT786377 CAP786377 CKL786377 CUH786377 DED786377 DNZ786377 DXV786377 EHR786377 ERN786377 FBJ786377 FLF786377 FVB786377 GEX786377 GOT786377 GYP786377 HIL786377 HSH786377 ICD786377 ILZ786377 IVV786377 JFR786377 JPN786377 JZJ786377 KJF786377 KTB786377 LCX786377 LMT786377 LWP786377 MGL786377 MQH786377 NAD786377 NJZ786377 NTV786377 ODR786377 ONN786377 OXJ786377 PHF786377 PRB786377 QAX786377 QKT786377 QUP786377 REL786377 ROH786377 RYD786377 SHZ786377 SRV786377 TBR786377 TLN786377 TVJ786377 UFF786377 UPB786377 UYX786377 VIT786377 VSP786377 WCL786377 WMH786377 WWD786377 AI851913 JR851913 TN851913 ADJ851913 ANF851913 AXB851913 BGX851913 BQT851913 CAP851913 CKL851913 CUH851913 DED851913 DNZ851913 DXV851913 EHR851913 ERN851913 FBJ851913 FLF851913 FVB851913 GEX851913 GOT851913 GYP851913 HIL851913 HSH851913 ICD851913 ILZ851913 IVV851913 JFR851913 JPN851913 JZJ851913 KJF851913 KTB851913 LCX851913 LMT851913 LWP851913 MGL851913 MQH851913 NAD851913 NJZ851913 NTV851913 ODR851913 ONN851913 OXJ851913 PHF851913 PRB851913 QAX851913 QKT851913 QUP851913 REL851913 ROH851913 RYD851913 SHZ851913 SRV851913 TBR851913 TLN851913 TVJ851913 UFF851913 UPB851913 UYX851913 VIT851913 VSP851913 WCL851913 WMH851913 WWD851913 AI917449 JR917449 TN917449 ADJ917449 ANF917449 AXB917449 BGX917449 BQT917449 CAP917449 CKL917449 CUH917449 DED917449 DNZ917449 DXV917449 EHR917449 ERN917449 FBJ917449 FLF917449 FVB917449 GEX917449 GOT917449 GYP917449 HIL917449 HSH917449 ICD917449 ILZ917449 IVV917449 JFR917449 JPN917449 JZJ917449 KJF917449 KTB917449 LCX917449 LMT917449 LWP917449 MGL917449 MQH917449 NAD917449 NJZ917449 NTV917449 ODR917449 ONN917449 OXJ917449 PHF917449 PRB917449 QAX917449 QKT917449 QUP917449 REL917449 ROH917449 RYD917449 SHZ917449 SRV917449 TBR917449 TLN917449 TVJ917449 UFF917449 UPB917449 UYX917449 VIT917449 VSP917449 WCL917449 WMH917449 WWD917449 AI982985 JR982985 TN982985 ADJ982985 ANF982985 AXB982985 BGX982985 BQT982985 CAP982985 CKL982985 CUH982985 DED982985 DNZ982985 DXV982985 EHR982985 ERN982985 FBJ982985 FLF982985 FVB982985 GEX982985 GOT982985 GYP982985 HIL982985 HSH982985 ICD982985 ILZ982985 IVV982985 JFR982985 JPN982985 JZJ982985 KJF982985 KTB982985 LCX982985 LMT982985 LWP982985 MGL982985 MQH982985 NAD982985 NJZ982985 NTV982985 ODR982985 ONN982985 OXJ982985 PHF982985 PRB982985 QAX982985 QKT982985 QUP982985 REL982985 ROH982985 RYD982985 SHZ982985 SRV982985 TBR982985 TLN982985 TVJ982985 UFF982985 UPB982985 UYX982985 VIT982985 VSP982985 WCL982985 WMH982985 WWD982985 M65564:T65564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M131100:T131100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M196636:T196636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M262172:T262172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M327708:T327708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M393244:T393244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M458780:T458780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M524316:T524316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M589852:T589852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M655388:T655388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M720924:T720924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M786460:T786460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M851996:T851996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M917532:T917532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M983068:T983068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M65577:T65577 JJ65577 TF65577 ADB65577 AMX65577 AWT65577 BGP65577 BQL65577 CAH65577 CKD65577 CTZ65577 DDV65577 DNR65577 DXN65577 EHJ65577 ERF65577 FBB65577 FKX65577 FUT65577 GEP65577 GOL65577 GYH65577 HID65577 HRZ65577 IBV65577 ILR65577 IVN65577 JFJ65577 JPF65577 JZB65577 KIX65577 KST65577 LCP65577 LML65577 LWH65577 MGD65577 MPZ65577 MZV65577 NJR65577 NTN65577 ODJ65577 ONF65577 OXB65577 PGX65577 PQT65577 QAP65577 QKL65577 QUH65577 RED65577 RNZ65577 RXV65577 SHR65577 SRN65577 TBJ65577 TLF65577 TVB65577 UEX65577 UOT65577 UYP65577 VIL65577 VSH65577 WCD65577 WLZ65577 WVV65577 M131113:T131113 JJ131113 TF131113 ADB131113 AMX131113 AWT131113 BGP131113 BQL131113 CAH131113 CKD131113 CTZ131113 DDV131113 DNR131113 DXN131113 EHJ131113 ERF131113 FBB131113 FKX131113 FUT131113 GEP131113 GOL131113 GYH131113 HID131113 HRZ131113 IBV131113 ILR131113 IVN131113 JFJ131113 JPF131113 JZB131113 KIX131113 KST131113 LCP131113 LML131113 LWH131113 MGD131113 MPZ131113 MZV131113 NJR131113 NTN131113 ODJ131113 ONF131113 OXB131113 PGX131113 PQT131113 QAP131113 QKL131113 QUH131113 RED131113 RNZ131113 RXV131113 SHR131113 SRN131113 TBJ131113 TLF131113 TVB131113 UEX131113 UOT131113 UYP131113 VIL131113 VSH131113 WCD131113 WLZ131113 WVV131113 M196649:T196649 JJ196649 TF196649 ADB196649 AMX196649 AWT196649 BGP196649 BQL196649 CAH196649 CKD196649 CTZ196649 DDV196649 DNR196649 DXN196649 EHJ196649 ERF196649 FBB196649 FKX196649 FUT196649 GEP196649 GOL196649 GYH196649 HID196649 HRZ196649 IBV196649 ILR196649 IVN196649 JFJ196649 JPF196649 JZB196649 KIX196649 KST196649 LCP196649 LML196649 LWH196649 MGD196649 MPZ196649 MZV196649 NJR196649 NTN196649 ODJ196649 ONF196649 OXB196649 PGX196649 PQT196649 QAP196649 QKL196649 QUH196649 RED196649 RNZ196649 RXV196649 SHR196649 SRN196649 TBJ196649 TLF196649 TVB196649 UEX196649 UOT196649 UYP196649 VIL196649 VSH196649 WCD196649 WLZ196649 WVV196649 M262185:T262185 JJ262185 TF262185 ADB262185 AMX262185 AWT262185 BGP262185 BQL262185 CAH262185 CKD262185 CTZ262185 DDV262185 DNR262185 DXN262185 EHJ262185 ERF262185 FBB262185 FKX262185 FUT262185 GEP262185 GOL262185 GYH262185 HID262185 HRZ262185 IBV262185 ILR262185 IVN262185 JFJ262185 JPF262185 JZB262185 KIX262185 KST262185 LCP262185 LML262185 LWH262185 MGD262185 MPZ262185 MZV262185 NJR262185 NTN262185 ODJ262185 ONF262185 OXB262185 PGX262185 PQT262185 QAP262185 QKL262185 QUH262185 RED262185 RNZ262185 RXV262185 SHR262185 SRN262185 TBJ262185 TLF262185 TVB262185 UEX262185 UOT262185 UYP262185 VIL262185 VSH262185 WCD262185 WLZ262185 WVV262185 M327721:T327721 JJ327721 TF327721 ADB327721 AMX327721 AWT327721 BGP327721 BQL327721 CAH327721 CKD327721 CTZ327721 DDV327721 DNR327721 DXN327721 EHJ327721 ERF327721 FBB327721 FKX327721 FUT327721 GEP327721 GOL327721 GYH327721 HID327721 HRZ327721 IBV327721 ILR327721 IVN327721 JFJ327721 JPF327721 JZB327721 KIX327721 KST327721 LCP327721 LML327721 LWH327721 MGD327721 MPZ327721 MZV327721 NJR327721 NTN327721 ODJ327721 ONF327721 OXB327721 PGX327721 PQT327721 QAP327721 QKL327721 QUH327721 RED327721 RNZ327721 RXV327721 SHR327721 SRN327721 TBJ327721 TLF327721 TVB327721 UEX327721 UOT327721 UYP327721 VIL327721 VSH327721 WCD327721 WLZ327721 WVV327721 M393257:T393257 JJ393257 TF393257 ADB393257 AMX393257 AWT393257 BGP393257 BQL393257 CAH393257 CKD393257 CTZ393257 DDV393257 DNR393257 DXN393257 EHJ393257 ERF393257 FBB393257 FKX393257 FUT393257 GEP393257 GOL393257 GYH393257 HID393257 HRZ393257 IBV393257 ILR393257 IVN393257 JFJ393257 JPF393257 JZB393257 KIX393257 KST393257 LCP393257 LML393257 LWH393257 MGD393257 MPZ393257 MZV393257 NJR393257 NTN393257 ODJ393257 ONF393257 OXB393257 PGX393257 PQT393257 QAP393257 QKL393257 QUH393257 RED393257 RNZ393257 RXV393257 SHR393257 SRN393257 TBJ393257 TLF393257 TVB393257 UEX393257 UOT393257 UYP393257 VIL393257 VSH393257 WCD393257 WLZ393257 WVV393257 M458793:T458793 JJ458793 TF458793 ADB458793 AMX458793 AWT458793 BGP458793 BQL458793 CAH458793 CKD458793 CTZ458793 DDV458793 DNR458793 DXN458793 EHJ458793 ERF458793 FBB458793 FKX458793 FUT458793 GEP458793 GOL458793 GYH458793 HID458793 HRZ458793 IBV458793 ILR458793 IVN458793 JFJ458793 JPF458793 JZB458793 KIX458793 KST458793 LCP458793 LML458793 LWH458793 MGD458793 MPZ458793 MZV458793 NJR458793 NTN458793 ODJ458793 ONF458793 OXB458793 PGX458793 PQT458793 QAP458793 QKL458793 QUH458793 RED458793 RNZ458793 RXV458793 SHR458793 SRN458793 TBJ458793 TLF458793 TVB458793 UEX458793 UOT458793 UYP458793 VIL458793 VSH458793 WCD458793 WLZ458793 WVV458793 M524329:T524329 JJ524329 TF524329 ADB524329 AMX524329 AWT524329 BGP524329 BQL524329 CAH524329 CKD524329 CTZ524329 DDV524329 DNR524329 DXN524329 EHJ524329 ERF524329 FBB524329 FKX524329 FUT524329 GEP524329 GOL524329 GYH524329 HID524329 HRZ524329 IBV524329 ILR524329 IVN524329 JFJ524329 JPF524329 JZB524329 KIX524329 KST524329 LCP524329 LML524329 LWH524329 MGD524329 MPZ524329 MZV524329 NJR524329 NTN524329 ODJ524329 ONF524329 OXB524329 PGX524329 PQT524329 QAP524329 QKL524329 QUH524329 RED524329 RNZ524329 RXV524329 SHR524329 SRN524329 TBJ524329 TLF524329 TVB524329 UEX524329 UOT524329 UYP524329 VIL524329 VSH524329 WCD524329 WLZ524329 WVV524329 M589865:T589865 JJ589865 TF589865 ADB589865 AMX589865 AWT589865 BGP589865 BQL589865 CAH589865 CKD589865 CTZ589865 DDV589865 DNR589865 DXN589865 EHJ589865 ERF589865 FBB589865 FKX589865 FUT589865 GEP589865 GOL589865 GYH589865 HID589865 HRZ589865 IBV589865 ILR589865 IVN589865 JFJ589865 JPF589865 JZB589865 KIX589865 KST589865 LCP589865 LML589865 LWH589865 MGD589865 MPZ589865 MZV589865 NJR589865 NTN589865 ODJ589865 ONF589865 OXB589865 PGX589865 PQT589865 QAP589865 QKL589865 QUH589865 RED589865 RNZ589865 RXV589865 SHR589865 SRN589865 TBJ589865 TLF589865 TVB589865 UEX589865 UOT589865 UYP589865 VIL589865 VSH589865 WCD589865 WLZ589865 WVV589865 M655401:T655401 JJ655401 TF655401 ADB655401 AMX655401 AWT655401 BGP655401 BQL655401 CAH655401 CKD655401 CTZ655401 DDV655401 DNR655401 DXN655401 EHJ655401 ERF655401 FBB655401 FKX655401 FUT655401 GEP655401 GOL655401 GYH655401 HID655401 HRZ655401 IBV655401 ILR655401 IVN655401 JFJ655401 JPF655401 JZB655401 KIX655401 KST655401 LCP655401 LML655401 LWH655401 MGD655401 MPZ655401 MZV655401 NJR655401 NTN655401 ODJ655401 ONF655401 OXB655401 PGX655401 PQT655401 QAP655401 QKL655401 QUH655401 RED655401 RNZ655401 RXV655401 SHR655401 SRN655401 TBJ655401 TLF655401 TVB655401 UEX655401 UOT655401 UYP655401 VIL655401 VSH655401 WCD655401 WLZ655401 WVV655401 M720937:T720937 JJ720937 TF720937 ADB720937 AMX720937 AWT720937 BGP720937 BQL720937 CAH720937 CKD720937 CTZ720937 DDV720937 DNR720937 DXN720937 EHJ720937 ERF720937 FBB720937 FKX720937 FUT720937 GEP720937 GOL720937 GYH720937 HID720937 HRZ720937 IBV720937 ILR720937 IVN720937 JFJ720937 JPF720937 JZB720937 KIX720937 KST720937 LCP720937 LML720937 LWH720937 MGD720937 MPZ720937 MZV720937 NJR720937 NTN720937 ODJ720937 ONF720937 OXB720937 PGX720937 PQT720937 QAP720937 QKL720937 QUH720937 RED720937 RNZ720937 RXV720937 SHR720937 SRN720937 TBJ720937 TLF720937 TVB720937 UEX720937 UOT720937 UYP720937 VIL720937 VSH720937 WCD720937 WLZ720937 WVV720937 M786473:T786473 JJ786473 TF786473 ADB786473 AMX786473 AWT786473 BGP786473 BQL786473 CAH786473 CKD786473 CTZ786473 DDV786473 DNR786473 DXN786473 EHJ786473 ERF786473 FBB786473 FKX786473 FUT786473 GEP786473 GOL786473 GYH786473 HID786473 HRZ786473 IBV786473 ILR786473 IVN786473 JFJ786473 JPF786473 JZB786473 KIX786473 KST786473 LCP786473 LML786473 LWH786473 MGD786473 MPZ786473 MZV786473 NJR786473 NTN786473 ODJ786473 ONF786473 OXB786473 PGX786473 PQT786473 QAP786473 QKL786473 QUH786473 RED786473 RNZ786473 RXV786473 SHR786473 SRN786473 TBJ786473 TLF786473 TVB786473 UEX786473 UOT786473 UYP786473 VIL786473 VSH786473 WCD786473 WLZ786473 WVV786473 M852009:T852009 JJ852009 TF852009 ADB852009 AMX852009 AWT852009 BGP852009 BQL852009 CAH852009 CKD852009 CTZ852009 DDV852009 DNR852009 DXN852009 EHJ852009 ERF852009 FBB852009 FKX852009 FUT852009 GEP852009 GOL852009 GYH852009 HID852009 HRZ852009 IBV852009 ILR852009 IVN852009 JFJ852009 JPF852009 JZB852009 KIX852009 KST852009 LCP852009 LML852009 LWH852009 MGD852009 MPZ852009 MZV852009 NJR852009 NTN852009 ODJ852009 ONF852009 OXB852009 PGX852009 PQT852009 QAP852009 QKL852009 QUH852009 RED852009 RNZ852009 RXV852009 SHR852009 SRN852009 TBJ852009 TLF852009 TVB852009 UEX852009 UOT852009 UYP852009 VIL852009 VSH852009 WCD852009 WLZ852009 WVV852009 M917545:T917545 JJ917545 TF917545 ADB917545 AMX917545 AWT917545 BGP917545 BQL917545 CAH917545 CKD917545 CTZ917545 DDV917545 DNR917545 DXN917545 EHJ917545 ERF917545 FBB917545 FKX917545 FUT917545 GEP917545 GOL917545 GYH917545 HID917545 HRZ917545 IBV917545 ILR917545 IVN917545 JFJ917545 JPF917545 JZB917545 KIX917545 KST917545 LCP917545 LML917545 LWH917545 MGD917545 MPZ917545 MZV917545 NJR917545 NTN917545 ODJ917545 ONF917545 OXB917545 PGX917545 PQT917545 QAP917545 QKL917545 QUH917545 RED917545 RNZ917545 RXV917545 SHR917545 SRN917545 TBJ917545 TLF917545 TVB917545 UEX917545 UOT917545 UYP917545 VIL917545 VSH917545 WCD917545 WLZ917545 WVV917545 M983081:T983081 JJ983081 TF983081 ADB983081 AMX983081 AWT983081 BGP983081 BQL983081 CAH983081 CKD983081 CTZ983081 DDV983081 DNR983081 DXN983081 EHJ983081 ERF983081 FBB983081 FKX983081 FUT983081 GEP983081 GOL983081 GYH983081 HID983081 HRZ983081 IBV983081 ILR983081 IVN983081 JFJ983081 JPF983081 JZB983081 KIX983081 KST983081 LCP983081 LML983081 LWH983081 MGD983081 MPZ983081 MZV983081 NJR983081 NTN983081 ODJ983081 ONF983081 OXB983081 PGX983081 PQT983081 QAP983081 QKL983081 QUH983081 RED983081 RNZ983081 RXV983081 SHR983081 SRN983081 TBJ983081 TLF983081 TVB983081 UEX983081 UOT983081 UYP983081 VIL983081 VSH983081 WCD983081 WLZ983081 WVV983081 M65573:T65573 JJ65573 TF65573 ADB65573 AMX65573 AWT65573 BGP65573 BQL65573 CAH65573 CKD65573 CTZ65573 DDV65573 DNR65573 DXN65573 EHJ65573 ERF65573 FBB65573 FKX65573 FUT65573 GEP65573 GOL65573 GYH65573 HID65573 HRZ65573 IBV65573 ILR65573 IVN65573 JFJ65573 JPF65573 JZB65573 KIX65573 KST65573 LCP65573 LML65573 LWH65573 MGD65573 MPZ65573 MZV65573 NJR65573 NTN65573 ODJ65573 ONF65573 OXB65573 PGX65573 PQT65573 QAP65573 QKL65573 QUH65573 RED65573 RNZ65573 RXV65573 SHR65573 SRN65573 TBJ65573 TLF65573 TVB65573 UEX65573 UOT65573 UYP65573 VIL65573 VSH65573 WCD65573 WLZ65573 WVV65573 M131109:T131109 JJ131109 TF131109 ADB131109 AMX131109 AWT131109 BGP131109 BQL131109 CAH131109 CKD131109 CTZ131109 DDV131109 DNR131109 DXN131109 EHJ131109 ERF131109 FBB131109 FKX131109 FUT131109 GEP131109 GOL131109 GYH131109 HID131109 HRZ131109 IBV131109 ILR131109 IVN131109 JFJ131109 JPF131109 JZB131109 KIX131109 KST131109 LCP131109 LML131109 LWH131109 MGD131109 MPZ131109 MZV131109 NJR131109 NTN131109 ODJ131109 ONF131109 OXB131109 PGX131109 PQT131109 QAP131109 QKL131109 QUH131109 RED131109 RNZ131109 RXV131109 SHR131109 SRN131109 TBJ131109 TLF131109 TVB131109 UEX131109 UOT131109 UYP131109 VIL131109 VSH131109 WCD131109 WLZ131109 WVV131109 M196645:T196645 JJ196645 TF196645 ADB196645 AMX196645 AWT196645 BGP196645 BQL196645 CAH196645 CKD196645 CTZ196645 DDV196645 DNR196645 DXN196645 EHJ196645 ERF196645 FBB196645 FKX196645 FUT196645 GEP196645 GOL196645 GYH196645 HID196645 HRZ196645 IBV196645 ILR196645 IVN196645 JFJ196645 JPF196645 JZB196645 KIX196645 KST196645 LCP196645 LML196645 LWH196645 MGD196645 MPZ196645 MZV196645 NJR196645 NTN196645 ODJ196645 ONF196645 OXB196645 PGX196645 PQT196645 QAP196645 QKL196645 QUH196645 RED196645 RNZ196645 RXV196645 SHR196645 SRN196645 TBJ196645 TLF196645 TVB196645 UEX196645 UOT196645 UYP196645 VIL196645 VSH196645 WCD196645 WLZ196645 WVV196645 M262181:T262181 JJ262181 TF262181 ADB262181 AMX262181 AWT262181 BGP262181 BQL262181 CAH262181 CKD262181 CTZ262181 DDV262181 DNR262181 DXN262181 EHJ262181 ERF262181 FBB262181 FKX262181 FUT262181 GEP262181 GOL262181 GYH262181 HID262181 HRZ262181 IBV262181 ILR262181 IVN262181 JFJ262181 JPF262181 JZB262181 KIX262181 KST262181 LCP262181 LML262181 LWH262181 MGD262181 MPZ262181 MZV262181 NJR262181 NTN262181 ODJ262181 ONF262181 OXB262181 PGX262181 PQT262181 QAP262181 QKL262181 QUH262181 RED262181 RNZ262181 RXV262181 SHR262181 SRN262181 TBJ262181 TLF262181 TVB262181 UEX262181 UOT262181 UYP262181 VIL262181 VSH262181 WCD262181 WLZ262181 WVV262181 M327717:T327717 JJ327717 TF327717 ADB327717 AMX327717 AWT327717 BGP327717 BQL327717 CAH327717 CKD327717 CTZ327717 DDV327717 DNR327717 DXN327717 EHJ327717 ERF327717 FBB327717 FKX327717 FUT327717 GEP327717 GOL327717 GYH327717 HID327717 HRZ327717 IBV327717 ILR327717 IVN327717 JFJ327717 JPF327717 JZB327717 KIX327717 KST327717 LCP327717 LML327717 LWH327717 MGD327717 MPZ327717 MZV327717 NJR327717 NTN327717 ODJ327717 ONF327717 OXB327717 PGX327717 PQT327717 QAP327717 QKL327717 QUH327717 RED327717 RNZ327717 RXV327717 SHR327717 SRN327717 TBJ327717 TLF327717 TVB327717 UEX327717 UOT327717 UYP327717 VIL327717 VSH327717 WCD327717 WLZ327717 WVV327717 M393253:T393253 JJ393253 TF393253 ADB393253 AMX393253 AWT393253 BGP393253 BQL393253 CAH393253 CKD393253 CTZ393253 DDV393253 DNR393253 DXN393253 EHJ393253 ERF393253 FBB393253 FKX393253 FUT393253 GEP393253 GOL393253 GYH393253 HID393253 HRZ393253 IBV393253 ILR393253 IVN393253 JFJ393253 JPF393253 JZB393253 KIX393253 KST393253 LCP393253 LML393253 LWH393253 MGD393253 MPZ393253 MZV393253 NJR393253 NTN393253 ODJ393253 ONF393253 OXB393253 PGX393253 PQT393253 QAP393253 QKL393253 QUH393253 RED393253 RNZ393253 RXV393253 SHR393253 SRN393253 TBJ393253 TLF393253 TVB393253 UEX393253 UOT393253 UYP393253 VIL393253 VSH393253 WCD393253 WLZ393253 WVV393253 M458789:T458789 JJ458789 TF458789 ADB458789 AMX458789 AWT458789 BGP458789 BQL458789 CAH458789 CKD458789 CTZ458789 DDV458789 DNR458789 DXN458789 EHJ458789 ERF458789 FBB458789 FKX458789 FUT458789 GEP458789 GOL458789 GYH458789 HID458789 HRZ458789 IBV458789 ILR458789 IVN458789 JFJ458789 JPF458789 JZB458789 KIX458789 KST458789 LCP458789 LML458789 LWH458789 MGD458789 MPZ458789 MZV458789 NJR458789 NTN458789 ODJ458789 ONF458789 OXB458789 PGX458789 PQT458789 QAP458789 QKL458789 QUH458789 RED458789 RNZ458789 RXV458789 SHR458789 SRN458789 TBJ458789 TLF458789 TVB458789 UEX458789 UOT458789 UYP458789 VIL458789 VSH458789 WCD458789 WLZ458789 WVV458789 M524325:T524325 JJ524325 TF524325 ADB524325 AMX524325 AWT524325 BGP524325 BQL524325 CAH524325 CKD524325 CTZ524325 DDV524325 DNR524325 DXN524325 EHJ524325 ERF524325 FBB524325 FKX524325 FUT524325 GEP524325 GOL524325 GYH524325 HID524325 HRZ524325 IBV524325 ILR524325 IVN524325 JFJ524325 JPF524325 JZB524325 KIX524325 KST524325 LCP524325 LML524325 LWH524325 MGD524325 MPZ524325 MZV524325 NJR524325 NTN524325 ODJ524325 ONF524325 OXB524325 PGX524325 PQT524325 QAP524325 QKL524325 QUH524325 RED524325 RNZ524325 RXV524325 SHR524325 SRN524325 TBJ524325 TLF524325 TVB524325 UEX524325 UOT524325 UYP524325 VIL524325 VSH524325 WCD524325 WLZ524325 WVV524325 M589861:T589861 JJ589861 TF589861 ADB589861 AMX589861 AWT589861 BGP589861 BQL589861 CAH589861 CKD589861 CTZ589861 DDV589861 DNR589861 DXN589861 EHJ589861 ERF589861 FBB589861 FKX589861 FUT589861 GEP589861 GOL589861 GYH589861 HID589861 HRZ589861 IBV589861 ILR589861 IVN589861 JFJ589861 JPF589861 JZB589861 KIX589861 KST589861 LCP589861 LML589861 LWH589861 MGD589861 MPZ589861 MZV589861 NJR589861 NTN589861 ODJ589861 ONF589861 OXB589861 PGX589861 PQT589861 QAP589861 QKL589861 QUH589861 RED589861 RNZ589861 RXV589861 SHR589861 SRN589861 TBJ589861 TLF589861 TVB589861 UEX589861 UOT589861 UYP589861 VIL589861 VSH589861 WCD589861 WLZ589861 WVV589861 M655397:T655397 JJ655397 TF655397 ADB655397 AMX655397 AWT655397 BGP655397 BQL655397 CAH655397 CKD655397 CTZ655397 DDV655397 DNR655397 DXN655397 EHJ655397 ERF655397 FBB655397 FKX655397 FUT655397 GEP655397 GOL655397 GYH655397 HID655397 HRZ655397 IBV655397 ILR655397 IVN655397 JFJ655397 JPF655397 JZB655397 KIX655397 KST655397 LCP655397 LML655397 LWH655397 MGD655397 MPZ655397 MZV655397 NJR655397 NTN655397 ODJ655397 ONF655397 OXB655397 PGX655397 PQT655397 QAP655397 QKL655397 QUH655397 RED655397 RNZ655397 RXV655397 SHR655397 SRN655397 TBJ655397 TLF655397 TVB655397 UEX655397 UOT655397 UYP655397 VIL655397 VSH655397 WCD655397 WLZ655397 WVV655397 M720933:T720933 JJ720933 TF720933 ADB720933 AMX720933 AWT720933 BGP720933 BQL720933 CAH720933 CKD720933 CTZ720933 DDV720933 DNR720933 DXN720933 EHJ720933 ERF720933 FBB720933 FKX720933 FUT720933 GEP720933 GOL720933 GYH720933 HID720933 HRZ720933 IBV720933 ILR720933 IVN720933 JFJ720933 JPF720933 JZB720933 KIX720933 KST720933 LCP720933 LML720933 LWH720933 MGD720933 MPZ720933 MZV720933 NJR720933 NTN720933 ODJ720933 ONF720933 OXB720933 PGX720933 PQT720933 QAP720933 QKL720933 QUH720933 RED720933 RNZ720933 RXV720933 SHR720933 SRN720933 TBJ720933 TLF720933 TVB720933 UEX720933 UOT720933 UYP720933 VIL720933 VSH720933 WCD720933 WLZ720933 WVV720933 M786469:T786469 JJ786469 TF786469 ADB786469 AMX786469 AWT786469 BGP786469 BQL786469 CAH786469 CKD786469 CTZ786469 DDV786469 DNR786469 DXN786469 EHJ786469 ERF786469 FBB786469 FKX786469 FUT786469 GEP786469 GOL786469 GYH786469 HID786469 HRZ786469 IBV786469 ILR786469 IVN786469 JFJ786469 JPF786469 JZB786469 KIX786469 KST786469 LCP786469 LML786469 LWH786469 MGD786469 MPZ786469 MZV786469 NJR786469 NTN786469 ODJ786469 ONF786469 OXB786469 PGX786469 PQT786469 QAP786469 QKL786469 QUH786469 RED786469 RNZ786469 RXV786469 SHR786469 SRN786469 TBJ786469 TLF786469 TVB786469 UEX786469 UOT786469 UYP786469 VIL786469 VSH786469 WCD786469 WLZ786469 WVV786469 M852005:T852005 JJ852005 TF852005 ADB852005 AMX852005 AWT852005 BGP852005 BQL852005 CAH852005 CKD852005 CTZ852005 DDV852005 DNR852005 DXN852005 EHJ852005 ERF852005 FBB852005 FKX852005 FUT852005 GEP852005 GOL852005 GYH852005 HID852005 HRZ852005 IBV852005 ILR852005 IVN852005 JFJ852005 JPF852005 JZB852005 KIX852005 KST852005 LCP852005 LML852005 LWH852005 MGD852005 MPZ852005 MZV852005 NJR852005 NTN852005 ODJ852005 ONF852005 OXB852005 PGX852005 PQT852005 QAP852005 QKL852005 QUH852005 RED852005 RNZ852005 RXV852005 SHR852005 SRN852005 TBJ852005 TLF852005 TVB852005 UEX852005 UOT852005 UYP852005 VIL852005 VSH852005 WCD852005 WLZ852005 WVV852005 M917541:T917541 JJ917541 TF917541 ADB917541 AMX917541 AWT917541 BGP917541 BQL917541 CAH917541 CKD917541 CTZ917541 DDV917541 DNR917541 DXN917541 EHJ917541 ERF917541 FBB917541 FKX917541 FUT917541 GEP917541 GOL917541 GYH917541 HID917541 HRZ917541 IBV917541 ILR917541 IVN917541 JFJ917541 JPF917541 JZB917541 KIX917541 KST917541 LCP917541 LML917541 LWH917541 MGD917541 MPZ917541 MZV917541 NJR917541 NTN917541 ODJ917541 ONF917541 OXB917541 PGX917541 PQT917541 QAP917541 QKL917541 QUH917541 RED917541 RNZ917541 RXV917541 SHR917541 SRN917541 TBJ917541 TLF917541 TVB917541 UEX917541 UOT917541 UYP917541 VIL917541 VSH917541 WCD917541 WLZ917541 WVV917541 M983077:T983077 JJ983077 TF983077 ADB983077 AMX983077 AWT983077 BGP983077 BQL983077 CAH983077 CKD983077 CTZ983077 DDV983077 DNR983077 DXN983077 EHJ983077 ERF983077 FBB983077 FKX983077 FUT983077 GEP983077 GOL983077 GYH983077 HID983077 HRZ983077 IBV983077 ILR983077 IVN983077 JFJ983077 JPF983077 JZB983077 KIX983077 KST983077 LCP983077 LML983077 LWH983077 MGD983077 MPZ983077 MZV983077 NJR983077 NTN983077 ODJ983077 ONF983077 OXB983077 PGX983077 PQT983077 QAP983077 QKL983077 QUH983077 RED983077 RNZ983077 RXV983077 SHR983077 SRN983077 TBJ983077 TLF983077 TVB983077 UEX983077 UOT983077 UYP983077 VIL983077 VSH983077 WCD983077 WLZ983077 WVV983077 M65580:T65580 JJ65580 TF65580 ADB65580 AMX65580 AWT65580 BGP65580 BQL65580 CAH65580 CKD65580 CTZ65580 DDV65580 DNR65580 DXN65580 EHJ65580 ERF65580 FBB65580 FKX65580 FUT65580 GEP65580 GOL65580 GYH65580 HID65580 HRZ65580 IBV65580 ILR65580 IVN65580 JFJ65580 JPF65580 JZB65580 KIX65580 KST65580 LCP65580 LML65580 LWH65580 MGD65580 MPZ65580 MZV65580 NJR65580 NTN65580 ODJ65580 ONF65580 OXB65580 PGX65580 PQT65580 QAP65580 QKL65580 QUH65580 RED65580 RNZ65580 RXV65580 SHR65580 SRN65580 TBJ65580 TLF65580 TVB65580 UEX65580 UOT65580 UYP65580 VIL65580 VSH65580 WCD65580 WLZ65580 WVV65580 M131116:T131116 JJ131116 TF131116 ADB131116 AMX131116 AWT131116 BGP131116 BQL131116 CAH131116 CKD131116 CTZ131116 DDV131116 DNR131116 DXN131116 EHJ131116 ERF131116 FBB131116 FKX131116 FUT131116 GEP131116 GOL131116 GYH131116 HID131116 HRZ131116 IBV131116 ILR131116 IVN131116 JFJ131116 JPF131116 JZB131116 KIX131116 KST131116 LCP131116 LML131116 LWH131116 MGD131116 MPZ131116 MZV131116 NJR131116 NTN131116 ODJ131116 ONF131116 OXB131116 PGX131116 PQT131116 QAP131116 QKL131116 QUH131116 RED131116 RNZ131116 RXV131116 SHR131116 SRN131116 TBJ131116 TLF131116 TVB131116 UEX131116 UOT131116 UYP131116 VIL131116 VSH131116 WCD131116 WLZ131116 WVV131116 M196652:T196652 JJ196652 TF196652 ADB196652 AMX196652 AWT196652 BGP196652 BQL196652 CAH196652 CKD196652 CTZ196652 DDV196652 DNR196652 DXN196652 EHJ196652 ERF196652 FBB196652 FKX196652 FUT196652 GEP196652 GOL196652 GYH196652 HID196652 HRZ196652 IBV196652 ILR196652 IVN196652 JFJ196652 JPF196652 JZB196652 KIX196652 KST196652 LCP196652 LML196652 LWH196652 MGD196652 MPZ196652 MZV196652 NJR196652 NTN196652 ODJ196652 ONF196652 OXB196652 PGX196652 PQT196652 QAP196652 QKL196652 QUH196652 RED196652 RNZ196652 RXV196652 SHR196652 SRN196652 TBJ196652 TLF196652 TVB196652 UEX196652 UOT196652 UYP196652 VIL196652 VSH196652 WCD196652 WLZ196652 WVV196652 M262188:T262188 JJ262188 TF262188 ADB262188 AMX262188 AWT262188 BGP262188 BQL262188 CAH262188 CKD262188 CTZ262188 DDV262188 DNR262188 DXN262188 EHJ262188 ERF262188 FBB262188 FKX262188 FUT262188 GEP262188 GOL262188 GYH262188 HID262188 HRZ262188 IBV262188 ILR262188 IVN262188 JFJ262188 JPF262188 JZB262188 KIX262188 KST262188 LCP262188 LML262188 LWH262188 MGD262188 MPZ262188 MZV262188 NJR262188 NTN262188 ODJ262188 ONF262188 OXB262188 PGX262188 PQT262188 QAP262188 QKL262188 QUH262188 RED262188 RNZ262188 RXV262188 SHR262188 SRN262188 TBJ262188 TLF262188 TVB262188 UEX262188 UOT262188 UYP262188 VIL262188 VSH262188 WCD262188 WLZ262188 WVV262188 M327724:T327724 JJ327724 TF327724 ADB327724 AMX327724 AWT327724 BGP327724 BQL327724 CAH327724 CKD327724 CTZ327724 DDV327724 DNR327724 DXN327724 EHJ327724 ERF327724 FBB327724 FKX327724 FUT327724 GEP327724 GOL327724 GYH327724 HID327724 HRZ327724 IBV327724 ILR327724 IVN327724 JFJ327724 JPF327724 JZB327724 KIX327724 KST327724 LCP327724 LML327724 LWH327724 MGD327724 MPZ327724 MZV327724 NJR327724 NTN327724 ODJ327724 ONF327724 OXB327724 PGX327724 PQT327724 QAP327724 QKL327724 QUH327724 RED327724 RNZ327724 RXV327724 SHR327724 SRN327724 TBJ327724 TLF327724 TVB327724 UEX327724 UOT327724 UYP327724 VIL327724 VSH327724 WCD327724 WLZ327724 WVV327724 M393260:T393260 JJ393260 TF393260 ADB393260 AMX393260 AWT393260 BGP393260 BQL393260 CAH393260 CKD393260 CTZ393260 DDV393260 DNR393260 DXN393260 EHJ393260 ERF393260 FBB393260 FKX393260 FUT393260 GEP393260 GOL393260 GYH393260 HID393260 HRZ393260 IBV393260 ILR393260 IVN393260 JFJ393260 JPF393260 JZB393260 KIX393260 KST393260 LCP393260 LML393260 LWH393260 MGD393260 MPZ393260 MZV393260 NJR393260 NTN393260 ODJ393260 ONF393260 OXB393260 PGX393260 PQT393260 QAP393260 QKL393260 QUH393260 RED393260 RNZ393260 RXV393260 SHR393260 SRN393260 TBJ393260 TLF393260 TVB393260 UEX393260 UOT393260 UYP393260 VIL393260 VSH393260 WCD393260 WLZ393260 WVV393260 M458796:T458796 JJ458796 TF458796 ADB458796 AMX458796 AWT458796 BGP458796 BQL458796 CAH458796 CKD458796 CTZ458796 DDV458796 DNR458796 DXN458796 EHJ458796 ERF458796 FBB458796 FKX458796 FUT458796 GEP458796 GOL458796 GYH458796 HID458796 HRZ458796 IBV458796 ILR458796 IVN458796 JFJ458796 JPF458796 JZB458796 KIX458796 KST458796 LCP458796 LML458796 LWH458796 MGD458796 MPZ458796 MZV458796 NJR458796 NTN458796 ODJ458796 ONF458796 OXB458796 PGX458796 PQT458796 QAP458796 QKL458796 QUH458796 RED458796 RNZ458796 RXV458796 SHR458796 SRN458796 TBJ458796 TLF458796 TVB458796 UEX458796 UOT458796 UYP458796 VIL458796 VSH458796 WCD458796 WLZ458796 WVV458796 M524332:T524332 JJ524332 TF524332 ADB524332 AMX524332 AWT524332 BGP524332 BQL524332 CAH524332 CKD524332 CTZ524332 DDV524332 DNR524332 DXN524332 EHJ524332 ERF524332 FBB524332 FKX524332 FUT524332 GEP524332 GOL524332 GYH524332 HID524332 HRZ524332 IBV524332 ILR524332 IVN524332 JFJ524332 JPF524332 JZB524332 KIX524332 KST524332 LCP524332 LML524332 LWH524332 MGD524332 MPZ524332 MZV524332 NJR524332 NTN524332 ODJ524332 ONF524332 OXB524332 PGX524332 PQT524332 QAP524332 QKL524332 QUH524332 RED524332 RNZ524332 RXV524332 SHR524332 SRN524332 TBJ524332 TLF524332 TVB524332 UEX524332 UOT524332 UYP524332 VIL524332 VSH524332 WCD524332 WLZ524332 WVV524332 M589868:T589868 JJ589868 TF589868 ADB589868 AMX589868 AWT589868 BGP589868 BQL589868 CAH589868 CKD589868 CTZ589868 DDV589868 DNR589868 DXN589868 EHJ589868 ERF589868 FBB589868 FKX589868 FUT589868 GEP589868 GOL589868 GYH589868 HID589868 HRZ589868 IBV589868 ILR589868 IVN589868 JFJ589868 JPF589868 JZB589868 KIX589868 KST589868 LCP589868 LML589868 LWH589868 MGD589868 MPZ589868 MZV589868 NJR589868 NTN589868 ODJ589868 ONF589868 OXB589868 PGX589868 PQT589868 QAP589868 QKL589868 QUH589868 RED589868 RNZ589868 RXV589868 SHR589868 SRN589868 TBJ589868 TLF589868 TVB589868 UEX589868 UOT589868 UYP589868 VIL589868 VSH589868 WCD589868 WLZ589868 WVV589868 M655404:T655404 JJ655404 TF655404 ADB655404 AMX655404 AWT655404 BGP655404 BQL655404 CAH655404 CKD655404 CTZ655404 DDV655404 DNR655404 DXN655404 EHJ655404 ERF655404 FBB655404 FKX655404 FUT655404 GEP655404 GOL655404 GYH655404 HID655404 HRZ655404 IBV655404 ILR655404 IVN655404 JFJ655404 JPF655404 JZB655404 KIX655404 KST655404 LCP655404 LML655404 LWH655404 MGD655404 MPZ655404 MZV655404 NJR655404 NTN655404 ODJ655404 ONF655404 OXB655404 PGX655404 PQT655404 QAP655404 QKL655404 QUH655404 RED655404 RNZ655404 RXV655404 SHR655404 SRN655404 TBJ655404 TLF655404 TVB655404 UEX655404 UOT655404 UYP655404 VIL655404 VSH655404 WCD655404 WLZ655404 WVV655404 M720940:T720940 JJ720940 TF720940 ADB720940 AMX720940 AWT720940 BGP720940 BQL720940 CAH720940 CKD720940 CTZ720940 DDV720940 DNR720940 DXN720940 EHJ720940 ERF720940 FBB720940 FKX720940 FUT720940 GEP720940 GOL720940 GYH720940 HID720940 HRZ720940 IBV720940 ILR720940 IVN720940 JFJ720940 JPF720940 JZB720940 KIX720940 KST720940 LCP720940 LML720940 LWH720940 MGD720940 MPZ720940 MZV720940 NJR720940 NTN720940 ODJ720940 ONF720940 OXB720940 PGX720940 PQT720940 QAP720940 QKL720940 QUH720940 RED720940 RNZ720940 RXV720940 SHR720940 SRN720940 TBJ720940 TLF720940 TVB720940 UEX720940 UOT720940 UYP720940 VIL720940 VSH720940 WCD720940 WLZ720940 WVV720940 M786476:T786476 JJ786476 TF786476 ADB786476 AMX786476 AWT786476 BGP786476 BQL786476 CAH786476 CKD786476 CTZ786476 DDV786476 DNR786476 DXN786476 EHJ786476 ERF786476 FBB786476 FKX786476 FUT786476 GEP786476 GOL786476 GYH786476 HID786476 HRZ786476 IBV786476 ILR786476 IVN786476 JFJ786476 JPF786476 JZB786476 KIX786476 KST786476 LCP786476 LML786476 LWH786476 MGD786476 MPZ786476 MZV786476 NJR786476 NTN786476 ODJ786476 ONF786476 OXB786476 PGX786476 PQT786476 QAP786476 QKL786476 QUH786476 RED786476 RNZ786476 RXV786476 SHR786476 SRN786476 TBJ786476 TLF786476 TVB786476 UEX786476 UOT786476 UYP786476 VIL786476 VSH786476 WCD786476 WLZ786476 WVV786476 M852012:T852012 JJ852012 TF852012 ADB852012 AMX852012 AWT852012 BGP852012 BQL852012 CAH852012 CKD852012 CTZ852012 DDV852012 DNR852012 DXN852012 EHJ852012 ERF852012 FBB852012 FKX852012 FUT852012 GEP852012 GOL852012 GYH852012 HID852012 HRZ852012 IBV852012 ILR852012 IVN852012 JFJ852012 JPF852012 JZB852012 KIX852012 KST852012 LCP852012 LML852012 LWH852012 MGD852012 MPZ852012 MZV852012 NJR852012 NTN852012 ODJ852012 ONF852012 OXB852012 PGX852012 PQT852012 QAP852012 QKL852012 QUH852012 RED852012 RNZ852012 RXV852012 SHR852012 SRN852012 TBJ852012 TLF852012 TVB852012 UEX852012 UOT852012 UYP852012 VIL852012 VSH852012 WCD852012 WLZ852012 WVV852012 M917548:T917548 JJ917548 TF917548 ADB917548 AMX917548 AWT917548 BGP917548 BQL917548 CAH917548 CKD917548 CTZ917548 DDV917548 DNR917548 DXN917548 EHJ917548 ERF917548 FBB917548 FKX917548 FUT917548 GEP917548 GOL917548 GYH917548 HID917548 HRZ917548 IBV917548 ILR917548 IVN917548 JFJ917548 JPF917548 JZB917548 KIX917548 KST917548 LCP917548 LML917548 LWH917548 MGD917548 MPZ917548 MZV917548 NJR917548 NTN917548 ODJ917548 ONF917548 OXB917548 PGX917548 PQT917548 QAP917548 QKL917548 QUH917548 RED917548 RNZ917548 RXV917548 SHR917548 SRN917548 TBJ917548 TLF917548 TVB917548 UEX917548 UOT917548 UYP917548 VIL917548 VSH917548 WCD917548 WLZ917548 WVV917548 M983084:T983084 JJ983084 TF983084 ADB983084 AMX983084 AWT983084 BGP983084 BQL983084 CAH983084 CKD983084 CTZ983084 DDV983084 DNR983084 DXN983084 EHJ983084 ERF983084 FBB983084 FKX983084 FUT983084 GEP983084 GOL983084 GYH983084 HID983084 HRZ983084 IBV983084 ILR983084 IVN983084 JFJ983084 JPF983084 JZB983084 KIX983084 KST983084 LCP983084 LML983084 LWH983084 MGD983084 MPZ983084 MZV983084 NJR983084 NTN983084 ODJ983084 ONF983084 OXB983084 PGX983084 PQT983084 QAP983084 QKL983084 QUH983084 RED983084 RNZ983084 RXV983084 SHR983084 SRN983084 TBJ983084 TLF983084 TVB983084 UEX983084 UOT983084 UYP983084 VIL983084 VSH983084 WCD983084 WLZ983084 WVV983084 M65570:T65570 JJ65570 TF65570 ADB65570 AMX65570 AWT65570 BGP65570 BQL65570 CAH65570 CKD65570 CTZ65570 DDV65570 DNR65570 DXN65570 EHJ65570 ERF65570 FBB65570 FKX65570 FUT65570 GEP65570 GOL65570 GYH65570 HID65570 HRZ65570 IBV65570 ILR65570 IVN65570 JFJ65570 JPF65570 JZB65570 KIX65570 KST65570 LCP65570 LML65570 LWH65570 MGD65570 MPZ65570 MZV65570 NJR65570 NTN65570 ODJ65570 ONF65570 OXB65570 PGX65570 PQT65570 QAP65570 QKL65570 QUH65570 RED65570 RNZ65570 RXV65570 SHR65570 SRN65570 TBJ65570 TLF65570 TVB65570 UEX65570 UOT65570 UYP65570 VIL65570 VSH65570 WCD65570 WLZ65570 WVV65570 M131106:T131106 JJ131106 TF131106 ADB131106 AMX131106 AWT131106 BGP131106 BQL131106 CAH131106 CKD131106 CTZ131106 DDV131106 DNR131106 DXN131106 EHJ131106 ERF131106 FBB131106 FKX131106 FUT131106 GEP131106 GOL131106 GYH131106 HID131106 HRZ131106 IBV131106 ILR131106 IVN131106 JFJ131106 JPF131106 JZB131106 KIX131106 KST131106 LCP131106 LML131106 LWH131106 MGD131106 MPZ131106 MZV131106 NJR131106 NTN131106 ODJ131106 ONF131106 OXB131106 PGX131106 PQT131106 QAP131106 QKL131106 QUH131106 RED131106 RNZ131106 RXV131106 SHR131106 SRN131106 TBJ131106 TLF131106 TVB131106 UEX131106 UOT131106 UYP131106 VIL131106 VSH131106 WCD131106 WLZ131106 WVV131106 M196642:T196642 JJ196642 TF196642 ADB196642 AMX196642 AWT196642 BGP196642 BQL196642 CAH196642 CKD196642 CTZ196642 DDV196642 DNR196642 DXN196642 EHJ196642 ERF196642 FBB196642 FKX196642 FUT196642 GEP196642 GOL196642 GYH196642 HID196642 HRZ196642 IBV196642 ILR196642 IVN196642 JFJ196642 JPF196642 JZB196642 KIX196642 KST196642 LCP196642 LML196642 LWH196642 MGD196642 MPZ196642 MZV196642 NJR196642 NTN196642 ODJ196642 ONF196642 OXB196642 PGX196642 PQT196642 QAP196642 QKL196642 QUH196642 RED196642 RNZ196642 RXV196642 SHR196642 SRN196642 TBJ196642 TLF196642 TVB196642 UEX196642 UOT196642 UYP196642 VIL196642 VSH196642 WCD196642 WLZ196642 WVV196642 M262178:T262178 JJ262178 TF262178 ADB262178 AMX262178 AWT262178 BGP262178 BQL262178 CAH262178 CKD262178 CTZ262178 DDV262178 DNR262178 DXN262178 EHJ262178 ERF262178 FBB262178 FKX262178 FUT262178 GEP262178 GOL262178 GYH262178 HID262178 HRZ262178 IBV262178 ILR262178 IVN262178 JFJ262178 JPF262178 JZB262178 KIX262178 KST262178 LCP262178 LML262178 LWH262178 MGD262178 MPZ262178 MZV262178 NJR262178 NTN262178 ODJ262178 ONF262178 OXB262178 PGX262178 PQT262178 QAP262178 QKL262178 QUH262178 RED262178 RNZ262178 RXV262178 SHR262178 SRN262178 TBJ262178 TLF262178 TVB262178 UEX262178 UOT262178 UYP262178 VIL262178 VSH262178 WCD262178 WLZ262178 WVV262178 M327714:T327714 JJ327714 TF327714 ADB327714 AMX327714 AWT327714 BGP327714 BQL327714 CAH327714 CKD327714 CTZ327714 DDV327714 DNR327714 DXN327714 EHJ327714 ERF327714 FBB327714 FKX327714 FUT327714 GEP327714 GOL327714 GYH327714 HID327714 HRZ327714 IBV327714 ILR327714 IVN327714 JFJ327714 JPF327714 JZB327714 KIX327714 KST327714 LCP327714 LML327714 LWH327714 MGD327714 MPZ327714 MZV327714 NJR327714 NTN327714 ODJ327714 ONF327714 OXB327714 PGX327714 PQT327714 QAP327714 QKL327714 QUH327714 RED327714 RNZ327714 RXV327714 SHR327714 SRN327714 TBJ327714 TLF327714 TVB327714 UEX327714 UOT327714 UYP327714 VIL327714 VSH327714 WCD327714 WLZ327714 WVV327714 M393250:T393250 JJ393250 TF393250 ADB393250 AMX393250 AWT393250 BGP393250 BQL393250 CAH393250 CKD393250 CTZ393250 DDV393250 DNR393250 DXN393250 EHJ393250 ERF393250 FBB393250 FKX393250 FUT393250 GEP393250 GOL393250 GYH393250 HID393250 HRZ393250 IBV393250 ILR393250 IVN393250 JFJ393250 JPF393250 JZB393250 KIX393250 KST393250 LCP393250 LML393250 LWH393250 MGD393250 MPZ393250 MZV393250 NJR393250 NTN393250 ODJ393250 ONF393250 OXB393250 PGX393250 PQT393250 QAP393250 QKL393250 QUH393250 RED393250 RNZ393250 RXV393250 SHR393250 SRN393250 TBJ393250 TLF393250 TVB393250 UEX393250 UOT393250 UYP393250 VIL393250 VSH393250 WCD393250 WLZ393250 WVV393250 M458786:T458786 JJ458786 TF458786 ADB458786 AMX458786 AWT458786 BGP458786 BQL458786 CAH458786 CKD458786 CTZ458786 DDV458786 DNR458786 DXN458786 EHJ458786 ERF458786 FBB458786 FKX458786 FUT458786 GEP458786 GOL458786 GYH458786 HID458786 HRZ458786 IBV458786 ILR458786 IVN458786 JFJ458786 JPF458786 JZB458786 KIX458786 KST458786 LCP458786 LML458786 LWH458786 MGD458786 MPZ458786 MZV458786 NJR458786 NTN458786 ODJ458786 ONF458786 OXB458786 PGX458786 PQT458786 QAP458786 QKL458786 QUH458786 RED458786 RNZ458786 RXV458786 SHR458786 SRN458786 TBJ458786 TLF458786 TVB458786 UEX458786 UOT458786 UYP458786 VIL458786 VSH458786 WCD458786 WLZ458786 WVV458786 M524322:T524322 JJ524322 TF524322 ADB524322 AMX524322 AWT524322 BGP524322 BQL524322 CAH524322 CKD524322 CTZ524322 DDV524322 DNR524322 DXN524322 EHJ524322 ERF524322 FBB524322 FKX524322 FUT524322 GEP524322 GOL524322 GYH524322 HID524322 HRZ524322 IBV524322 ILR524322 IVN524322 JFJ524322 JPF524322 JZB524322 KIX524322 KST524322 LCP524322 LML524322 LWH524322 MGD524322 MPZ524322 MZV524322 NJR524322 NTN524322 ODJ524322 ONF524322 OXB524322 PGX524322 PQT524322 QAP524322 QKL524322 QUH524322 RED524322 RNZ524322 RXV524322 SHR524322 SRN524322 TBJ524322 TLF524322 TVB524322 UEX524322 UOT524322 UYP524322 VIL524322 VSH524322 WCD524322 WLZ524322 WVV524322 M589858:T589858 JJ589858 TF589858 ADB589858 AMX589858 AWT589858 BGP589858 BQL589858 CAH589858 CKD589858 CTZ589858 DDV589858 DNR589858 DXN589858 EHJ589858 ERF589858 FBB589858 FKX589858 FUT589858 GEP589858 GOL589858 GYH589858 HID589858 HRZ589858 IBV589858 ILR589858 IVN589858 JFJ589858 JPF589858 JZB589858 KIX589858 KST589858 LCP589858 LML589858 LWH589858 MGD589858 MPZ589858 MZV589858 NJR589858 NTN589858 ODJ589858 ONF589858 OXB589858 PGX589858 PQT589858 QAP589858 QKL589858 QUH589858 RED589858 RNZ589858 RXV589858 SHR589858 SRN589858 TBJ589858 TLF589858 TVB589858 UEX589858 UOT589858 UYP589858 VIL589858 VSH589858 WCD589858 WLZ589858 WVV589858 M655394:T655394 JJ655394 TF655394 ADB655394 AMX655394 AWT655394 BGP655394 BQL655394 CAH655394 CKD655394 CTZ655394 DDV655394 DNR655394 DXN655394 EHJ655394 ERF655394 FBB655394 FKX655394 FUT655394 GEP655394 GOL655394 GYH655394 HID655394 HRZ655394 IBV655394 ILR655394 IVN655394 JFJ655394 JPF655394 JZB655394 KIX655394 KST655394 LCP655394 LML655394 LWH655394 MGD655394 MPZ655394 MZV655394 NJR655394 NTN655394 ODJ655394 ONF655394 OXB655394 PGX655394 PQT655394 QAP655394 QKL655394 QUH655394 RED655394 RNZ655394 RXV655394 SHR655394 SRN655394 TBJ655394 TLF655394 TVB655394 UEX655394 UOT655394 UYP655394 VIL655394 VSH655394 WCD655394 WLZ655394 WVV655394 M720930:T720930 JJ720930 TF720930 ADB720930 AMX720930 AWT720930 BGP720930 BQL720930 CAH720930 CKD720930 CTZ720930 DDV720930 DNR720930 DXN720930 EHJ720930 ERF720930 FBB720930 FKX720930 FUT720930 GEP720930 GOL720930 GYH720930 HID720930 HRZ720930 IBV720930 ILR720930 IVN720930 JFJ720930 JPF720930 JZB720930 KIX720930 KST720930 LCP720930 LML720930 LWH720930 MGD720930 MPZ720930 MZV720930 NJR720930 NTN720930 ODJ720930 ONF720930 OXB720930 PGX720930 PQT720930 QAP720930 QKL720930 QUH720930 RED720930 RNZ720930 RXV720930 SHR720930 SRN720930 TBJ720930 TLF720930 TVB720930 UEX720930 UOT720930 UYP720930 VIL720930 VSH720930 WCD720930 WLZ720930 WVV720930 M786466:T786466 JJ786466 TF786466 ADB786466 AMX786466 AWT786466 BGP786466 BQL786466 CAH786466 CKD786466 CTZ786466 DDV786466 DNR786466 DXN786466 EHJ786466 ERF786466 FBB786466 FKX786466 FUT786466 GEP786466 GOL786466 GYH786466 HID786466 HRZ786466 IBV786466 ILR786466 IVN786466 JFJ786466 JPF786466 JZB786466 KIX786466 KST786466 LCP786466 LML786466 LWH786466 MGD786466 MPZ786466 MZV786466 NJR786466 NTN786466 ODJ786466 ONF786466 OXB786466 PGX786466 PQT786466 QAP786466 QKL786466 QUH786466 RED786466 RNZ786466 RXV786466 SHR786466 SRN786466 TBJ786466 TLF786466 TVB786466 UEX786466 UOT786466 UYP786466 VIL786466 VSH786466 WCD786466 WLZ786466 WVV786466 M852002:T852002 JJ852002 TF852002 ADB852002 AMX852002 AWT852002 BGP852002 BQL852002 CAH852002 CKD852002 CTZ852002 DDV852002 DNR852002 DXN852002 EHJ852002 ERF852002 FBB852002 FKX852002 FUT852002 GEP852002 GOL852002 GYH852002 HID852002 HRZ852002 IBV852002 ILR852002 IVN852002 JFJ852002 JPF852002 JZB852002 KIX852002 KST852002 LCP852002 LML852002 LWH852002 MGD852002 MPZ852002 MZV852002 NJR852002 NTN852002 ODJ852002 ONF852002 OXB852002 PGX852002 PQT852002 QAP852002 QKL852002 QUH852002 RED852002 RNZ852002 RXV852002 SHR852002 SRN852002 TBJ852002 TLF852002 TVB852002 UEX852002 UOT852002 UYP852002 VIL852002 VSH852002 WCD852002 WLZ852002 WVV852002 M917538:T917538 JJ917538 TF917538 ADB917538 AMX917538 AWT917538 BGP917538 BQL917538 CAH917538 CKD917538 CTZ917538 DDV917538 DNR917538 DXN917538 EHJ917538 ERF917538 FBB917538 FKX917538 FUT917538 GEP917538 GOL917538 GYH917538 HID917538 HRZ917538 IBV917538 ILR917538 IVN917538 JFJ917538 JPF917538 JZB917538 KIX917538 KST917538 LCP917538 LML917538 LWH917538 MGD917538 MPZ917538 MZV917538 NJR917538 NTN917538 ODJ917538 ONF917538 OXB917538 PGX917538 PQT917538 QAP917538 QKL917538 QUH917538 RED917538 RNZ917538 RXV917538 SHR917538 SRN917538 TBJ917538 TLF917538 TVB917538 UEX917538 UOT917538 UYP917538 VIL917538 VSH917538 WCD917538 WLZ917538 WVV917538 M983074:T983074 JJ983074 TF983074 ADB983074 AMX983074 AWT983074 BGP983074 BQL983074 CAH983074 CKD983074 CTZ983074 DDV983074 DNR983074 DXN983074 EHJ983074 ERF983074 FBB983074 FKX983074 FUT983074 GEP983074 GOL983074 GYH983074 HID983074 HRZ983074 IBV983074 ILR983074 IVN983074 JFJ983074 JPF983074 JZB983074 KIX983074 KST983074 LCP983074 LML983074 LWH983074 MGD983074 MPZ983074 MZV983074 NJR983074 NTN983074 ODJ983074 ONF983074 OXB983074 PGX983074 PQT983074 QAP983074 QKL983074 QUH983074 RED983074 RNZ983074 RXV983074 SHR983074 SRN983074 TBJ983074 TLF983074 TVB983074 UEX983074 UOT983074 UYP983074 VIL983074 VSH983074 WCD983074 WLZ983074 WVV983074 M65567:T65567 JJ65567 TF65567 ADB65567 AMX65567 AWT65567 BGP65567 BQL65567 CAH65567 CKD65567 CTZ65567 DDV65567 DNR65567 DXN65567 EHJ65567 ERF65567 FBB65567 FKX65567 FUT65567 GEP65567 GOL65567 GYH65567 HID65567 HRZ65567 IBV65567 ILR65567 IVN65567 JFJ65567 JPF65567 JZB65567 KIX65567 KST65567 LCP65567 LML65567 LWH65567 MGD65567 MPZ65567 MZV65567 NJR65567 NTN65567 ODJ65567 ONF65567 OXB65567 PGX65567 PQT65567 QAP65567 QKL65567 QUH65567 RED65567 RNZ65567 RXV65567 SHR65567 SRN65567 TBJ65567 TLF65567 TVB65567 UEX65567 UOT65567 UYP65567 VIL65567 VSH65567 WCD65567 WLZ65567 WVV65567 M131103:T131103 JJ131103 TF131103 ADB131103 AMX131103 AWT131103 BGP131103 BQL131103 CAH131103 CKD131103 CTZ131103 DDV131103 DNR131103 DXN131103 EHJ131103 ERF131103 FBB131103 FKX131103 FUT131103 GEP131103 GOL131103 GYH131103 HID131103 HRZ131103 IBV131103 ILR131103 IVN131103 JFJ131103 JPF131103 JZB131103 KIX131103 KST131103 LCP131103 LML131103 LWH131103 MGD131103 MPZ131103 MZV131103 NJR131103 NTN131103 ODJ131103 ONF131103 OXB131103 PGX131103 PQT131103 QAP131103 QKL131103 QUH131103 RED131103 RNZ131103 RXV131103 SHR131103 SRN131103 TBJ131103 TLF131103 TVB131103 UEX131103 UOT131103 UYP131103 VIL131103 VSH131103 WCD131103 WLZ131103 WVV131103 M196639:T196639 JJ196639 TF196639 ADB196639 AMX196639 AWT196639 BGP196639 BQL196639 CAH196639 CKD196639 CTZ196639 DDV196639 DNR196639 DXN196639 EHJ196639 ERF196639 FBB196639 FKX196639 FUT196639 GEP196639 GOL196639 GYH196639 HID196639 HRZ196639 IBV196639 ILR196639 IVN196639 JFJ196639 JPF196639 JZB196639 KIX196639 KST196639 LCP196639 LML196639 LWH196639 MGD196639 MPZ196639 MZV196639 NJR196639 NTN196639 ODJ196639 ONF196639 OXB196639 PGX196639 PQT196639 QAP196639 QKL196639 QUH196639 RED196639 RNZ196639 RXV196639 SHR196639 SRN196639 TBJ196639 TLF196639 TVB196639 UEX196639 UOT196639 UYP196639 VIL196639 VSH196639 WCD196639 WLZ196639 WVV196639 M262175:T262175 JJ262175 TF262175 ADB262175 AMX262175 AWT262175 BGP262175 BQL262175 CAH262175 CKD262175 CTZ262175 DDV262175 DNR262175 DXN262175 EHJ262175 ERF262175 FBB262175 FKX262175 FUT262175 GEP262175 GOL262175 GYH262175 HID262175 HRZ262175 IBV262175 ILR262175 IVN262175 JFJ262175 JPF262175 JZB262175 KIX262175 KST262175 LCP262175 LML262175 LWH262175 MGD262175 MPZ262175 MZV262175 NJR262175 NTN262175 ODJ262175 ONF262175 OXB262175 PGX262175 PQT262175 QAP262175 QKL262175 QUH262175 RED262175 RNZ262175 RXV262175 SHR262175 SRN262175 TBJ262175 TLF262175 TVB262175 UEX262175 UOT262175 UYP262175 VIL262175 VSH262175 WCD262175 WLZ262175 WVV262175 M327711:T327711 JJ327711 TF327711 ADB327711 AMX327711 AWT327711 BGP327711 BQL327711 CAH327711 CKD327711 CTZ327711 DDV327711 DNR327711 DXN327711 EHJ327711 ERF327711 FBB327711 FKX327711 FUT327711 GEP327711 GOL327711 GYH327711 HID327711 HRZ327711 IBV327711 ILR327711 IVN327711 JFJ327711 JPF327711 JZB327711 KIX327711 KST327711 LCP327711 LML327711 LWH327711 MGD327711 MPZ327711 MZV327711 NJR327711 NTN327711 ODJ327711 ONF327711 OXB327711 PGX327711 PQT327711 QAP327711 QKL327711 QUH327711 RED327711 RNZ327711 RXV327711 SHR327711 SRN327711 TBJ327711 TLF327711 TVB327711 UEX327711 UOT327711 UYP327711 VIL327711 VSH327711 WCD327711 WLZ327711 WVV327711 M393247:T393247 JJ393247 TF393247 ADB393247 AMX393247 AWT393247 BGP393247 BQL393247 CAH393247 CKD393247 CTZ393247 DDV393247 DNR393247 DXN393247 EHJ393247 ERF393247 FBB393247 FKX393247 FUT393247 GEP393247 GOL393247 GYH393247 HID393247 HRZ393247 IBV393247 ILR393247 IVN393247 JFJ393247 JPF393247 JZB393247 KIX393247 KST393247 LCP393247 LML393247 LWH393247 MGD393247 MPZ393247 MZV393247 NJR393247 NTN393247 ODJ393247 ONF393247 OXB393247 PGX393247 PQT393247 QAP393247 QKL393247 QUH393247 RED393247 RNZ393247 RXV393247 SHR393247 SRN393247 TBJ393247 TLF393247 TVB393247 UEX393247 UOT393247 UYP393247 VIL393247 VSH393247 WCD393247 WLZ393247 WVV393247 M458783:T458783 JJ458783 TF458783 ADB458783 AMX458783 AWT458783 BGP458783 BQL458783 CAH458783 CKD458783 CTZ458783 DDV458783 DNR458783 DXN458783 EHJ458783 ERF458783 FBB458783 FKX458783 FUT458783 GEP458783 GOL458783 GYH458783 HID458783 HRZ458783 IBV458783 ILR458783 IVN458783 JFJ458783 JPF458783 JZB458783 KIX458783 KST458783 LCP458783 LML458783 LWH458783 MGD458783 MPZ458783 MZV458783 NJR458783 NTN458783 ODJ458783 ONF458783 OXB458783 PGX458783 PQT458783 QAP458783 QKL458783 QUH458783 RED458783 RNZ458783 RXV458783 SHR458783 SRN458783 TBJ458783 TLF458783 TVB458783 UEX458783 UOT458783 UYP458783 VIL458783 VSH458783 WCD458783 WLZ458783 WVV458783 M524319:T524319 JJ524319 TF524319 ADB524319 AMX524319 AWT524319 BGP524319 BQL524319 CAH524319 CKD524319 CTZ524319 DDV524319 DNR524319 DXN524319 EHJ524319 ERF524319 FBB524319 FKX524319 FUT524319 GEP524319 GOL524319 GYH524319 HID524319 HRZ524319 IBV524319 ILR524319 IVN524319 JFJ524319 JPF524319 JZB524319 KIX524319 KST524319 LCP524319 LML524319 LWH524319 MGD524319 MPZ524319 MZV524319 NJR524319 NTN524319 ODJ524319 ONF524319 OXB524319 PGX524319 PQT524319 QAP524319 QKL524319 QUH524319 RED524319 RNZ524319 RXV524319 SHR524319 SRN524319 TBJ524319 TLF524319 TVB524319 UEX524319 UOT524319 UYP524319 VIL524319 VSH524319 WCD524319 WLZ524319 WVV524319 M589855:T589855 JJ589855 TF589855 ADB589855 AMX589855 AWT589855 BGP589855 BQL589855 CAH589855 CKD589855 CTZ589855 DDV589855 DNR589855 DXN589855 EHJ589855 ERF589855 FBB589855 FKX589855 FUT589855 GEP589855 GOL589855 GYH589855 HID589855 HRZ589855 IBV589855 ILR589855 IVN589855 JFJ589855 JPF589855 JZB589855 KIX589855 KST589855 LCP589855 LML589855 LWH589855 MGD589855 MPZ589855 MZV589855 NJR589855 NTN589855 ODJ589855 ONF589855 OXB589855 PGX589855 PQT589855 QAP589855 QKL589855 QUH589855 RED589855 RNZ589855 RXV589855 SHR589855 SRN589855 TBJ589855 TLF589855 TVB589855 UEX589855 UOT589855 UYP589855 VIL589855 VSH589855 WCD589855 WLZ589855 WVV589855 M655391:T655391 JJ655391 TF655391 ADB655391 AMX655391 AWT655391 BGP655391 BQL655391 CAH655391 CKD655391 CTZ655391 DDV655391 DNR655391 DXN655391 EHJ655391 ERF655391 FBB655391 FKX655391 FUT655391 GEP655391 GOL655391 GYH655391 HID655391 HRZ655391 IBV655391 ILR655391 IVN655391 JFJ655391 JPF655391 JZB655391 KIX655391 KST655391 LCP655391 LML655391 LWH655391 MGD655391 MPZ655391 MZV655391 NJR655391 NTN655391 ODJ655391 ONF655391 OXB655391 PGX655391 PQT655391 QAP655391 QKL655391 QUH655391 RED655391 RNZ655391 RXV655391 SHR655391 SRN655391 TBJ655391 TLF655391 TVB655391 UEX655391 UOT655391 UYP655391 VIL655391 VSH655391 WCD655391 WLZ655391 WVV655391 M720927:T720927 JJ720927 TF720927 ADB720927 AMX720927 AWT720927 BGP720927 BQL720927 CAH720927 CKD720927 CTZ720927 DDV720927 DNR720927 DXN720927 EHJ720927 ERF720927 FBB720927 FKX720927 FUT720927 GEP720927 GOL720927 GYH720927 HID720927 HRZ720927 IBV720927 ILR720927 IVN720927 JFJ720927 JPF720927 JZB720927 KIX720927 KST720927 LCP720927 LML720927 LWH720927 MGD720927 MPZ720927 MZV720927 NJR720927 NTN720927 ODJ720927 ONF720927 OXB720927 PGX720927 PQT720927 QAP720927 QKL720927 QUH720927 RED720927 RNZ720927 RXV720927 SHR720927 SRN720927 TBJ720927 TLF720927 TVB720927 UEX720927 UOT720927 UYP720927 VIL720927 VSH720927 WCD720927 WLZ720927 WVV720927 M786463:T786463 JJ786463 TF786463 ADB786463 AMX786463 AWT786463 BGP786463 BQL786463 CAH786463 CKD786463 CTZ786463 DDV786463 DNR786463 DXN786463 EHJ786463 ERF786463 FBB786463 FKX786463 FUT786463 GEP786463 GOL786463 GYH786463 HID786463 HRZ786463 IBV786463 ILR786463 IVN786463 JFJ786463 JPF786463 JZB786463 KIX786463 KST786463 LCP786463 LML786463 LWH786463 MGD786463 MPZ786463 MZV786463 NJR786463 NTN786463 ODJ786463 ONF786463 OXB786463 PGX786463 PQT786463 QAP786463 QKL786463 QUH786463 RED786463 RNZ786463 RXV786463 SHR786463 SRN786463 TBJ786463 TLF786463 TVB786463 UEX786463 UOT786463 UYP786463 VIL786463 VSH786463 WCD786463 WLZ786463 WVV786463 M851999:T851999 JJ851999 TF851999 ADB851999 AMX851999 AWT851999 BGP851999 BQL851999 CAH851999 CKD851999 CTZ851999 DDV851999 DNR851999 DXN851999 EHJ851999 ERF851999 FBB851999 FKX851999 FUT851999 GEP851999 GOL851999 GYH851999 HID851999 HRZ851999 IBV851999 ILR851999 IVN851999 JFJ851999 JPF851999 JZB851999 KIX851999 KST851999 LCP851999 LML851999 LWH851999 MGD851999 MPZ851999 MZV851999 NJR851999 NTN851999 ODJ851999 ONF851999 OXB851999 PGX851999 PQT851999 QAP851999 QKL851999 QUH851999 RED851999 RNZ851999 RXV851999 SHR851999 SRN851999 TBJ851999 TLF851999 TVB851999 UEX851999 UOT851999 UYP851999 VIL851999 VSH851999 WCD851999 WLZ851999 WVV851999 M917535:T917535 JJ917535 TF917535 ADB917535 AMX917535 AWT917535 BGP917535 BQL917535 CAH917535 CKD917535 CTZ917535 DDV917535 DNR917535 DXN917535 EHJ917535 ERF917535 FBB917535 FKX917535 FUT917535 GEP917535 GOL917535 GYH917535 HID917535 HRZ917535 IBV917535 ILR917535 IVN917535 JFJ917535 JPF917535 JZB917535 KIX917535 KST917535 LCP917535 LML917535 LWH917535 MGD917535 MPZ917535 MZV917535 NJR917535 NTN917535 ODJ917535 ONF917535 OXB917535 PGX917535 PQT917535 QAP917535 QKL917535 QUH917535 RED917535 RNZ917535 RXV917535 SHR917535 SRN917535 TBJ917535 TLF917535 TVB917535 UEX917535 UOT917535 UYP917535 VIL917535 VSH917535 WCD917535 WLZ917535 WVV917535 M983071:T983071 JJ983071 TF983071 ADB983071 AMX983071 AWT983071 BGP983071 BQL983071 CAH983071 CKD983071 CTZ983071 DDV983071 DNR983071 DXN983071 EHJ983071 ERF983071 FBB983071 FKX983071 FUT983071 GEP983071 GOL983071 GYH983071 HID983071 HRZ983071 IBV983071 ILR983071 IVN983071 JFJ983071 JPF983071 JZB983071 KIX983071 KST983071 LCP983071 LML983071 LWH983071 MGD983071 MPZ983071 MZV983071 NJR983071 NTN983071 ODJ983071 ONF983071 OXB983071 PGX983071 PQT983071 QAP983071 QKL983071 QUH983071 RED983071 RNZ983071 RXV983071 SHR983071 SRN983071 TBJ983071 TLF983071 TVB983071 UEX983071 UOT983071 UYP983071 VIL983071 VSH983071 WCD983071 WLZ983071 WVV983071 AI65577:AI65580 JR65577:JR65580 TN65577:TN65580 ADJ65577:ADJ65580 ANF65577:ANF65580 AXB65577:AXB65580 BGX65577:BGX65580 BQT65577:BQT65580 CAP65577:CAP65580 CKL65577:CKL65580 CUH65577:CUH65580 DED65577:DED65580 DNZ65577:DNZ65580 DXV65577:DXV65580 EHR65577:EHR65580 ERN65577:ERN65580 FBJ65577:FBJ65580 FLF65577:FLF65580 FVB65577:FVB65580 GEX65577:GEX65580 GOT65577:GOT65580 GYP65577:GYP65580 HIL65577:HIL65580 HSH65577:HSH65580 ICD65577:ICD65580 ILZ65577:ILZ65580 IVV65577:IVV65580 JFR65577:JFR65580 JPN65577:JPN65580 JZJ65577:JZJ65580 KJF65577:KJF65580 KTB65577:KTB65580 LCX65577:LCX65580 LMT65577:LMT65580 LWP65577:LWP65580 MGL65577:MGL65580 MQH65577:MQH65580 NAD65577:NAD65580 NJZ65577:NJZ65580 NTV65577:NTV65580 ODR65577:ODR65580 ONN65577:ONN65580 OXJ65577:OXJ65580 PHF65577:PHF65580 PRB65577:PRB65580 QAX65577:QAX65580 QKT65577:QKT65580 QUP65577:QUP65580 REL65577:REL65580 ROH65577:ROH65580 RYD65577:RYD65580 SHZ65577:SHZ65580 SRV65577:SRV65580 TBR65577:TBR65580 TLN65577:TLN65580 TVJ65577:TVJ65580 UFF65577:UFF65580 UPB65577:UPB65580 UYX65577:UYX65580 VIT65577:VIT65580 VSP65577:VSP65580 WCL65577:WCL65580 WMH65577:WMH65580 WWD65577:WWD65580 AI131113:AI131116 JR131113:JR131116 TN131113:TN131116 ADJ131113:ADJ131116 ANF131113:ANF131116 AXB131113:AXB131116 BGX131113:BGX131116 BQT131113:BQT131116 CAP131113:CAP131116 CKL131113:CKL131116 CUH131113:CUH131116 DED131113:DED131116 DNZ131113:DNZ131116 DXV131113:DXV131116 EHR131113:EHR131116 ERN131113:ERN131116 FBJ131113:FBJ131116 FLF131113:FLF131116 FVB131113:FVB131116 GEX131113:GEX131116 GOT131113:GOT131116 GYP131113:GYP131116 HIL131113:HIL131116 HSH131113:HSH131116 ICD131113:ICD131116 ILZ131113:ILZ131116 IVV131113:IVV131116 JFR131113:JFR131116 JPN131113:JPN131116 JZJ131113:JZJ131116 KJF131113:KJF131116 KTB131113:KTB131116 LCX131113:LCX131116 LMT131113:LMT131116 LWP131113:LWP131116 MGL131113:MGL131116 MQH131113:MQH131116 NAD131113:NAD131116 NJZ131113:NJZ131116 NTV131113:NTV131116 ODR131113:ODR131116 ONN131113:ONN131116 OXJ131113:OXJ131116 PHF131113:PHF131116 PRB131113:PRB131116 QAX131113:QAX131116 QKT131113:QKT131116 QUP131113:QUP131116 REL131113:REL131116 ROH131113:ROH131116 RYD131113:RYD131116 SHZ131113:SHZ131116 SRV131113:SRV131116 TBR131113:TBR131116 TLN131113:TLN131116 TVJ131113:TVJ131116 UFF131113:UFF131116 UPB131113:UPB131116 UYX131113:UYX131116 VIT131113:VIT131116 VSP131113:VSP131116 WCL131113:WCL131116 WMH131113:WMH131116 WWD131113:WWD131116 AI196649:AI196652 JR196649:JR196652 TN196649:TN196652 ADJ196649:ADJ196652 ANF196649:ANF196652 AXB196649:AXB196652 BGX196649:BGX196652 BQT196649:BQT196652 CAP196649:CAP196652 CKL196649:CKL196652 CUH196649:CUH196652 DED196649:DED196652 DNZ196649:DNZ196652 DXV196649:DXV196652 EHR196649:EHR196652 ERN196649:ERN196652 FBJ196649:FBJ196652 FLF196649:FLF196652 FVB196649:FVB196652 GEX196649:GEX196652 GOT196649:GOT196652 GYP196649:GYP196652 HIL196649:HIL196652 HSH196649:HSH196652 ICD196649:ICD196652 ILZ196649:ILZ196652 IVV196649:IVV196652 JFR196649:JFR196652 JPN196649:JPN196652 JZJ196649:JZJ196652 KJF196649:KJF196652 KTB196649:KTB196652 LCX196649:LCX196652 LMT196649:LMT196652 LWP196649:LWP196652 MGL196649:MGL196652 MQH196649:MQH196652 NAD196649:NAD196652 NJZ196649:NJZ196652 NTV196649:NTV196652 ODR196649:ODR196652 ONN196649:ONN196652 OXJ196649:OXJ196652 PHF196649:PHF196652 PRB196649:PRB196652 QAX196649:QAX196652 QKT196649:QKT196652 QUP196649:QUP196652 REL196649:REL196652 ROH196649:ROH196652 RYD196649:RYD196652 SHZ196649:SHZ196652 SRV196649:SRV196652 TBR196649:TBR196652 TLN196649:TLN196652 TVJ196649:TVJ196652 UFF196649:UFF196652 UPB196649:UPB196652 UYX196649:UYX196652 VIT196649:VIT196652 VSP196649:VSP196652 WCL196649:WCL196652 WMH196649:WMH196652 WWD196649:WWD196652 AI262185:AI262188 JR262185:JR262188 TN262185:TN262188 ADJ262185:ADJ262188 ANF262185:ANF262188 AXB262185:AXB262188 BGX262185:BGX262188 BQT262185:BQT262188 CAP262185:CAP262188 CKL262185:CKL262188 CUH262185:CUH262188 DED262185:DED262188 DNZ262185:DNZ262188 DXV262185:DXV262188 EHR262185:EHR262188 ERN262185:ERN262188 FBJ262185:FBJ262188 FLF262185:FLF262188 FVB262185:FVB262188 GEX262185:GEX262188 GOT262185:GOT262188 GYP262185:GYP262188 HIL262185:HIL262188 HSH262185:HSH262188 ICD262185:ICD262188 ILZ262185:ILZ262188 IVV262185:IVV262188 JFR262185:JFR262188 JPN262185:JPN262188 JZJ262185:JZJ262188 KJF262185:KJF262188 KTB262185:KTB262188 LCX262185:LCX262188 LMT262185:LMT262188 LWP262185:LWP262188 MGL262185:MGL262188 MQH262185:MQH262188 NAD262185:NAD262188 NJZ262185:NJZ262188 NTV262185:NTV262188 ODR262185:ODR262188 ONN262185:ONN262188 OXJ262185:OXJ262188 PHF262185:PHF262188 PRB262185:PRB262188 QAX262185:QAX262188 QKT262185:QKT262188 QUP262185:QUP262188 REL262185:REL262188 ROH262185:ROH262188 RYD262185:RYD262188 SHZ262185:SHZ262188 SRV262185:SRV262188 TBR262185:TBR262188 TLN262185:TLN262188 TVJ262185:TVJ262188 UFF262185:UFF262188 UPB262185:UPB262188 UYX262185:UYX262188 VIT262185:VIT262188 VSP262185:VSP262188 WCL262185:WCL262188 WMH262185:WMH262188 WWD262185:WWD262188 AI327721:AI327724 JR327721:JR327724 TN327721:TN327724 ADJ327721:ADJ327724 ANF327721:ANF327724 AXB327721:AXB327724 BGX327721:BGX327724 BQT327721:BQT327724 CAP327721:CAP327724 CKL327721:CKL327724 CUH327721:CUH327724 DED327721:DED327724 DNZ327721:DNZ327724 DXV327721:DXV327724 EHR327721:EHR327724 ERN327721:ERN327724 FBJ327721:FBJ327724 FLF327721:FLF327724 FVB327721:FVB327724 GEX327721:GEX327724 GOT327721:GOT327724 GYP327721:GYP327724 HIL327721:HIL327724 HSH327721:HSH327724 ICD327721:ICD327724 ILZ327721:ILZ327724 IVV327721:IVV327724 JFR327721:JFR327724 JPN327721:JPN327724 JZJ327721:JZJ327724 KJF327721:KJF327724 KTB327721:KTB327724 LCX327721:LCX327724 LMT327721:LMT327724 LWP327721:LWP327724 MGL327721:MGL327724 MQH327721:MQH327724 NAD327721:NAD327724 NJZ327721:NJZ327724 NTV327721:NTV327724 ODR327721:ODR327724 ONN327721:ONN327724 OXJ327721:OXJ327724 PHF327721:PHF327724 PRB327721:PRB327724 QAX327721:QAX327724 QKT327721:QKT327724 QUP327721:QUP327724 REL327721:REL327724 ROH327721:ROH327724 RYD327721:RYD327724 SHZ327721:SHZ327724 SRV327721:SRV327724 TBR327721:TBR327724 TLN327721:TLN327724 TVJ327721:TVJ327724 UFF327721:UFF327724 UPB327721:UPB327724 UYX327721:UYX327724 VIT327721:VIT327724 VSP327721:VSP327724 WCL327721:WCL327724 WMH327721:WMH327724 WWD327721:WWD327724 AI393257:AI393260 JR393257:JR393260 TN393257:TN393260 ADJ393257:ADJ393260 ANF393257:ANF393260 AXB393257:AXB393260 BGX393257:BGX393260 BQT393257:BQT393260 CAP393257:CAP393260 CKL393257:CKL393260 CUH393257:CUH393260 DED393257:DED393260 DNZ393257:DNZ393260 DXV393257:DXV393260 EHR393257:EHR393260 ERN393257:ERN393260 FBJ393257:FBJ393260 FLF393257:FLF393260 FVB393257:FVB393260 GEX393257:GEX393260 GOT393257:GOT393260 GYP393257:GYP393260 HIL393257:HIL393260 HSH393257:HSH393260 ICD393257:ICD393260 ILZ393257:ILZ393260 IVV393257:IVV393260 JFR393257:JFR393260 JPN393257:JPN393260 JZJ393257:JZJ393260 KJF393257:KJF393260 KTB393257:KTB393260 LCX393257:LCX393260 LMT393257:LMT393260 LWP393257:LWP393260 MGL393257:MGL393260 MQH393257:MQH393260 NAD393257:NAD393260 NJZ393257:NJZ393260 NTV393257:NTV393260 ODR393257:ODR393260 ONN393257:ONN393260 OXJ393257:OXJ393260 PHF393257:PHF393260 PRB393257:PRB393260 QAX393257:QAX393260 QKT393257:QKT393260 QUP393257:QUP393260 REL393257:REL393260 ROH393257:ROH393260 RYD393257:RYD393260 SHZ393257:SHZ393260 SRV393257:SRV393260 TBR393257:TBR393260 TLN393257:TLN393260 TVJ393257:TVJ393260 UFF393257:UFF393260 UPB393257:UPB393260 UYX393257:UYX393260 VIT393257:VIT393260 VSP393257:VSP393260 WCL393257:WCL393260 WMH393257:WMH393260 WWD393257:WWD393260 AI458793:AI458796 JR458793:JR458796 TN458793:TN458796 ADJ458793:ADJ458796 ANF458793:ANF458796 AXB458793:AXB458796 BGX458793:BGX458796 BQT458793:BQT458796 CAP458793:CAP458796 CKL458793:CKL458796 CUH458793:CUH458796 DED458793:DED458796 DNZ458793:DNZ458796 DXV458793:DXV458796 EHR458793:EHR458796 ERN458793:ERN458796 FBJ458793:FBJ458796 FLF458793:FLF458796 FVB458793:FVB458796 GEX458793:GEX458796 GOT458793:GOT458796 GYP458793:GYP458796 HIL458793:HIL458796 HSH458793:HSH458796 ICD458793:ICD458796 ILZ458793:ILZ458796 IVV458793:IVV458796 JFR458793:JFR458796 JPN458793:JPN458796 JZJ458793:JZJ458796 KJF458793:KJF458796 KTB458793:KTB458796 LCX458793:LCX458796 LMT458793:LMT458796 LWP458793:LWP458796 MGL458793:MGL458796 MQH458793:MQH458796 NAD458793:NAD458796 NJZ458793:NJZ458796 NTV458793:NTV458796 ODR458793:ODR458796 ONN458793:ONN458796 OXJ458793:OXJ458796 PHF458793:PHF458796 PRB458793:PRB458796 QAX458793:QAX458796 QKT458793:QKT458796 QUP458793:QUP458796 REL458793:REL458796 ROH458793:ROH458796 RYD458793:RYD458796 SHZ458793:SHZ458796 SRV458793:SRV458796 TBR458793:TBR458796 TLN458793:TLN458796 TVJ458793:TVJ458796 UFF458793:UFF458796 UPB458793:UPB458796 UYX458793:UYX458796 VIT458793:VIT458796 VSP458793:VSP458796 WCL458793:WCL458796 WMH458793:WMH458796 WWD458793:WWD458796 AI524329:AI524332 JR524329:JR524332 TN524329:TN524332 ADJ524329:ADJ524332 ANF524329:ANF524332 AXB524329:AXB524332 BGX524329:BGX524332 BQT524329:BQT524332 CAP524329:CAP524332 CKL524329:CKL524332 CUH524329:CUH524332 DED524329:DED524332 DNZ524329:DNZ524332 DXV524329:DXV524332 EHR524329:EHR524332 ERN524329:ERN524332 FBJ524329:FBJ524332 FLF524329:FLF524332 FVB524329:FVB524332 GEX524329:GEX524332 GOT524329:GOT524332 GYP524329:GYP524332 HIL524329:HIL524332 HSH524329:HSH524332 ICD524329:ICD524332 ILZ524329:ILZ524332 IVV524329:IVV524332 JFR524329:JFR524332 JPN524329:JPN524332 JZJ524329:JZJ524332 KJF524329:KJF524332 KTB524329:KTB524332 LCX524329:LCX524332 LMT524329:LMT524332 LWP524329:LWP524332 MGL524329:MGL524332 MQH524329:MQH524332 NAD524329:NAD524332 NJZ524329:NJZ524332 NTV524329:NTV524332 ODR524329:ODR524332 ONN524329:ONN524332 OXJ524329:OXJ524332 PHF524329:PHF524332 PRB524329:PRB524332 QAX524329:QAX524332 QKT524329:QKT524332 QUP524329:QUP524332 REL524329:REL524332 ROH524329:ROH524332 RYD524329:RYD524332 SHZ524329:SHZ524332 SRV524329:SRV524332 TBR524329:TBR524332 TLN524329:TLN524332 TVJ524329:TVJ524332 UFF524329:UFF524332 UPB524329:UPB524332 UYX524329:UYX524332 VIT524329:VIT524332 VSP524329:VSP524332 WCL524329:WCL524332 WMH524329:WMH524332 WWD524329:WWD524332 AI589865:AI589868 JR589865:JR589868 TN589865:TN589868 ADJ589865:ADJ589868 ANF589865:ANF589868 AXB589865:AXB589868 BGX589865:BGX589868 BQT589865:BQT589868 CAP589865:CAP589868 CKL589865:CKL589868 CUH589865:CUH589868 DED589865:DED589868 DNZ589865:DNZ589868 DXV589865:DXV589868 EHR589865:EHR589868 ERN589865:ERN589868 FBJ589865:FBJ589868 FLF589865:FLF589868 FVB589865:FVB589868 GEX589865:GEX589868 GOT589865:GOT589868 GYP589865:GYP589868 HIL589865:HIL589868 HSH589865:HSH589868 ICD589865:ICD589868 ILZ589865:ILZ589868 IVV589865:IVV589868 JFR589865:JFR589868 JPN589865:JPN589868 JZJ589865:JZJ589868 KJF589865:KJF589868 KTB589865:KTB589868 LCX589865:LCX589868 LMT589865:LMT589868 LWP589865:LWP589868 MGL589865:MGL589868 MQH589865:MQH589868 NAD589865:NAD589868 NJZ589865:NJZ589868 NTV589865:NTV589868 ODR589865:ODR589868 ONN589865:ONN589868 OXJ589865:OXJ589868 PHF589865:PHF589868 PRB589865:PRB589868 QAX589865:QAX589868 QKT589865:QKT589868 QUP589865:QUP589868 REL589865:REL589868 ROH589865:ROH589868 RYD589865:RYD589868 SHZ589865:SHZ589868 SRV589865:SRV589868 TBR589865:TBR589868 TLN589865:TLN589868 TVJ589865:TVJ589868 UFF589865:UFF589868 UPB589865:UPB589868 UYX589865:UYX589868 VIT589865:VIT589868 VSP589865:VSP589868 WCL589865:WCL589868 WMH589865:WMH589868 WWD589865:WWD589868 AI655401:AI655404 JR655401:JR655404 TN655401:TN655404 ADJ655401:ADJ655404 ANF655401:ANF655404 AXB655401:AXB655404 BGX655401:BGX655404 BQT655401:BQT655404 CAP655401:CAP655404 CKL655401:CKL655404 CUH655401:CUH655404 DED655401:DED655404 DNZ655401:DNZ655404 DXV655401:DXV655404 EHR655401:EHR655404 ERN655401:ERN655404 FBJ655401:FBJ655404 FLF655401:FLF655404 FVB655401:FVB655404 GEX655401:GEX655404 GOT655401:GOT655404 GYP655401:GYP655404 HIL655401:HIL655404 HSH655401:HSH655404 ICD655401:ICD655404 ILZ655401:ILZ655404 IVV655401:IVV655404 JFR655401:JFR655404 JPN655401:JPN655404 JZJ655401:JZJ655404 KJF655401:KJF655404 KTB655401:KTB655404 LCX655401:LCX655404 LMT655401:LMT655404 LWP655401:LWP655404 MGL655401:MGL655404 MQH655401:MQH655404 NAD655401:NAD655404 NJZ655401:NJZ655404 NTV655401:NTV655404 ODR655401:ODR655404 ONN655401:ONN655404 OXJ655401:OXJ655404 PHF655401:PHF655404 PRB655401:PRB655404 QAX655401:QAX655404 QKT655401:QKT655404 QUP655401:QUP655404 REL655401:REL655404 ROH655401:ROH655404 RYD655401:RYD655404 SHZ655401:SHZ655404 SRV655401:SRV655404 TBR655401:TBR655404 TLN655401:TLN655404 TVJ655401:TVJ655404 UFF655401:UFF655404 UPB655401:UPB655404 UYX655401:UYX655404 VIT655401:VIT655404 VSP655401:VSP655404 WCL655401:WCL655404 WMH655401:WMH655404 WWD655401:WWD655404 AI720937:AI720940 JR720937:JR720940 TN720937:TN720940 ADJ720937:ADJ720940 ANF720937:ANF720940 AXB720937:AXB720940 BGX720937:BGX720940 BQT720937:BQT720940 CAP720937:CAP720940 CKL720937:CKL720940 CUH720937:CUH720940 DED720937:DED720940 DNZ720937:DNZ720940 DXV720937:DXV720940 EHR720937:EHR720940 ERN720937:ERN720940 FBJ720937:FBJ720940 FLF720937:FLF720940 FVB720937:FVB720940 GEX720937:GEX720940 GOT720937:GOT720940 GYP720937:GYP720940 HIL720937:HIL720940 HSH720937:HSH720940 ICD720937:ICD720940 ILZ720937:ILZ720940 IVV720937:IVV720940 JFR720937:JFR720940 JPN720937:JPN720940 JZJ720937:JZJ720940 KJF720937:KJF720940 KTB720937:KTB720940 LCX720937:LCX720940 LMT720937:LMT720940 LWP720937:LWP720940 MGL720937:MGL720940 MQH720937:MQH720940 NAD720937:NAD720940 NJZ720937:NJZ720940 NTV720937:NTV720940 ODR720937:ODR720940 ONN720937:ONN720940 OXJ720937:OXJ720940 PHF720937:PHF720940 PRB720937:PRB720940 QAX720937:QAX720940 QKT720937:QKT720940 QUP720937:QUP720940 REL720937:REL720940 ROH720937:ROH720940 RYD720937:RYD720940 SHZ720937:SHZ720940 SRV720937:SRV720940 TBR720937:TBR720940 TLN720937:TLN720940 TVJ720937:TVJ720940 UFF720937:UFF720940 UPB720937:UPB720940 UYX720937:UYX720940 VIT720937:VIT720940 VSP720937:VSP720940 WCL720937:WCL720940 WMH720937:WMH720940 WWD720937:WWD720940 AI786473:AI786476 JR786473:JR786476 TN786473:TN786476 ADJ786473:ADJ786476 ANF786473:ANF786476 AXB786473:AXB786476 BGX786473:BGX786476 BQT786473:BQT786476 CAP786473:CAP786476 CKL786473:CKL786476 CUH786473:CUH786476 DED786473:DED786476 DNZ786473:DNZ786476 DXV786473:DXV786476 EHR786473:EHR786476 ERN786473:ERN786476 FBJ786473:FBJ786476 FLF786473:FLF786476 FVB786473:FVB786476 GEX786473:GEX786476 GOT786473:GOT786476 GYP786473:GYP786476 HIL786473:HIL786476 HSH786473:HSH786476 ICD786473:ICD786476 ILZ786473:ILZ786476 IVV786473:IVV786476 JFR786473:JFR786476 JPN786473:JPN786476 JZJ786473:JZJ786476 KJF786473:KJF786476 KTB786473:KTB786476 LCX786473:LCX786476 LMT786473:LMT786476 LWP786473:LWP786476 MGL786473:MGL786476 MQH786473:MQH786476 NAD786473:NAD786476 NJZ786473:NJZ786476 NTV786473:NTV786476 ODR786473:ODR786476 ONN786473:ONN786476 OXJ786473:OXJ786476 PHF786473:PHF786476 PRB786473:PRB786476 QAX786473:QAX786476 QKT786473:QKT786476 QUP786473:QUP786476 REL786473:REL786476 ROH786473:ROH786476 RYD786473:RYD786476 SHZ786473:SHZ786476 SRV786473:SRV786476 TBR786473:TBR786476 TLN786473:TLN786476 TVJ786473:TVJ786476 UFF786473:UFF786476 UPB786473:UPB786476 UYX786473:UYX786476 VIT786473:VIT786476 VSP786473:VSP786476 WCL786473:WCL786476 WMH786473:WMH786476 WWD786473:WWD786476 AI852009:AI852012 JR852009:JR852012 TN852009:TN852012 ADJ852009:ADJ852012 ANF852009:ANF852012 AXB852009:AXB852012 BGX852009:BGX852012 BQT852009:BQT852012 CAP852009:CAP852012 CKL852009:CKL852012 CUH852009:CUH852012 DED852009:DED852012 DNZ852009:DNZ852012 DXV852009:DXV852012 EHR852009:EHR852012 ERN852009:ERN852012 FBJ852009:FBJ852012 FLF852009:FLF852012 FVB852009:FVB852012 GEX852009:GEX852012 GOT852009:GOT852012 GYP852009:GYP852012 HIL852009:HIL852012 HSH852009:HSH852012 ICD852009:ICD852012 ILZ852009:ILZ852012 IVV852009:IVV852012 JFR852009:JFR852012 JPN852009:JPN852012 JZJ852009:JZJ852012 KJF852009:KJF852012 KTB852009:KTB852012 LCX852009:LCX852012 LMT852009:LMT852012 LWP852009:LWP852012 MGL852009:MGL852012 MQH852009:MQH852012 NAD852009:NAD852012 NJZ852009:NJZ852012 NTV852009:NTV852012 ODR852009:ODR852012 ONN852009:ONN852012 OXJ852009:OXJ852012 PHF852009:PHF852012 PRB852009:PRB852012 QAX852009:QAX852012 QKT852009:QKT852012 QUP852009:QUP852012 REL852009:REL852012 ROH852009:ROH852012 RYD852009:RYD852012 SHZ852009:SHZ852012 SRV852009:SRV852012 TBR852009:TBR852012 TLN852009:TLN852012 TVJ852009:TVJ852012 UFF852009:UFF852012 UPB852009:UPB852012 UYX852009:UYX852012 VIT852009:VIT852012 VSP852009:VSP852012 WCL852009:WCL852012 WMH852009:WMH852012 WWD852009:WWD852012 AI917545:AI917548 JR917545:JR917548 TN917545:TN917548 ADJ917545:ADJ917548 ANF917545:ANF917548 AXB917545:AXB917548 BGX917545:BGX917548 BQT917545:BQT917548 CAP917545:CAP917548 CKL917545:CKL917548 CUH917545:CUH917548 DED917545:DED917548 DNZ917545:DNZ917548 DXV917545:DXV917548 EHR917545:EHR917548 ERN917545:ERN917548 FBJ917545:FBJ917548 FLF917545:FLF917548 FVB917545:FVB917548 GEX917545:GEX917548 GOT917545:GOT917548 GYP917545:GYP917548 HIL917545:HIL917548 HSH917545:HSH917548 ICD917545:ICD917548 ILZ917545:ILZ917548 IVV917545:IVV917548 JFR917545:JFR917548 JPN917545:JPN917548 JZJ917545:JZJ917548 KJF917545:KJF917548 KTB917545:KTB917548 LCX917545:LCX917548 LMT917545:LMT917548 LWP917545:LWP917548 MGL917545:MGL917548 MQH917545:MQH917548 NAD917545:NAD917548 NJZ917545:NJZ917548 NTV917545:NTV917548 ODR917545:ODR917548 ONN917545:ONN917548 OXJ917545:OXJ917548 PHF917545:PHF917548 PRB917545:PRB917548 QAX917545:QAX917548 QKT917545:QKT917548 QUP917545:QUP917548 REL917545:REL917548 ROH917545:ROH917548 RYD917545:RYD917548 SHZ917545:SHZ917548 SRV917545:SRV917548 TBR917545:TBR917548 TLN917545:TLN917548 TVJ917545:TVJ917548 UFF917545:UFF917548 UPB917545:UPB917548 UYX917545:UYX917548 VIT917545:VIT917548 VSP917545:VSP917548 WCL917545:WCL917548 WMH917545:WMH917548 WWD917545:WWD917548 AI983081:AI983084 JR983081:JR983084 TN983081:TN983084 ADJ983081:ADJ983084 ANF983081:ANF983084 AXB983081:AXB983084 BGX983081:BGX983084 BQT983081:BQT983084 CAP983081:CAP983084 CKL983081:CKL983084 CUH983081:CUH983084 DED983081:DED983084 DNZ983081:DNZ983084 DXV983081:DXV983084 EHR983081:EHR983084 ERN983081:ERN983084 FBJ983081:FBJ983084 FLF983081:FLF983084 FVB983081:FVB983084 GEX983081:GEX983084 GOT983081:GOT983084 GYP983081:GYP983084 HIL983081:HIL983084 HSH983081:HSH983084 ICD983081:ICD983084 ILZ983081:ILZ983084 IVV983081:IVV983084 JFR983081:JFR983084 JPN983081:JPN983084 JZJ983081:JZJ983084 KJF983081:KJF983084 KTB983081:KTB983084 LCX983081:LCX983084 LMT983081:LMT983084 LWP983081:LWP983084 MGL983081:MGL983084 MQH983081:MQH983084 NAD983081:NAD983084 NJZ983081:NJZ983084 NTV983081:NTV983084 ODR983081:ODR983084 ONN983081:ONN983084 OXJ983081:OXJ983084 PHF983081:PHF983084 PRB983081:PRB983084 QAX983081:QAX983084 QKT983081:QKT983084 QUP983081:QUP983084 REL983081:REL983084 ROH983081:ROH983084 RYD983081:RYD983084 SHZ983081:SHZ983084 SRV983081:SRV983084 TBR983081:TBR983084 TLN983081:TLN983084 TVJ983081:TVJ983084 UFF983081:UFF983084 UPB983081:UPB983084 UYX983081:UYX983084 VIT983081:VIT983084 VSP983081:VSP983084 WCL983081:WCL983084 WMH983081:WMH983084 WWD983081:WWD983084 AI65564:AI65573 JR65564:JR65573 TN65564:TN65573 ADJ65564:ADJ65573 ANF65564:ANF65573 AXB65564:AXB65573 BGX65564:BGX65573 BQT65564:BQT65573 CAP65564:CAP65573 CKL65564:CKL65573 CUH65564:CUH65573 DED65564:DED65573 DNZ65564:DNZ65573 DXV65564:DXV65573 EHR65564:EHR65573 ERN65564:ERN65573 FBJ65564:FBJ65573 FLF65564:FLF65573 FVB65564:FVB65573 GEX65564:GEX65573 GOT65564:GOT65573 GYP65564:GYP65573 HIL65564:HIL65573 HSH65564:HSH65573 ICD65564:ICD65573 ILZ65564:ILZ65573 IVV65564:IVV65573 JFR65564:JFR65573 JPN65564:JPN65573 JZJ65564:JZJ65573 KJF65564:KJF65573 KTB65564:KTB65573 LCX65564:LCX65573 LMT65564:LMT65573 LWP65564:LWP65573 MGL65564:MGL65573 MQH65564:MQH65573 NAD65564:NAD65573 NJZ65564:NJZ65573 NTV65564:NTV65573 ODR65564:ODR65573 ONN65564:ONN65573 OXJ65564:OXJ65573 PHF65564:PHF65573 PRB65564:PRB65573 QAX65564:QAX65573 QKT65564:QKT65573 QUP65564:QUP65573 REL65564:REL65573 ROH65564:ROH65573 RYD65564:RYD65573 SHZ65564:SHZ65573 SRV65564:SRV65573 TBR65564:TBR65573 TLN65564:TLN65573 TVJ65564:TVJ65573 UFF65564:UFF65573 UPB65564:UPB65573 UYX65564:UYX65573 VIT65564:VIT65573 VSP65564:VSP65573 WCL65564:WCL65573 WMH65564:WMH65573 WWD65564:WWD65573 AI131100:AI131109 JR131100:JR131109 TN131100:TN131109 ADJ131100:ADJ131109 ANF131100:ANF131109 AXB131100:AXB131109 BGX131100:BGX131109 BQT131100:BQT131109 CAP131100:CAP131109 CKL131100:CKL131109 CUH131100:CUH131109 DED131100:DED131109 DNZ131100:DNZ131109 DXV131100:DXV131109 EHR131100:EHR131109 ERN131100:ERN131109 FBJ131100:FBJ131109 FLF131100:FLF131109 FVB131100:FVB131109 GEX131100:GEX131109 GOT131100:GOT131109 GYP131100:GYP131109 HIL131100:HIL131109 HSH131100:HSH131109 ICD131100:ICD131109 ILZ131100:ILZ131109 IVV131100:IVV131109 JFR131100:JFR131109 JPN131100:JPN131109 JZJ131100:JZJ131109 KJF131100:KJF131109 KTB131100:KTB131109 LCX131100:LCX131109 LMT131100:LMT131109 LWP131100:LWP131109 MGL131100:MGL131109 MQH131100:MQH131109 NAD131100:NAD131109 NJZ131100:NJZ131109 NTV131100:NTV131109 ODR131100:ODR131109 ONN131100:ONN131109 OXJ131100:OXJ131109 PHF131100:PHF131109 PRB131100:PRB131109 QAX131100:QAX131109 QKT131100:QKT131109 QUP131100:QUP131109 REL131100:REL131109 ROH131100:ROH131109 RYD131100:RYD131109 SHZ131100:SHZ131109 SRV131100:SRV131109 TBR131100:TBR131109 TLN131100:TLN131109 TVJ131100:TVJ131109 UFF131100:UFF131109 UPB131100:UPB131109 UYX131100:UYX131109 VIT131100:VIT131109 VSP131100:VSP131109 WCL131100:WCL131109 WMH131100:WMH131109 WWD131100:WWD131109 AI196636:AI196645 JR196636:JR196645 TN196636:TN196645 ADJ196636:ADJ196645 ANF196636:ANF196645 AXB196636:AXB196645 BGX196636:BGX196645 BQT196636:BQT196645 CAP196636:CAP196645 CKL196636:CKL196645 CUH196636:CUH196645 DED196636:DED196645 DNZ196636:DNZ196645 DXV196636:DXV196645 EHR196636:EHR196645 ERN196636:ERN196645 FBJ196636:FBJ196645 FLF196636:FLF196645 FVB196636:FVB196645 GEX196636:GEX196645 GOT196636:GOT196645 GYP196636:GYP196645 HIL196636:HIL196645 HSH196636:HSH196645 ICD196636:ICD196645 ILZ196636:ILZ196645 IVV196636:IVV196645 JFR196636:JFR196645 JPN196636:JPN196645 JZJ196636:JZJ196645 KJF196636:KJF196645 KTB196636:KTB196645 LCX196636:LCX196645 LMT196636:LMT196645 LWP196636:LWP196645 MGL196636:MGL196645 MQH196636:MQH196645 NAD196636:NAD196645 NJZ196636:NJZ196645 NTV196636:NTV196645 ODR196636:ODR196645 ONN196636:ONN196645 OXJ196636:OXJ196645 PHF196636:PHF196645 PRB196636:PRB196645 QAX196636:QAX196645 QKT196636:QKT196645 QUP196636:QUP196645 REL196636:REL196645 ROH196636:ROH196645 RYD196636:RYD196645 SHZ196636:SHZ196645 SRV196636:SRV196645 TBR196636:TBR196645 TLN196636:TLN196645 TVJ196636:TVJ196645 UFF196636:UFF196645 UPB196636:UPB196645 UYX196636:UYX196645 VIT196636:VIT196645 VSP196636:VSP196645 WCL196636:WCL196645 WMH196636:WMH196645 WWD196636:WWD196645 AI262172:AI262181 JR262172:JR262181 TN262172:TN262181 ADJ262172:ADJ262181 ANF262172:ANF262181 AXB262172:AXB262181 BGX262172:BGX262181 BQT262172:BQT262181 CAP262172:CAP262181 CKL262172:CKL262181 CUH262172:CUH262181 DED262172:DED262181 DNZ262172:DNZ262181 DXV262172:DXV262181 EHR262172:EHR262181 ERN262172:ERN262181 FBJ262172:FBJ262181 FLF262172:FLF262181 FVB262172:FVB262181 GEX262172:GEX262181 GOT262172:GOT262181 GYP262172:GYP262181 HIL262172:HIL262181 HSH262172:HSH262181 ICD262172:ICD262181 ILZ262172:ILZ262181 IVV262172:IVV262181 JFR262172:JFR262181 JPN262172:JPN262181 JZJ262172:JZJ262181 KJF262172:KJF262181 KTB262172:KTB262181 LCX262172:LCX262181 LMT262172:LMT262181 LWP262172:LWP262181 MGL262172:MGL262181 MQH262172:MQH262181 NAD262172:NAD262181 NJZ262172:NJZ262181 NTV262172:NTV262181 ODR262172:ODR262181 ONN262172:ONN262181 OXJ262172:OXJ262181 PHF262172:PHF262181 PRB262172:PRB262181 QAX262172:QAX262181 QKT262172:QKT262181 QUP262172:QUP262181 REL262172:REL262181 ROH262172:ROH262181 RYD262172:RYD262181 SHZ262172:SHZ262181 SRV262172:SRV262181 TBR262172:TBR262181 TLN262172:TLN262181 TVJ262172:TVJ262181 UFF262172:UFF262181 UPB262172:UPB262181 UYX262172:UYX262181 VIT262172:VIT262181 VSP262172:VSP262181 WCL262172:WCL262181 WMH262172:WMH262181 WWD262172:WWD262181 AI327708:AI327717 JR327708:JR327717 TN327708:TN327717 ADJ327708:ADJ327717 ANF327708:ANF327717 AXB327708:AXB327717 BGX327708:BGX327717 BQT327708:BQT327717 CAP327708:CAP327717 CKL327708:CKL327717 CUH327708:CUH327717 DED327708:DED327717 DNZ327708:DNZ327717 DXV327708:DXV327717 EHR327708:EHR327717 ERN327708:ERN327717 FBJ327708:FBJ327717 FLF327708:FLF327717 FVB327708:FVB327717 GEX327708:GEX327717 GOT327708:GOT327717 GYP327708:GYP327717 HIL327708:HIL327717 HSH327708:HSH327717 ICD327708:ICD327717 ILZ327708:ILZ327717 IVV327708:IVV327717 JFR327708:JFR327717 JPN327708:JPN327717 JZJ327708:JZJ327717 KJF327708:KJF327717 KTB327708:KTB327717 LCX327708:LCX327717 LMT327708:LMT327717 LWP327708:LWP327717 MGL327708:MGL327717 MQH327708:MQH327717 NAD327708:NAD327717 NJZ327708:NJZ327717 NTV327708:NTV327717 ODR327708:ODR327717 ONN327708:ONN327717 OXJ327708:OXJ327717 PHF327708:PHF327717 PRB327708:PRB327717 QAX327708:QAX327717 QKT327708:QKT327717 QUP327708:QUP327717 REL327708:REL327717 ROH327708:ROH327717 RYD327708:RYD327717 SHZ327708:SHZ327717 SRV327708:SRV327717 TBR327708:TBR327717 TLN327708:TLN327717 TVJ327708:TVJ327717 UFF327708:UFF327717 UPB327708:UPB327717 UYX327708:UYX327717 VIT327708:VIT327717 VSP327708:VSP327717 WCL327708:WCL327717 WMH327708:WMH327717 WWD327708:WWD327717 AI393244:AI393253 JR393244:JR393253 TN393244:TN393253 ADJ393244:ADJ393253 ANF393244:ANF393253 AXB393244:AXB393253 BGX393244:BGX393253 BQT393244:BQT393253 CAP393244:CAP393253 CKL393244:CKL393253 CUH393244:CUH393253 DED393244:DED393253 DNZ393244:DNZ393253 DXV393244:DXV393253 EHR393244:EHR393253 ERN393244:ERN393253 FBJ393244:FBJ393253 FLF393244:FLF393253 FVB393244:FVB393253 GEX393244:GEX393253 GOT393244:GOT393253 GYP393244:GYP393253 HIL393244:HIL393253 HSH393244:HSH393253 ICD393244:ICD393253 ILZ393244:ILZ393253 IVV393244:IVV393253 JFR393244:JFR393253 JPN393244:JPN393253 JZJ393244:JZJ393253 KJF393244:KJF393253 KTB393244:KTB393253 LCX393244:LCX393253 LMT393244:LMT393253 LWP393244:LWP393253 MGL393244:MGL393253 MQH393244:MQH393253 NAD393244:NAD393253 NJZ393244:NJZ393253 NTV393244:NTV393253 ODR393244:ODR393253 ONN393244:ONN393253 OXJ393244:OXJ393253 PHF393244:PHF393253 PRB393244:PRB393253 QAX393244:QAX393253 QKT393244:QKT393253 QUP393244:QUP393253 REL393244:REL393253 ROH393244:ROH393253 RYD393244:RYD393253 SHZ393244:SHZ393253 SRV393244:SRV393253 TBR393244:TBR393253 TLN393244:TLN393253 TVJ393244:TVJ393253 UFF393244:UFF393253 UPB393244:UPB393253 UYX393244:UYX393253 VIT393244:VIT393253 VSP393244:VSP393253 WCL393244:WCL393253 WMH393244:WMH393253 WWD393244:WWD393253 AI458780:AI458789 JR458780:JR458789 TN458780:TN458789 ADJ458780:ADJ458789 ANF458780:ANF458789 AXB458780:AXB458789 BGX458780:BGX458789 BQT458780:BQT458789 CAP458780:CAP458789 CKL458780:CKL458789 CUH458780:CUH458789 DED458780:DED458789 DNZ458780:DNZ458789 DXV458780:DXV458789 EHR458780:EHR458789 ERN458780:ERN458789 FBJ458780:FBJ458789 FLF458780:FLF458789 FVB458780:FVB458789 GEX458780:GEX458789 GOT458780:GOT458789 GYP458780:GYP458789 HIL458780:HIL458789 HSH458780:HSH458789 ICD458780:ICD458789 ILZ458780:ILZ458789 IVV458780:IVV458789 JFR458780:JFR458789 JPN458780:JPN458789 JZJ458780:JZJ458789 KJF458780:KJF458789 KTB458780:KTB458789 LCX458780:LCX458789 LMT458780:LMT458789 LWP458780:LWP458789 MGL458780:MGL458789 MQH458780:MQH458789 NAD458780:NAD458789 NJZ458780:NJZ458789 NTV458780:NTV458789 ODR458780:ODR458789 ONN458780:ONN458789 OXJ458780:OXJ458789 PHF458780:PHF458789 PRB458780:PRB458789 QAX458780:QAX458789 QKT458780:QKT458789 QUP458780:QUP458789 REL458780:REL458789 ROH458780:ROH458789 RYD458780:RYD458789 SHZ458780:SHZ458789 SRV458780:SRV458789 TBR458780:TBR458789 TLN458780:TLN458789 TVJ458780:TVJ458789 UFF458780:UFF458789 UPB458780:UPB458789 UYX458780:UYX458789 VIT458780:VIT458789 VSP458780:VSP458789 WCL458780:WCL458789 WMH458780:WMH458789 WWD458780:WWD458789 AI524316:AI524325 JR524316:JR524325 TN524316:TN524325 ADJ524316:ADJ524325 ANF524316:ANF524325 AXB524316:AXB524325 BGX524316:BGX524325 BQT524316:BQT524325 CAP524316:CAP524325 CKL524316:CKL524325 CUH524316:CUH524325 DED524316:DED524325 DNZ524316:DNZ524325 DXV524316:DXV524325 EHR524316:EHR524325 ERN524316:ERN524325 FBJ524316:FBJ524325 FLF524316:FLF524325 FVB524316:FVB524325 GEX524316:GEX524325 GOT524316:GOT524325 GYP524316:GYP524325 HIL524316:HIL524325 HSH524316:HSH524325 ICD524316:ICD524325 ILZ524316:ILZ524325 IVV524316:IVV524325 JFR524316:JFR524325 JPN524316:JPN524325 JZJ524316:JZJ524325 KJF524316:KJF524325 KTB524316:KTB524325 LCX524316:LCX524325 LMT524316:LMT524325 LWP524316:LWP524325 MGL524316:MGL524325 MQH524316:MQH524325 NAD524316:NAD524325 NJZ524316:NJZ524325 NTV524316:NTV524325 ODR524316:ODR524325 ONN524316:ONN524325 OXJ524316:OXJ524325 PHF524316:PHF524325 PRB524316:PRB524325 QAX524316:QAX524325 QKT524316:QKT524325 QUP524316:QUP524325 REL524316:REL524325 ROH524316:ROH524325 RYD524316:RYD524325 SHZ524316:SHZ524325 SRV524316:SRV524325 TBR524316:TBR524325 TLN524316:TLN524325 TVJ524316:TVJ524325 UFF524316:UFF524325 UPB524316:UPB524325 UYX524316:UYX524325 VIT524316:VIT524325 VSP524316:VSP524325 WCL524316:WCL524325 WMH524316:WMH524325 WWD524316:WWD524325 AI589852:AI589861 JR589852:JR589861 TN589852:TN589861 ADJ589852:ADJ589861 ANF589852:ANF589861 AXB589852:AXB589861 BGX589852:BGX589861 BQT589852:BQT589861 CAP589852:CAP589861 CKL589852:CKL589861 CUH589852:CUH589861 DED589852:DED589861 DNZ589852:DNZ589861 DXV589852:DXV589861 EHR589852:EHR589861 ERN589852:ERN589861 FBJ589852:FBJ589861 FLF589852:FLF589861 FVB589852:FVB589861 GEX589852:GEX589861 GOT589852:GOT589861 GYP589852:GYP589861 HIL589852:HIL589861 HSH589852:HSH589861 ICD589852:ICD589861 ILZ589852:ILZ589861 IVV589852:IVV589861 JFR589852:JFR589861 JPN589852:JPN589861 JZJ589852:JZJ589861 KJF589852:KJF589861 KTB589852:KTB589861 LCX589852:LCX589861 LMT589852:LMT589861 LWP589852:LWP589861 MGL589852:MGL589861 MQH589852:MQH589861 NAD589852:NAD589861 NJZ589852:NJZ589861 NTV589852:NTV589861 ODR589852:ODR589861 ONN589852:ONN589861 OXJ589852:OXJ589861 PHF589852:PHF589861 PRB589852:PRB589861 QAX589852:QAX589861 QKT589852:QKT589861 QUP589852:QUP589861 REL589852:REL589861 ROH589852:ROH589861 RYD589852:RYD589861 SHZ589852:SHZ589861 SRV589852:SRV589861 TBR589852:TBR589861 TLN589852:TLN589861 TVJ589852:TVJ589861 UFF589852:UFF589861 UPB589852:UPB589861 UYX589852:UYX589861 VIT589852:VIT589861 VSP589852:VSP589861 WCL589852:WCL589861 WMH589852:WMH589861 WWD589852:WWD589861 AI655388:AI655397 JR655388:JR655397 TN655388:TN655397 ADJ655388:ADJ655397 ANF655388:ANF655397 AXB655388:AXB655397 BGX655388:BGX655397 BQT655388:BQT655397 CAP655388:CAP655397 CKL655388:CKL655397 CUH655388:CUH655397 DED655388:DED655397 DNZ655388:DNZ655397 DXV655388:DXV655397 EHR655388:EHR655397 ERN655388:ERN655397 FBJ655388:FBJ655397 FLF655388:FLF655397 FVB655388:FVB655397 GEX655388:GEX655397 GOT655388:GOT655397 GYP655388:GYP655397 HIL655388:HIL655397 HSH655388:HSH655397 ICD655388:ICD655397 ILZ655388:ILZ655397 IVV655388:IVV655397 JFR655388:JFR655397 JPN655388:JPN655397 JZJ655388:JZJ655397 KJF655388:KJF655397 KTB655388:KTB655397 LCX655388:LCX655397 LMT655388:LMT655397 LWP655388:LWP655397 MGL655388:MGL655397 MQH655388:MQH655397 NAD655388:NAD655397 NJZ655388:NJZ655397 NTV655388:NTV655397 ODR655388:ODR655397 ONN655388:ONN655397 OXJ655388:OXJ655397 PHF655388:PHF655397 PRB655388:PRB655397 QAX655388:QAX655397 QKT655388:QKT655397 QUP655388:QUP655397 REL655388:REL655397 ROH655388:ROH655397 RYD655388:RYD655397 SHZ655388:SHZ655397 SRV655388:SRV655397 TBR655388:TBR655397 TLN655388:TLN655397 TVJ655388:TVJ655397 UFF655388:UFF655397 UPB655388:UPB655397 UYX655388:UYX655397 VIT655388:VIT655397 VSP655388:VSP655397 WCL655388:WCL655397 WMH655388:WMH655397 WWD655388:WWD655397 AI720924:AI720933 JR720924:JR720933 TN720924:TN720933 ADJ720924:ADJ720933 ANF720924:ANF720933 AXB720924:AXB720933 BGX720924:BGX720933 BQT720924:BQT720933 CAP720924:CAP720933 CKL720924:CKL720933 CUH720924:CUH720933 DED720924:DED720933 DNZ720924:DNZ720933 DXV720924:DXV720933 EHR720924:EHR720933 ERN720924:ERN720933 FBJ720924:FBJ720933 FLF720924:FLF720933 FVB720924:FVB720933 GEX720924:GEX720933 GOT720924:GOT720933 GYP720924:GYP720933 HIL720924:HIL720933 HSH720924:HSH720933 ICD720924:ICD720933 ILZ720924:ILZ720933 IVV720924:IVV720933 JFR720924:JFR720933 JPN720924:JPN720933 JZJ720924:JZJ720933 KJF720924:KJF720933 KTB720924:KTB720933 LCX720924:LCX720933 LMT720924:LMT720933 LWP720924:LWP720933 MGL720924:MGL720933 MQH720924:MQH720933 NAD720924:NAD720933 NJZ720924:NJZ720933 NTV720924:NTV720933 ODR720924:ODR720933 ONN720924:ONN720933 OXJ720924:OXJ720933 PHF720924:PHF720933 PRB720924:PRB720933 QAX720924:QAX720933 QKT720924:QKT720933 QUP720924:QUP720933 REL720924:REL720933 ROH720924:ROH720933 RYD720924:RYD720933 SHZ720924:SHZ720933 SRV720924:SRV720933 TBR720924:TBR720933 TLN720924:TLN720933 TVJ720924:TVJ720933 UFF720924:UFF720933 UPB720924:UPB720933 UYX720924:UYX720933 VIT720924:VIT720933 VSP720924:VSP720933 WCL720924:WCL720933 WMH720924:WMH720933 WWD720924:WWD720933 AI786460:AI786469 JR786460:JR786469 TN786460:TN786469 ADJ786460:ADJ786469 ANF786460:ANF786469 AXB786460:AXB786469 BGX786460:BGX786469 BQT786460:BQT786469 CAP786460:CAP786469 CKL786460:CKL786469 CUH786460:CUH786469 DED786460:DED786469 DNZ786460:DNZ786469 DXV786460:DXV786469 EHR786460:EHR786469 ERN786460:ERN786469 FBJ786460:FBJ786469 FLF786460:FLF786469 FVB786460:FVB786469 GEX786460:GEX786469 GOT786460:GOT786469 GYP786460:GYP786469 HIL786460:HIL786469 HSH786460:HSH786469 ICD786460:ICD786469 ILZ786460:ILZ786469 IVV786460:IVV786469 JFR786460:JFR786469 JPN786460:JPN786469 JZJ786460:JZJ786469 KJF786460:KJF786469 KTB786460:KTB786469 LCX786460:LCX786469 LMT786460:LMT786469 LWP786460:LWP786469 MGL786460:MGL786469 MQH786460:MQH786469 NAD786460:NAD786469 NJZ786460:NJZ786469 NTV786460:NTV786469 ODR786460:ODR786469 ONN786460:ONN786469 OXJ786460:OXJ786469 PHF786460:PHF786469 PRB786460:PRB786469 QAX786460:QAX786469 QKT786460:QKT786469 QUP786460:QUP786469 REL786460:REL786469 ROH786460:ROH786469 RYD786460:RYD786469 SHZ786460:SHZ786469 SRV786460:SRV786469 TBR786460:TBR786469 TLN786460:TLN786469 TVJ786460:TVJ786469 UFF786460:UFF786469 UPB786460:UPB786469 UYX786460:UYX786469 VIT786460:VIT786469 VSP786460:VSP786469 WCL786460:WCL786469 WMH786460:WMH786469 WWD786460:WWD786469 AI851996:AI852005 JR851996:JR852005 TN851996:TN852005 ADJ851996:ADJ852005 ANF851996:ANF852005 AXB851996:AXB852005 BGX851996:BGX852005 BQT851996:BQT852005 CAP851996:CAP852005 CKL851996:CKL852005 CUH851996:CUH852005 DED851996:DED852005 DNZ851996:DNZ852005 DXV851996:DXV852005 EHR851996:EHR852005 ERN851996:ERN852005 FBJ851996:FBJ852005 FLF851996:FLF852005 FVB851996:FVB852005 GEX851996:GEX852005 GOT851996:GOT852005 GYP851996:GYP852005 HIL851996:HIL852005 HSH851996:HSH852005 ICD851996:ICD852005 ILZ851996:ILZ852005 IVV851996:IVV852005 JFR851996:JFR852005 JPN851996:JPN852005 JZJ851996:JZJ852005 KJF851996:KJF852005 KTB851996:KTB852005 LCX851996:LCX852005 LMT851996:LMT852005 LWP851996:LWP852005 MGL851996:MGL852005 MQH851996:MQH852005 NAD851996:NAD852005 NJZ851996:NJZ852005 NTV851996:NTV852005 ODR851996:ODR852005 ONN851996:ONN852005 OXJ851996:OXJ852005 PHF851996:PHF852005 PRB851996:PRB852005 QAX851996:QAX852005 QKT851996:QKT852005 QUP851996:QUP852005 REL851996:REL852005 ROH851996:ROH852005 RYD851996:RYD852005 SHZ851996:SHZ852005 SRV851996:SRV852005 TBR851996:TBR852005 TLN851996:TLN852005 TVJ851996:TVJ852005 UFF851996:UFF852005 UPB851996:UPB852005 UYX851996:UYX852005 VIT851996:VIT852005 VSP851996:VSP852005 WCL851996:WCL852005 WMH851996:WMH852005 WWD851996:WWD852005 AI917532:AI917541 JR917532:JR917541 TN917532:TN917541 ADJ917532:ADJ917541 ANF917532:ANF917541 AXB917532:AXB917541 BGX917532:BGX917541 BQT917532:BQT917541 CAP917532:CAP917541 CKL917532:CKL917541 CUH917532:CUH917541 DED917532:DED917541 DNZ917532:DNZ917541 DXV917532:DXV917541 EHR917532:EHR917541 ERN917532:ERN917541 FBJ917532:FBJ917541 FLF917532:FLF917541 FVB917532:FVB917541 GEX917532:GEX917541 GOT917532:GOT917541 GYP917532:GYP917541 HIL917532:HIL917541 HSH917532:HSH917541 ICD917532:ICD917541 ILZ917532:ILZ917541 IVV917532:IVV917541 JFR917532:JFR917541 JPN917532:JPN917541 JZJ917532:JZJ917541 KJF917532:KJF917541 KTB917532:KTB917541 LCX917532:LCX917541 LMT917532:LMT917541 LWP917532:LWP917541 MGL917532:MGL917541 MQH917532:MQH917541 NAD917532:NAD917541 NJZ917532:NJZ917541 NTV917532:NTV917541 ODR917532:ODR917541 ONN917532:ONN917541 OXJ917532:OXJ917541 PHF917532:PHF917541 PRB917532:PRB917541 QAX917532:QAX917541 QKT917532:QKT917541 QUP917532:QUP917541 REL917532:REL917541 ROH917532:ROH917541 RYD917532:RYD917541 SHZ917532:SHZ917541 SRV917532:SRV917541 TBR917532:TBR917541 TLN917532:TLN917541 TVJ917532:TVJ917541 UFF917532:UFF917541 UPB917532:UPB917541 UYX917532:UYX917541 VIT917532:VIT917541 VSP917532:VSP917541 WCL917532:WCL917541 WMH917532:WMH917541 WWD917532:WWD917541 AI983068:AI983077 JR983068:JR983077 TN983068:TN983077 ADJ983068:ADJ983077 ANF983068:ANF983077 AXB983068:AXB983077 BGX983068:BGX983077 BQT983068:BQT983077 CAP983068:CAP983077 CKL983068:CKL983077 CUH983068:CUH983077 DED983068:DED983077 DNZ983068:DNZ983077 DXV983068:DXV983077 EHR983068:EHR983077 ERN983068:ERN983077 FBJ983068:FBJ983077 FLF983068:FLF983077 FVB983068:FVB983077 GEX983068:GEX983077 GOT983068:GOT983077 GYP983068:GYP983077 HIL983068:HIL983077 HSH983068:HSH983077 ICD983068:ICD983077 ILZ983068:ILZ983077 IVV983068:IVV983077 JFR983068:JFR983077 JPN983068:JPN983077 JZJ983068:JZJ983077 KJF983068:KJF983077 KTB983068:KTB983077 LCX983068:LCX983077 LMT983068:LMT983077 LWP983068:LWP983077 MGL983068:MGL983077 MQH983068:MQH983077 NAD983068:NAD983077 NJZ983068:NJZ983077 NTV983068:NTV983077 ODR983068:ODR983077 ONN983068:ONN983077 OXJ983068:OXJ983077 PHF983068:PHF983077 PRB983068:PRB983077 QAX983068:QAX983077 QKT983068:QKT983077 QUP983068:QUP983077 REL983068:REL983077 ROH983068:ROH983077 RYD983068:RYD983077 SHZ983068:SHZ983077 SRV983068:SRV983077 TBR983068:TBR983077 TLN983068:TLN983077 TVJ983068:TVJ983077 UFF983068:UFF983077 UPB983068:UPB983077 UYX983068:UYX983077 VIT983068:VIT983077 VSP983068:VSP983077 WCL983068:WCL983077 WMH983068:WMH983077 WWD983068:WWD983077 WVV982996 F65478 JC65478 SY65478 ACU65478 AMQ65478 AWM65478 BGI65478 BQE65478 CAA65478 CJW65478 CTS65478 DDO65478 DNK65478 DXG65478 EHC65478 EQY65478 FAU65478 FKQ65478 FUM65478 GEI65478 GOE65478 GYA65478 HHW65478 HRS65478 IBO65478 ILK65478 IVG65478 JFC65478 JOY65478 JYU65478 KIQ65478 KSM65478 LCI65478 LME65478 LWA65478 MFW65478 MPS65478 MZO65478 NJK65478 NTG65478 ODC65478 OMY65478 OWU65478 PGQ65478 PQM65478 QAI65478 QKE65478 QUA65478 RDW65478 RNS65478 RXO65478 SHK65478 SRG65478 TBC65478 TKY65478 TUU65478 UEQ65478 UOM65478 UYI65478 VIE65478 VSA65478 WBW65478 WLS65478 WVO65478 F131014 JC131014 SY131014 ACU131014 AMQ131014 AWM131014 BGI131014 BQE131014 CAA131014 CJW131014 CTS131014 DDO131014 DNK131014 DXG131014 EHC131014 EQY131014 FAU131014 FKQ131014 FUM131014 GEI131014 GOE131014 GYA131014 HHW131014 HRS131014 IBO131014 ILK131014 IVG131014 JFC131014 JOY131014 JYU131014 KIQ131014 KSM131014 LCI131014 LME131014 LWA131014 MFW131014 MPS131014 MZO131014 NJK131014 NTG131014 ODC131014 OMY131014 OWU131014 PGQ131014 PQM131014 QAI131014 QKE131014 QUA131014 RDW131014 RNS131014 RXO131014 SHK131014 SRG131014 TBC131014 TKY131014 TUU131014 UEQ131014 UOM131014 UYI131014 VIE131014 VSA131014 WBW131014 WLS131014 WVO131014 F196550 JC196550 SY196550 ACU196550 AMQ196550 AWM196550 BGI196550 BQE196550 CAA196550 CJW196550 CTS196550 DDO196550 DNK196550 DXG196550 EHC196550 EQY196550 FAU196550 FKQ196550 FUM196550 GEI196550 GOE196550 GYA196550 HHW196550 HRS196550 IBO196550 ILK196550 IVG196550 JFC196550 JOY196550 JYU196550 KIQ196550 KSM196550 LCI196550 LME196550 LWA196550 MFW196550 MPS196550 MZO196550 NJK196550 NTG196550 ODC196550 OMY196550 OWU196550 PGQ196550 PQM196550 QAI196550 QKE196550 QUA196550 RDW196550 RNS196550 RXO196550 SHK196550 SRG196550 TBC196550 TKY196550 TUU196550 UEQ196550 UOM196550 UYI196550 VIE196550 VSA196550 WBW196550 WLS196550 WVO196550 F262086 JC262086 SY262086 ACU262086 AMQ262086 AWM262086 BGI262086 BQE262086 CAA262086 CJW262086 CTS262086 DDO262086 DNK262086 DXG262086 EHC262086 EQY262086 FAU262086 FKQ262086 FUM262086 GEI262086 GOE262086 GYA262086 HHW262086 HRS262086 IBO262086 ILK262086 IVG262086 JFC262086 JOY262086 JYU262086 KIQ262086 KSM262086 LCI262086 LME262086 LWA262086 MFW262086 MPS262086 MZO262086 NJK262086 NTG262086 ODC262086 OMY262086 OWU262086 PGQ262086 PQM262086 QAI262086 QKE262086 QUA262086 RDW262086 RNS262086 RXO262086 SHK262086 SRG262086 TBC262086 TKY262086 TUU262086 UEQ262086 UOM262086 UYI262086 VIE262086 VSA262086 WBW262086 WLS262086 WVO262086 F327622 JC327622 SY327622 ACU327622 AMQ327622 AWM327622 BGI327622 BQE327622 CAA327622 CJW327622 CTS327622 DDO327622 DNK327622 DXG327622 EHC327622 EQY327622 FAU327622 FKQ327622 FUM327622 GEI327622 GOE327622 GYA327622 HHW327622 HRS327622 IBO327622 ILK327622 IVG327622 JFC327622 JOY327622 JYU327622 KIQ327622 KSM327622 LCI327622 LME327622 LWA327622 MFW327622 MPS327622 MZO327622 NJK327622 NTG327622 ODC327622 OMY327622 OWU327622 PGQ327622 PQM327622 QAI327622 QKE327622 QUA327622 RDW327622 RNS327622 RXO327622 SHK327622 SRG327622 TBC327622 TKY327622 TUU327622 UEQ327622 UOM327622 UYI327622 VIE327622 VSA327622 WBW327622 WLS327622 WVO327622 F393158 JC393158 SY393158 ACU393158 AMQ393158 AWM393158 BGI393158 BQE393158 CAA393158 CJW393158 CTS393158 DDO393158 DNK393158 DXG393158 EHC393158 EQY393158 FAU393158 FKQ393158 FUM393158 GEI393158 GOE393158 GYA393158 HHW393158 HRS393158 IBO393158 ILK393158 IVG393158 JFC393158 JOY393158 JYU393158 KIQ393158 KSM393158 LCI393158 LME393158 LWA393158 MFW393158 MPS393158 MZO393158 NJK393158 NTG393158 ODC393158 OMY393158 OWU393158 PGQ393158 PQM393158 QAI393158 QKE393158 QUA393158 RDW393158 RNS393158 RXO393158 SHK393158 SRG393158 TBC393158 TKY393158 TUU393158 UEQ393158 UOM393158 UYI393158 VIE393158 VSA393158 WBW393158 WLS393158 WVO393158 F458694 JC458694 SY458694 ACU458694 AMQ458694 AWM458694 BGI458694 BQE458694 CAA458694 CJW458694 CTS458694 DDO458694 DNK458694 DXG458694 EHC458694 EQY458694 FAU458694 FKQ458694 FUM458694 GEI458694 GOE458694 GYA458694 HHW458694 HRS458694 IBO458694 ILK458694 IVG458694 JFC458694 JOY458694 JYU458694 KIQ458694 KSM458694 LCI458694 LME458694 LWA458694 MFW458694 MPS458694 MZO458694 NJK458694 NTG458694 ODC458694 OMY458694 OWU458694 PGQ458694 PQM458694 QAI458694 QKE458694 QUA458694 RDW458694 RNS458694 RXO458694 SHK458694 SRG458694 TBC458694 TKY458694 TUU458694 UEQ458694 UOM458694 UYI458694 VIE458694 VSA458694 WBW458694 WLS458694 WVO458694 F524230 JC524230 SY524230 ACU524230 AMQ524230 AWM524230 BGI524230 BQE524230 CAA524230 CJW524230 CTS524230 DDO524230 DNK524230 DXG524230 EHC524230 EQY524230 FAU524230 FKQ524230 FUM524230 GEI524230 GOE524230 GYA524230 HHW524230 HRS524230 IBO524230 ILK524230 IVG524230 JFC524230 JOY524230 JYU524230 KIQ524230 KSM524230 LCI524230 LME524230 LWA524230 MFW524230 MPS524230 MZO524230 NJK524230 NTG524230 ODC524230 OMY524230 OWU524230 PGQ524230 PQM524230 QAI524230 QKE524230 QUA524230 RDW524230 RNS524230 RXO524230 SHK524230 SRG524230 TBC524230 TKY524230 TUU524230 UEQ524230 UOM524230 UYI524230 VIE524230 VSA524230 WBW524230 WLS524230 WVO524230 F589766 JC589766 SY589766 ACU589766 AMQ589766 AWM589766 BGI589766 BQE589766 CAA589766 CJW589766 CTS589766 DDO589766 DNK589766 DXG589766 EHC589766 EQY589766 FAU589766 FKQ589766 FUM589766 GEI589766 GOE589766 GYA589766 HHW589766 HRS589766 IBO589766 ILK589766 IVG589766 JFC589766 JOY589766 JYU589766 KIQ589766 KSM589766 LCI589766 LME589766 LWA589766 MFW589766 MPS589766 MZO589766 NJK589766 NTG589766 ODC589766 OMY589766 OWU589766 PGQ589766 PQM589766 QAI589766 QKE589766 QUA589766 RDW589766 RNS589766 RXO589766 SHK589766 SRG589766 TBC589766 TKY589766 TUU589766 UEQ589766 UOM589766 UYI589766 VIE589766 VSA589766 WBW589766 WLS589766 WVO589766 F655302 JC655302 SY655302 ACU655302 AMQ655302 AWM655302 BGI655302 BQE655302 CAA655302 CJW655302 CTS655302 DDO655302 DNK655302 DXG655302 EHC655302 EQY655302 FAU655302 FKQ655302 FUM655302 GEI655302 GOE655302 GYA655302 HHW655302 HRS655302 IBO655302 ILK655302 IVG655302 JFC655302 JOY655302 JYU655302 KIQ655302 KSM655302 LCI655302 LME655302 LWA655302 MFW655302 MPS655302 MZO655302 NJK655302 NTG655302 ODC655302 OMY655302 OWU655302 PGQ655302 PQM655302 QAI655302 QKE655302 QUA655302 RDW655302 RNS655302 RXO655302 SHK655302 SRG655302 TBC655302 TKY655302 TUU655302 UEQ655302 UOM655302 UYI655302 VIE655302 VSA655302 WBW655302 WLS655302 WVO655302 F720838 JC720838 SY720838 ACU720838 AMQ720838 AWM720838 BGI720838 BQE720838 CAA720838 CJW720838 CTS720838 DDO720838 DNK720838 DXG720838 EHC720838 EQY720838 FAU720838 FKQ720838 FUM720838 GEI720838 GOE720838 GYA720838 HHW720838 HRS720838 IBO720838 ILK720838 IVG720838 JFC720838 JOY720838 JYU720838 KIQ720838 KSM720838 LCI720838 LME720838 LWA720838 MFW720838 MPS720838 MZO720838 NJK720838 NTG720838 ODC720838 OMY720838 OWU720838 PGQ720838 PQM720838 QAI720838 QKE720838 QUA720838 RDW720838 RNS720838 RXO720838 SHK720838 SRG720838 TBC720838 TKY720838 TUU720838 UEQ720838 UOM720838 UYI720838 VIE720838 VSA720838 WBW720838 WLS720838 WVO720838 F786374 JC786374 SY786374 ACU786374 AMQ786374 AWM786374 BGI786374 BQE786374 CAA786374 CJW786374 CTS786374 DDO786374 DNK786374 DXG786374 EHC786374 EQY786374 FAU786374 FKQ786374 FUM786374 GEI786374 GOE786374 GYA786374 HHW786374 HRS786374 IBO786374 ILK786374 IVG786374 JFC786374 JOY786374 JYU786374 KIQ786374 KSM786374 LCI786374 LME786374 LWA786374 MFW786374 MPS786374 MZO786374 NJK786374 NTG786374 ODC786374 OMY786374 OWU786374 PGQ786374 PQM786374 QAI786374 QKE786374 QUA786374 RDW786374 RNS786374 RXO786374 SHK786374 SRG786374 TBC786374 TKY786374 TUU786374 UEQ786374 UOM786374 UYI786374 VIE786374 VSA786374 WBW786374 WLS786374 WVO786374 F851910 JC851910 SY851910 ACU851910 AMQ851910 AWM851910 BGI851910 BQE851910 CAA851910 CJW851910 CTS851910 DDO851910 DNK851910 DXG851910 EHC851910 EQY851910 FAU851910 FKQ851910 FUM851910 GEI851910 GOE851910 GYA851910 HHW851910 HRS851910 IBO851910 ILK851910 IVG851910 JFC851910 JOY851910 JYU851910 KIQ851910 KSM851910 LCI851910 LME851910 LWA851910 MFW851910 MPS851910 MZO851910 NJK851910 NTG851910 ODC851910 OMY851910 OWU851910 PGQ851910 PQM851910 QAI851910 QKE851910 QUA851910 RDW851910 RNS851910 RXO851910 SHK851910 SRG851910 TBC851910 TKY851910 TUU851910 UEQ851910 UOM851910 UYI851910 VIE851910 VSA851910 WBW851910 WLS851910 WVO851910 F917446 JC917446 SY917446 ACU917446 AMQ917446 AWM917446 BGI917446 BQE917446 CAA917446 CJW917446 CTS917446 DDO917446 DNK917446 DXG917446 EHC917446 EQY917446 FAU917446 FKQ917446 FUM917446 GEI917446 GOE917446 GYA917446 HHW917446 HRS917446 IBO917446 ILK917446 IVG917446 JFC917446 JOY917446 JYU917446 KIQ917446 KSM917446 LCI917446 LME917446 LWA917446 MFW917446 MPS917446 MZO917446 NJK917446 NTG917446 ODC917446 OMY917446 OWU917446 PGQ917446 PQM917446 QAI917446 QKE917446 QUA917446 RDW917446 RNS917446 RXO917446 SHK917446 SRG917446 TBC917446 TKY917446 TUU917446 UEQ917446 UOM917446 UYI917446 VIE917446 VSA917446 WBW917446 WLS917446 WVO917446 F982982 JC982982 SY982982 ACU982982 AMQ982982 AWM982982 BGI982982 BQE982982 CAA982982 CJW982982 CTS982982 DDO982982 DNK982982 DXG982982 EHC982982 EQY982982 FAU982982 FKQ982982 FUM982982 GEI982982 GOE982982 GYA982982 HHW982982 HRS982982 IBO982982 ILK982982 IVG982982 JFC982982 JOY982982 JYU982982 KIQ982982 KSM982982 LCI982982 LME982982 LWA982982 MFW982982 MPS982982 MZO982982 NJK982982 NTG982982 ODC982982 OMY982982 OWU982982 PGQ982982 PQM982982 QAI982982 QKE982982 QUA982982 RDW982982 RNS982982 RXO982982 SHK982982 SRG982982 TBC982982 TKY982982 TUU982982 UEQ982982 UOM982982 UYI982982 VIE982982 VSA982982 WBW982982 WLS982982 WVO982982 F65580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F131116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F196652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F262188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F327724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F393260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F458796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F524332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F589868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F655404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F720940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F786476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F852012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F917548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F983084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F65577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F131113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F196649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F262185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F327721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F393257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F458793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F524329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F589865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F655401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F720937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F786473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F852009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F917545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F983081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F65573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F131109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F196645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F262181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F327717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F393253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F458789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F524325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F589861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F655397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F720933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F786469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F852005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F917541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F983077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F65570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F131106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F196642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F262178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F327714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F393250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F458786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F524322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F589858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F655394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F720930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F786466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F852002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F917538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F983074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F65567 JC65567 SY65567 ACU65567 AMQ65567 AWM65567 BGI65567 BQE65567 CAA65567 CJW65567 CTS65567 DDO65567 DNK65567 DXG65567 EHC65567 EQY65567 FAU65567 FKQ65567 FUM65567 GEI65567 GOE65567 GYA65567 HHW65567 HRS65567 IBO65567 ILK65567 IVG65567 JFC65567 JOY65567 JYU65567 KIQ65567 KSM65567 LCI65567 LME65567 LWA65567 MFW65567 MPS65567 MZO65567 NJK65567 NTG65567 ODC65567 OMY65567 OWU65567 PGQ65567 PQM65567 QAI65567 QKE65567 QUA65567 RDW65567 RNS65567 RXO65567 SHK65567 SRG65567 TBC65567 TKY65567 TUU65567 UEQ65567 UOM65567 UYI65567 VIE65567 VSA65567 WBW65567 WLS65567 WVO65567 F131103 JC131103 SY131103 ACU131103 AMQ131103 AWM131103 BGI131103 BQE131103 CAA131103 CJW131103 CTS131103 DDO131103 DNK131103 DXG131103 EHC131103 EQY131103 FAU131103 FKQ131103 FUM131103 GEI131103 GOE131103 GYA131103 HHW131103 HRS131103 IBO131103 ILK131103 IVG131103 JFC131103 JOY131103 JYU131103 KIQ131103 KSM131103 LCI131103 LME131103 LWA131103 MFW131103 MPS131103 MZO131103 NJK131103 NTG131103 ODC131103 OMY131103 OWU131103 PGQ131103 PQM131103 QAI131103 QKE131103 QUA131103 RDW131103 RNS131103 RXO131103 SHK131103 SRG131103 TBC131103 TKY131103 TUU131103 UEQ131103 UOM131103 UYI131103 VIE131103 VSA131103 WBW131103 WLS131103 WVO131103 F196639 JC196639 SY196639 ACU196639 AMQ196639 AWM196639 BGI196639 BQE196639 CAA196639 CJW196639 CTS196639 DDO196639 DNK196639 DXG196639 EHC196639 EQY196639 FAU196639 FKQ196639 FUM196639 GEI196639 GOE196639 GYA196639 HHW196639 HRS196639 IBO196639 ILK196639 IVG196639 JFC196639 JOY196639 JYU196639 KIQ196639 KSM196639 LCI196639 LME196639 LWA196639 MFW196639 MPS196639 MZO196639 NJK196639 NTG196639 ODC196639 OMY196639 OWU196639 PGQ196639 PQM196639 QAI196639 QKE196639 QUA196639 RDW196639 RNS196639 RXO196639 SHK196639 SRG196639 TBC196639 TKY196639 TUU196639 UEQ196639 UOM196639 UYI196639 VIE196639 VSA196639 WBW196639 WLS196639 WVO196639 F262175 JC262175 SY262175 ACU262175 AMQ262175 AWM262175 BGI262175 BQE262175 CAA262175 CJW262175 CTS262175 DDO262175 DNK262175 DXG262175 EHC262175 EQY262175 FAU262175 FKQ262175 FUM262175 GEI262175 GOE262175 GYA262175 HHW262175 HRS262175 IBO262175 ILK262175 IVG262175 JFC262175 JOY262175 JYU262175 KIQ262175 KSM262175 LCI262175 LME262175 LWA262175 MFW262175 MPS262175 MZO262175 NJK262175 NTG262175 ODC262175 OMY262175 OWU262175 PGQ262175 PQM262175 QAI262175 QKE262175 QUA262175 RDW262175 RNS262175 RXO262175 SHK262175 SRG262175 TBC262175 TKY262175 TUU262175 UEQ262175 UOM262175 UYI262175 VIE262175 VSA262175 WBW262175 WLS262175 WVO262175 F327711 JC327711 SY327711 ACU327711 AMQ327711 AWM327711 BGI327711 BQE327711 CAA327711 CJW327711 CTS327711 DDO327711 DNK327711 DXG327711 EHC327711 EQY327711 FAU327711 FKQ327711 FUM327711 GEI327711 GOE327711 GYA327711 HHW327711 HRS327711 IBO327711 ILK327711 IVG327711 JFC327711 JOY327711 JYU327711 KIQ327711 KSM327711 LCI327711 LME327711 LWA327711 MFW327711 MPS327711 MZO327711 NJK327711 NTG327711 ODC327711 OMY327711 OWU327711 PGQ327711 PQM327711 QAI327711 QKE327711 QUA327711 RDW327711 RNS327711 RXO327711 SHK327711 SRG327711 TBC327711 TKY327711 TUU327711 UEQ327711 UOM327711 UYI327711 VIE327711 VSA327711 WBW327711 WLS327711 WVO327711 F393247 JC393247 SY393247 ACU393247 AMQ393247 AWM393247 BGI393247 BQE393247 CAA393247 CJW393247 CTS393247 DDO393247 DNK393247 DXG393247 EHC393247 EQY393247 FAU393247 FKQ393247 FUM393247 GEI393247 GOE393247 GYA393247 HHW393247 HRS393247 IBO393247 ILK393247 IVG393247 JFC393247 JOY393247 JYU393247 KIQ393247 KSM393247 LCI393247 LME393247 LWA393247 MFW393247 MPS393247 MZO393247 NJK393247 NTG393247 ODC393247 OMY393247 OWU393247 PGQ393247 PQM393247 QAI393247 QKE393247 QUA393247 RDW393247 RNS393247 RXO393247 SHK393247 SRG393247 TBC393247 TKY393247 TUU393247 UEQ393247 UOM393247 UYI393247 VIE393247 VSA393247 WBW393247 WLS393247 WVO393247 F458783 JC458783 SY458783 ACU458783 AMQ458783 AWM458783 BGI458783 BQE458783 CAA458783 CJW458783 CTS458783 DDO458783 DNK458783 DXG458783 EHC458783 EQY458783 FAU458783 FKQ458783 FUM458783 GEI458783 GOE458783 GYA458783 HHW458783 HRS458783 IBO458783 ILK458783 IVG458783 JFC458783 JOY458783 JYU458783 KIQ458783 KSM458783 LCI458783 LME458783 LWA458783 MFW458783 MPS458783 MZO458783 NJK458783 NTG458783 ODC458783 OMY458783 OWU458783 PGQ458783 PQM458783 QAI458783 QKE458783 QUA458783 RDW458783 RNS458783 RXO458783 SHK458783 SRG458783 TBC458783 TKY458783 TUU458783 UEQ458783 UOM458783 UYI458783 VIE458783 VSA458783 WBW458783 WLS458783 WVO458783 F524319 JC524319 SY524319 ACU524319 AMQ524319 AWM524319 BGI524319 BQE524319 CAA524319 CJW524319 CTS524319 DDO524319 DNK524319 DXG524319 EHC524319 EQY524319 FAU524319 FKQ524319 FUM524319 GEI524319 GOE524319 GYA524319 HHW524319 HRS524319 IBO524319 ILK524319 IVG524319 JFC524319 JOY524319 JYU524319 KIQ524319 KSM524319 LCI524319 LME524319 LWA524319 MFW524319 MPS524319 MZO524319 NJK524319 NTG524319 ODC524319 OMY524319 OWU524319 PGQ524319 PQM524319 QAI524319 QKE524319 QUA524319 RDW524319 RNS524319 RXO524319 SHK524319 SRG524319 TBC524319 TKY524319 TUU524319 UEQ524319 UOM524319 UYI524319 VIE524319 VSA524319 WBW524319 WLS524319 WVO524319 F589855 JC589855 SY589855 ACU589855 AMQ589855 AWM589855 BGI589855 BQE589855 CAA589855 CJW589855 CTS589855 DDO589855 DNK589855 DXG589855 EHC589855 EQY589855 FAU589855 FKQ589855 FUM589855 GEI589855 GOE589855 GYA589855 HHW589855 HRS589855 IBO589855 ILK589855 IVG589855 JFC589855 JOY589855 JYU589855 KIQ589855 KSM589855 LCI589855 LME589855 LWA589855 MFW589855 MPS589855 MZO589855 NJK589855 NTG589855 ODC589855 OMY589855 OWU589855 PGQ589855 PQM589855 QAI589855 QKE589855 QUA589855 RDW589855 RNS589855 RXO589855 SHK589855 SRG589855 TBC589855 TKY589855 TUU589855 UEQ589855 UOM589855 UYI589855 VIE589855 VSA589855 WBW589855 WLS589855 WVO589855 F655391 JC655391 SY655391 ACU655391 AMQ655391 AWM655391 BGI655391 BQE655391 CAA655391 CJW655391 CTS655391 DDO655391 DNK655391 DXG655391 EHC655391 EQY655391 FAU655391 FKQ655391 FUM655391 GEI655391 GOE655391 GYA655391 HHW655391 HRS655391 IBO655391 ILK655391 IVG655391 JFC655391 JOY655391 JYU655391 KIQ655391 KSM655391 LCI655391 LME655391 LWA655391 MFW655391 MPS655391 MZO655391 NJK655391 NTG655391 ODC655391 OMY655391 OWU655391 PGQ655391 PQM655391 QAI655391 QKE655391 QUA655391 RDW655391 RNS655391 RXO655391 SHK655391 SRG655391 TBC655391 TKY655391 TUU655391 UEQ655391 UOM655391 UYI655391 VIE655391 VSA655391 WBW655391 WLS655391 WVO655391 F720927 JC720927 SY720927 ACU720927 AMQ720927 AWM720927 BGI720927 BQE720927 CAA720927 CJW720927 CTS720927 DDO720927 DNK720927 DXG720927 EHC720927 EQY720927 FAU720927 FKQ720927 FUM720927 GEI720927 GOE720927 GYA720927 HHW720927 HRS720927 IBO720927 ILK720927 IVG720927 JFC720927 JOY720927 JYU720927 KIQ720927 KSM720927 LCI720927 LME720927 LWA720927 MFW720927 MPS720927 MZO720927 NJK720927 NTG720927 ODC720927 OMY720927 OWU720927 PGQ720927 PQM720927 QAI720927 QKE720927 QUA720927 RDW720927 RNS720927 RXO720927 SHK720927 SRG720927 TBC720927 TKY720927 TUU720927 UEQ720927 UOM720927 UYI720927 VIE720927 VSA720927 WBW720927 WLS720927 WVO720927 F786463 JC786463 SY786463 ACU786463 AMQ786463 AWM786463 BGI786463 BQE786463 CAA786463 CJW786463 CTS786463 DDO786463 DNK786463 DXG786463 EHC786463 EQY786463 FAU786463 FKQ786463 FUM786463 GEI786463 GOE786463 GYA786463 HHW786463 HRS786463 IBO786463 ILK786463 IVG786463 JFC786463 JOY786463 JYU786463 KIQ786463 KSM786463 LCI786463 LME786463 LWA786463 MFW786463 MPS786463 MZO786463 NJK786463 NTG786463 ODC786463 OMY786463 OWU786463 PGQ786463 PQM786463 QAI786463 QKE786463 QUA786463 RDW786463 RNS786463 RXO786463 SHK786463 SRG786463 TBC786463 TKY786463 TUU786463 UEQ786463 UOM786463 UYI786463 VIE786463 VSA786463 WBW786463 WLS786463 WVO786463 F851999 JC851999 SY851999 ACU851999 AMQ851999 AWM851999 BGI851999 BQE851999 CAA851999 CJW851999 CTS851999 DDO851999 DNK851999 DXG851999 EHC851999 EQY851999 FAU851999 FKQ851999 FUM851999 GEI851999 GOE851999 GYA851999 HHW851999 HRS851999 IBO851999 ILK851999 IVG851999 JFC851999 JOY851999 JYU851999 KIQ851999 KSM851999 LCI851999 LME851999 LWA851999 MFW851999 MPS851999 MZO851999 NJK851999 NTG851999 ODC851999 OMY851999 OWU851999 PGQ851999 PQM851999 QAI851999 QKE851999 QUA851999 RDW851999 RNS851999 RXO851999 SHK851999 SRG851999 TBC851999 TKY851999 TUU851999 UEQ851999 UOM851999 UYI851999 VIE851999 VSA851999 WBW851999 WLS851999 WVO851999 F917535 JC917535 SY917535 ACU917535 AMQ917535 AWM917535 BGI917535 BQE917535 CAA917535 CJW917535 CTS917535 DDO917535 DNK917535 DXG917535 EHC917535 EQY917535 FAU917535 FKQ917535 FUM917535 GEI917535 GOE917535 GYA917535 HHW917535 HRS917535 IBO917535 ILK917535 IVG917535 JFC917535 JOY917535 JYU917535 KIQ917535 KSM917535 LCI917535 LME917535 LWA917535 MFW917535 MPS917535 MZO917535 NJK917535 NTG917535 ODC917535 OMY917535 OWU917535 PGQ917535 PQM917535 QAI917535 QKE917535 QUA917535 RDW917535 RNS917535 RXO917535 SHK917535 SRG917535 TBC917535 TKY917535 TUU917535 UEQ917535 UOM917535 UYI917535 VIE917535 VSA917535 WBW917535 WLS917535 WVO917535 F983071 JC983071 SY983071 ACU983071 AMQ983071 AWM983071 BGI983071 BQE983071 CAA983071 CJW983071 CTS983071 DDO983071 DNK983071 DXG983071 EHC983071 EQY983071 FAU983071 FKQ983071 FUM983071 GEI983071 GOE983071 GYA983071 HHW983071 HRS983071 IBO983071 ILK983071 IVG983071 JFC983071 JOY983071 JYU983071 KIQ983071 KSM983071 LCI983071 LME983071 LWA983071 MFW983071 MPS983071 MZO983071 NJK983071 NTG983071 ODC983071 OMY983071 OWU983071 PGQ983071 PQM983071 QAI983071 QKE983071 QUA983071 RDW983071 RNS983071 RXO983071 SHK983071 SRG983071 TBC983071 TKY983071 TUU983071 UEQ983071 UOM983071 UYI983071 VIE983071 VSA983071 WBW983071 WLS983071 WVO983071 F65564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F131100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F196636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F262172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F327708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F393244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F458780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F524316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F589852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F655388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F720924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F786460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F851996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F917532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F983068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F65519:F65522 JC65519:JC65522 SY65519:SY65522 ACU65519:ACU65522 AMQ65519:AMQ65522 AWM65519:AWM65522 BGI65519:BGI65522 BQE65519:BQE65522 CAA65519:CAA65522 CJW65519:CJW65522 CTS65519:CTS65522 DDO65519:DDO65522 DNK65519:DNK65522 DXG65519:DXG65522 EHC65519:EHC65522 EQY65519:EQY65522 FAU65519:FAU65522 FKQ65519:FKQ65522 FUM65519:FUM65522 GEI65519:GEI65522 GOE65519:GOE65522 GYA65519:GYA65522 HHW65519:HHW65522 HRS65519:HRS65522 IBO65519:IBO65522 ILK65519:ILK65522 IVG65519:IVG65522 JFC65519:JFC65522 JOY65519:JOY65522 JYU65519:JYU65522 KIQ65519:KIQ65522 KSM65519:KSM65522 LCI65519:LCI65522 LME65519:LME65522 LWA65519:LWA65522 MFW65519:MFW65522 MPS65519:MPS65522 MZO65519:MZO65522 NJK65519:NJK65522 NTG65519:NTG65522 ODC65519:ODC65522 OMY65519:OMY65522 OWU65519:OWU65522 PGQ65519:PGQ65522 PQM65519:PQM65522 QAI65519:QAI65522 QKE65519:QKE65522 QUA65519:QUA65522 RDW65519:RDW65522 RNS65519:RNS65522 RXO65519:RXO65522 SHK65519:SHK65522 SRG65519:SRG65522 TBC65519:TBC65522 TKY65519:TKY65522 TUU65519:TUU65522 UEQ65519:UEQ65522 UOM65519:UOM65522 UYI65519:UYI65522 VIE65519:VIE65522 VSA65519:VSA65522 WBW65519:WBW65522 WLS65519:WLS65522 WVO65519:WVO65522 F131055:F131058 JC131055:JC131058 SY131055:SY131058 ACU131055:ACU131058 AMQ131055:AMQ131058 AWM131055:AWM131058 BGI131055:BGI131058 BQE131055:BQE131058 CAA131055:CAA131058 CJW131055:CJW131058 CTS131055:CTS131058 DDO131055:DDO131058 DNK131055:DNK131058 DXG131055:DXG131058 EHC131055:EHC131058 EQY131055:EQY131058 FAU131055:FAU131058 FKQ131055:FKQ131058 FUM131055:FUM131058 GEI131055:GEI131058 GOE131055:GOE131058 GYA131055:GYA131058 HHW131055:HHW131058 HRS131055:HRS131058 IBO131055:IBO131058 ILK131055:ILK131058 IVG131055:IVG131058 JFC131055:JFC131058 JOY131055:JOY131058 JYU131055:JYU131058 KIQ131055:KIQ131058 KSM131055:KSM131058 LCI131055:LCI131058 LME131055:LME131058 LWA131055:LWA131058 MFW131055:MFW131058 MPS131055:MPS131058 MZO131055:MZO131058 NJK131055:NJK131058 NTG131055:NTG131058 ODC131055:ODC131058 OMY131055:OMY131058 OWU131055:OWU131058 PGQ131055:PGQ131058 PQM131055:PQM131058 QAI131055:QAI131058 QKE131055:QKE131058 QUA131055:QUA131058 RDW131055:RDW131058 RNS131055:RNS131058 RXO131055:RXO131058 SHK131055:SHK131058 SRG131055:SRG131058 TBC131055:TBC131058 TKY131055:TKY131058 TUU131055:TUU131058 UEQ131055:UEQ131058 UOM131055:UOM131058 UYI131055:UYI131058 VIE131055:VIE131058 VSA131055:VSA131058 WBW131055:WBW131058 WLS131055:WLS131058 WVO131055:WVO131058 F196591:F196594 JC196591:JC196594 SY196591:SY196594 ACU196591:ACU196594 AMQ196591:AMQ196594 AWM196591:AWM196594 BGI196591:BGI196594 BQE196591:BQE196594 CAA196591:CAA196594 CJW196591:CJW196594 CTS196591:CTS196594 DDO196591:DDO196594 DNK196591:DNK196594 DXG196591:DXG196594 EHC196591:EHC196594 EQY196591:EQY196594 FAU196591:FAU196594 FKQ196591:FKQ196594 FUM196591:FUM196594 GEI196591:GEI196594 GOE196591:GOE196594 GYA196591:GYA196594 HHW196591:HHW196594 HRS196591:HRS196594 IBO196591:IBO196594 ILK196591:ILK196594 IVG196591:IVG196594 JFC196591:JFC196594 JOY196591:JOY196594 JYU196591:JYU196594 KIQ196591:KIQ196594 KSM196591:KSM196594 LCI196591:LCI196594 LME196591:LME196594 LWA196591:LWA196594 MFW196591:MFW196594 MPS196591:MPS196594 MZO196591:MZO196594 NJK196591:NJK196594 NTG196591:NTG196594 ODC196591:ODC196594 OMY196591:OMY196594 OWU196591:OWU196594 PGQ196591:PGQ196594 PQM196591:PQM196594 QAI196591:QAI196594 QKE196591:QKE196594 QUA196591:QUA196594 RDW196591:RDW196594 RNS196591:RNS196594 RXO196591:RXO196594 SHK196591:SHK196594 SRG196591:SRG196594 TBC196591:TBC196594 TKY196591:TKY196594 TUU196591:TUU196594 UEQ196591:UEQ196594 UOM196591:UOM196594 UYI196591:UYI196594 VIE196591:VIE196594 VSA196591:VSA196594 WBW196591:WBW196594 WLS196591:WLS196594 WVO196591:WVO196594 F262127:F262130 JC262127:JC262130 SY262127:SY262130 ACU262127:ACU262130 AMQ262127:AMQ262130 AWM262127:AWM262130 BGI262127:BGI262130 BQE262127:BQE262130 CAA262127:CAA262130 CJW262127:CJW262130 CTS262127:CTS262130 DDO262127:DDO262130 DNK262127:DNK262130 DXG262127:DXG262130 EHC262127:EHC262130 EQY262127:EQY262130 FAU262127:FAU262130 FKQ262127:FKQ262130 FUM262127:FUM262130 GEI262127:GEI262130 GOE262127:GOE262130 GYA262127:GYA262130 HHW262127:HHW262130 HRS262127:HRS262130 IBO262127:IBO262130 ILK262127:ILK262130 IVG262127:IVG262130 JFC262127:JFC262130 JOY262127:JOY262130 JYU262127:JYU262130 KIQ262127:KIQ262130 KSM262127:KSM262130 LCI262127:LCI262130 LME262127:LME262130 LWA262127:LWA262130 MFW262127:MFW262130 MPS262127:MPS262130 MZO262127:MZO262130 NJK262127:NJK262130 NTG262127:NTG262130 ODC262127:ODC262130 OMY262127:OMY262130 OWU262127:OWU262130 PGQ262127:PGQ262130 PQM262127:PQM262130 QAI262127:QAI262130 QKE262127:QKE262130 QUA262127:QUA262130 RDW262127:RDW262130 RNS262127:RNS262130 RXO262127:RXO262130 SHK262127:SHK262130 SRG262127:SRG262130 TBC262127:TBC262130 TKY262127:TKY262130 TUU262127:TUU262130 UEQ262127:UEQ262130 UOM262127:UOM262130 UYI262127:UYI262130 VIE262127:VIE262130 VSA262127:VSA262130 WBW262127:WBW262130 WLS262127:WLS262130 WVO262127:WVO262130 F327663:F327666 JC327663:JC327666 SY327663:SY327666 ACU327663:ACU327666 AMQ327663:AMQ327666 AWM327663:AWM327666 BGI327663:BGI327666 BQE327663:BQE327666 CAA327663:CAA327666 CJW327663:CJW327666 CTS327663:CTS327666 DDO327663:DDO327666 DNK327663:DNK327666 DXG327663:DXG327666 EHC327663:EHC327666 EQY327663:EQY327666 FAU327663:FAU327666 FKQ327663:FKQ327666 FUM327663:FUM327666 GEI327663:GEI327666 GOE327663:GOE327666 GYA327663:GYA327666 HHW327663:HHW327666 HRS327663:HRS327666 IBO327663:IBO327666 ILK327663:ILK327666 IVG327663:IVG327666 JFC327663:JFC327666 JOY327663:JOY327666 JYU327663:JYU327666 KIQ327663:KIQ327666 KSM327663:KSM327666 LCI327663:LCI327666 LME327663:LME327666 LWA327663:LWA327666 MFW327663:MFW327666 MPS327663:MPS327666 MZO327663:MZO327666 NJK327663:NJK327666 NTG327663:NTG327666 ODC327663:ODC327666 OMY327663:OMY327666 OWU327663:OWU327666 PGQ327663:PGQ327666 PQM327663:PQM327666 QAI327663:QAI327666 QKE327663:QKE327666 QUA327663:QUA327666 RDW327663:RDW327666 RNS327663:RNS327666 RXO327663:RXO327666 SHK327663:SHK327666 SRG327663:SRG327666 TBC327663:TBC327666 TKY327663:TKY327666 TUU327663:TUU327666 UEQ327663:UEQ327666 UOM327663:UOM327666 UYI327663:UYI327666 VIE327663:VIE327666 VSA327663:VSA327666 WBW327663:WBW327666 WLS327663:WLS327666 WVO327663:WVO327666 F393199:F393202 JC393199:JC393202 SY393199:SY393202 ACU393199:ACU393202 AMQ393199:AMQ393202 AWM393199:AWM393202 BGI393199:BGI393202 BQE393199:BQE393202 CAA393199:CAA393202 CJW393199:CJW393202 CTS393199:CTS393202 DDO393199:DDO393202 DNK393199:DNK393202 DXG393199:DXG393202 EHC393199:EHC393202 EQY393199:EQY393202 FAU393199:FAU393202 FKQ393199:FKQ393202 FUM393199:FUM393202 GEI393199:GEI393202 GOE393199:GOE393202 GYA393199:GYA393202 HHW393199:HHW393202 HRS393199:HRS393202 IBO393199:IBO393202 ILK393199:ILK393202 IVG393199:IVG393202 JFC393199:JFC393202 JOY393199:JOY393202 JYU393199:JYU393202 KIQ393199:KIQ393202 KSM393199:KSM393202 LCI393199:LCI393202 LME393199:LME393202 LWA393199:LWA393202 MFW393199:MFW393202 MPS393199:MPS393202 MZO393199:MZO393202 NJK393199:NJK393202 NTG393199:NTG393202 ODC393199:ODC393202 OMY393199:OMY393202 OWU393199:OWU393202 PGQ393199:PGQ393202 PQM393199:PQM393202 QAI393199:QAI393202 QKE393199:QKE393202 QUA393199:QUA393202 RDW393199:RDW393202 RNS393199:RNS393202 RXO393199:RXO393202 SHK393199:SHK393202 SRG393199:SRG393202 TBC393199:TBC393202 TKY393199:TKY393202 TUU393199:TUU393202 UEQ393199:UEQ393202 UOM393199:UOM393202 UYI393199:UYI393202 VIE393199:VIE393202 VSA393199:VSA393202 WBW393199:WBW393202 WLS393199:WLS393202 WVO393199:WVO393202 F458735:F458738 JC458735:JC458738 SY458735:SY458738 ACU458735:ACU458738 AMQ458735:AMQ458738 AWM458735:AWM458738 BGI458735:BGI458738 BQE458735:BQE458738 CAA458735:CAA458738 CJW458735:CJW458738 CTS458735:CTS458738 DDO458735:DDO458738 DNK458735:DNK458738 DXG458735:DXG458738 EHC458735:EHC458738 EQY458735:EQY458738 FAU458735:FAU458738 FKQ458735:FKQ458738 FUM458735:FUM458738 GEI458735:GEI458738 GOE458735:GOE458738 GYA458735:GYA458738 HHW458735:HHW458738 HRS458735:HRS458738 IBO458735:IBO458738 ILK458735:ILK458738 IVG458735:IVG458738 JFC458735:JFC458738 JOY458735:JOY458738 JYU458735:JYU458738 KIQ458735:KIQ458738 KSM458735:KSM458738 LCI458735:LCI458738 LME458735:LME458738 LWA458735:LWA458738 MFW458735:MFW458738 MPS458735:MPS458738 MZO458735:MZO458738 NJK458735:NJK458738 NTG458735:NTG458738 ODC458735:ODC458738 OMY458735:OMY458738 OWU458735:OWU458738 PGQ458735:PGQ458738 PQM458735:PQM458738 QAI458735:QAI458738 QKE458735:QKE458738 QUA458735:QUA458738 RDW458735:RDW458738 RNS458735:RNS458738 RXO458735:RXO458738 SHK458735:SHK458738 SRG458735:SRG458738 TBC458735:TBC458738 TKY458735:TKY458738 TUU458735:TUU458738 UEQ458735:UEQ458738 UOM458735:UOM458738 UYI458735:UYI458738 VIE458735:VIE458738 VSA458735:VSA458738 WBW458735:WBW458738 WLS458735:WLS458738 WVO458735:WVO458738 F524271:F524274 JC524271:JC524274 SY524271:SY524274 ACU524271:ACU524274 AMQ524271:AMQ524274 AWM524271:AWM524274 BGI524271:BGI524274 BQE524271:BQE524274 CAA524271:CAA524274 CJW524271:CJW524274 CTS524271:CTS524274 DDO524271:DDO524274 DNK524271:DNK524274 DXG524271:DXG524274 EHC524271:EHC524274 EQY524271:EQY524274 FAU524271:FAU524274 FKQ524271:FKQ524274 FUM524271:FUM524274 GEI524271:GEI524274 GOE524271:GOE524274 GYA524271:GYA524274 HHW524271:HHW524274 HRS524271:HRS524274 IBO524271:IBO524274 ILK524271:ILK524274 IVG524271:IVG524274 JFC524271:JFC524274 JOY524271:JOY524274 JYU524271:JYU524274 KIQ524271:KIQ524274 KSM524271:KSM524274 LCI524271:LCI524274 LME524271:LME524274 LWA524271:LWA524274 MFW524271:MFW524274 MPS524271:MPS524274 MZO524271:MZO524274 NJK524271:NJK524274 NTG524271:NTG524274 ODC524271:ODC524274 OMY524271:OMY524274 OWU524271:OWU524274 PGQ524271:PGQ524274 PQM524271:PQM524274 QAI524271:QAI524274 QKE524271:QKE524274 QUA524271:QUA524274 RDW524271:RDW524274 RNS524271:RNS524274 RXO524271:RXO524274 SHK524271:SHK524274 SRG524271:SRG524274 TBC524271:TBC524274 TKY524271:TKY524274 TUU524271:TUU524274 UEQ524271:UEQ524274 UOM524271:UOM524274 UYI524271:UYI524274 VIE524271:VIE524274 VSA524271:VSA524274 WBW524271:WBW524274 WLS524271:WLS524274 WVO524271:WVO524274 F589807:F589810 JC589807:JC589810 SY589807:SY589810 ACU589807:ACU589810 AMQ589807:AMQ589810 AWM589807:AWM589810 BGI589807:BGI589810 BQE589807:BQE589810 CAA589807:CAA589810 CJW589807:CJW589810 CTS589807:CTS589810 DDO589807:DDO589810 DNK589807:DNK589810 DXG589807:DXG589810 EHC589807:EHC589810 EQY589807:EQY589810 FAU589807:FAU589810 FKQ589807:FKQ589810 FUM589807:FUM589810 GEI589807:GEI589810 GOE589807:GOE589810 GYA589807:GYA589810 HHW589807:HHW589810 HRS589807:HRS589810 IBO589807:IBO589810 ILK589807:ILK589810 IVG589807:IVG589810 JFC589807:JFC589810 JOY589807:JOY589810 JYU589807:JYU589810 KIQ589807:KIQ589810 KSM589807:KSM589810 LCI589807:LCI589810 LME589807:LME589810 LWA589807:LWA589810 MFW589807:MFW589810 MPS589807:MPS589810 MZO589807:MZO589810 NJK589807:NJK589810 NTG589807:NTG589810 ODC589807:ODC589810 OMY589807:OMY589810 OWU589807:OWU589810 PGQ589807:PGQ589810 PQM589807:PQM589810 QAI589807:QAI589810 QKE589807:QKE589810 QUA589807:QUA589810 RDW589807:RDW589810 RNS589807:RNS589810 RXO589807:RXO589810 SHK589807:SHK589810 SRG589807:SRG589810 TBC589807:TBC589810 TKY589807:TKY589810 TUU589807:TUU589810 UEQ589807:UEQ589810 UOM589807:UOM589810 UYI589807:UYI589810 VIE589807:VIE589810 VSA589807:VSA589810 WBW589807:WBW589810 WLS589807:WLS589810 WVO589807:WVO589810 F655343:F655346 JC655343:JC655346 SY655343:SY655346 ACU655343:ACU655346 AMQ655343:AMQ655346 AWM655343:AWM655346 BGI655343:BGI655346 BQE655343:BQE655346 CAA655343:CAA655346 CJW655343:CJW655346 CTS655343:CTS655346 DDO655343:DDO655346 DNK655343:DNK655346 DXG655343:DXG655346 EHC655343:EHC655346 EQY655343:EQY655346 FAU655343:FAU655346 FKQ655343:FKQ655346 FUM655343:FUM655346 GEI655343:GEI655346 GOE655343:GOE655346 GYA655343:GYA655346 HHW655343:HHW655346 HRS655343:HRS655346 IBO655343:IBO655346 ILK655343:ILK655346 IVG655343:IVG655346 JFC655343:JFC655346 JOY655343:JOY655346 JYU655343:JYU655346 KIQ655343:KIQ655346 KSM655343:KSM655346 LCI655343:LCI655346 LME655343:LME655346 LWA655343:LWA655346 MFW655343:MFW655346 MPS655343:MPS655346 MZO655343:MZO655346 NJK655343:NJK655346 NTG655343:NTG655346 ODC655343:ODC655346 OMY655343:OMY655346 OWU655343:OWU655346 PGQ655343:PGQ655346 PQM655343:PQM655346 QAI655343:QAI655346 QKE655343:QKE655346 QUA655343:QUA655346 RDW655343:RDW655346 RNS655343:RNS655346 RXO655343:RXO655346 SHK655343:SHK655346 SRG655343:SRG655346 TBC655343:TBC655346 TKY655343:TKY655346 TUU655343:TUU655346 UEQ655343:UEQ655346 UOM655343:UOM655346 UYI655343:UYI655346 VIE655343:VIE655346 VSA655343:VSA655346 WBW655343:WBW655346 WLS655343:WLS655346 WVO655343:WVO655346 F720879:F720882 JC720879:JC720882 SY720879:SY720882 ACU720879:ACU720882 AMQ720879:AMQ720882 AWM720879:AWM720882 BGI720879:BGI720882 BQE720879:BQE720882 CAA720879:CAA720882 CJW720879:CJW720882 CTS720879:CTS720882 DDO720879:DDO720882 DNK720879:DNK720882 DXG720879:DXG720882 EHC720879:EHC720882 EQY720879:EQY720882 FAU720879:FAU720882 FKQ720879:FKQ720882 FUM720879:FUM720882 GEI720879:GEI720882 GOE720879:GOE720882 GYA720879:GYA720882 HHW720879:HHW720882 HRS720879:HRS720882 IBO720879:IBO720882 ILK720879:ILK720882 IVG720879:IVG720882 JFC720879:JFC720882 JOY720879:JOY720882 JYU720879:JYU720882 KIQ720879:KIQ720882 KSM720879:KSM720882 LCI720879:LCI720882 LME720879:LME720882 LWA720879:LWA720882 MFW720879:MFW720882 MPS720879:MPS720882 MZO720879:MZO720882 NJK720879:NJK720882 NTG720879:NTG720882 ODC720879:ODC720882 OMY720879:OMY720882 OWU720879:OWU720882 PGQ720879:PGQ720882 PQM720879:PQM720882 QAI720879:QAI720882 QKE720879:QKE720882 QUA720879:QUA720882 RDW720879:RDW720882 RNS720879:RNS720882 RXO720879:RXO720882 SHK720879:SHK720882 SRG720879:SRG720882 TBC720879:TBC720882 TKY720879:TKY720882 TUU720879:TUU720882 UEQ720879:UEQ720882 UOM720879:UOM720882 UYI720879:UYI720882 VIE720879:VIE720882 VSA720879:VSA720882 WBW720879:WBW720882 WLS720879:WLS720882 WVO720879:WVO720882 F786415:F786418 JC786415:JC786418 SY786415:SY786418 ACU786415:ACU786418 AMQ786415:AMQ786418 AWM786415:AWM786418 BGI786415:BGI786418 BQE786415:BQE786418 CAA786415:CAA786418 CJW786415:CJW786418 CTS786415:CTS786418 DDO786415:DDO786418 DNK786415:DNK786418 DXG786415:DXG786418 EHC786415:EHC786418 EQY786415:EQY786418 FAU786415:FAU786418 FKQ786415:FKQ786418 FUM786415:FUM786418 GEI786415:GEI786418 GOE786415:GOE786418 GYA786415:GYA786418 HHW786415:HHW786418 HRS786415:HRS786418 IBO786415:IBO786418 ILK786415:ILK786418 IVG786415:IVG786418 JFC786415:JFC786418 JOY786415:JOY786418 JYU786415:JYU786418 KIQ786415:KIQ786418 KSM786415:KSM786418 LCI786415:LCI786418 LME786415:LME786418 LWA786415:LWA786418 MFW786415:MFW786418 MPS786415:MPS786418 MZO786415:MZO786418 NJK786415:NJK786418 NTG786415:NTG786418 ODC786415:ODC786418 OMY786415:OMY786418 OWU786415:OWU786418 PGQ786415:PGQ786418 PQM786415:PQM786418 QAI786415:QAI786418 QKE786415:QKE786418 QUA786415:QUA786418 RDW786415:RDW786418 RNS786415:RNS786418 RXO786415:RXO786418 SHK786415:SHK786418 SRG786415:SRG786418 TBC786415:TBC786418 TKY786415:TKY786418 TUU786415:TUU786418 UEQ786415:UEQ786418 UOM786415:UOM786418 UYI786415:UYI786418 VIE786415:VIE786418 VSA786415:VSA786418 WBW786415:WBW786418 WLS786415:WLS786418 WVO786415:WVO786418 F851951:F851954 JC851951:JC851954 SY851951:SY851954 ACU851951:ACU851954 AMQ851951:AMQ851954 AWM851951:AWM851954 BGI851951:BGI851954 BQE851951:BQE851954 CAA851951:CAA851954 CJW851951:CJW851954 CTS851951:CTS851954 DDO851951:DDO851954 DNK851951:DNK851954 DXG851951:DXG851954 EHC851951:EHC851954 EQY851951:EQY851954 FAU851951:FAU851954 FKQ851951:FKQ851954 FUM851951:FUM851954 GEI851951:GEI851954 GOE851951:GOE851954 GYA851951:GYA851954 HHW851951:HHW851954 HRS851951:HRS851954 IBO851951:IBO851954 ILK851951:ILK851954 IVG851951:IVG851954 JFC851951:JFC851954 JOY851951:JOY851954 JYU851951:JYU851954 KIQ851951:KIQ851954 KSM851951:KSM851954 LCI851951:LCI851954 LME851951:LME851954 LWA851951:LWA851954 MFW851951:MFW851954 MPS851951:MPS851954 MZO851951:MZO851954 NJK851951:NJK851954 NTG851951:NTG851954 ODC851951:ODC851954 OMY851951:OMY851954 OWU851951:OWU851954 PGQ851951:PGQ851954 PQM851951:PQM851954 QAI851951:QAI851954 QKE851951:QKE851954 QUA851951:QUA851954 RDW851951:RDW851954 RNS851951:RNS851954 RXO851951:RXO851954 SHK851951:SHK851954 SRG851951:SRG851954 TBC851951:TBC851954 TKY851951:TKY851954 TUU851951:TUU851954 UEQ851951:UEQ851954 UOM851951:UOM851954 UYI851951:UYI851954 VIE851951:VIE851954 VSA851951:VSA851954 WBW851951:WBW851954 WLS851951:WLS851954 WVO851951:WVO851954 F917487:F917490 JC917487:JC917490 SY917487:SY917490 ACU917487:ACU917490 AMQ917487:AMQ917490 AWM917487:AWM917490 BGI917487:BGI917490 BQE917487:BQE917490 CAA917487:CAA917490 CJW917487:CJW917490 CTS917487:CTS917490 DDO917487:DDO917490 DNK917487:DNK917490 DXG917487:DXG917490 EHC917487:EHC917490 EQY917487:EQY917490 FAU917487:FAU917490 FKQ917487:FKQ917490 FUM917487:FUM917490 GEI917487:GEI917490 GOE917487:GOE917490 GYA917487:GYA917490 HHW917487:HHW917490 HRS917487:HRS917490 IBO917487:IBO917490 ILK917487:ILK917490 IVG917487:IVG917490 JFC917487:JFC917490 JOY917487:JOY917490 JYU917487:JYU917490 KIQ917487:KIQ917490 KSM917487:KSM917490 LCI917487:LCI917490 LME917487:LME917490 LWA917487:LWA917490 MFW917487:MFW917490 MPS917487:MPS917490 MZO917487:MZO917490 NJK917487:NJK917490 NTG917487:NTG917490 ODC917487:ODC917490 OMY917487:OMY917490 OWU917487:OWU917490 PGQ917487:PGQ917490 PQM917487:PQM917490 QAI917487:QAI917490 QKE917487:QKE917490 QUA917487:QUA917490 RDW917487:RDW917490 RNS917487:RNS917490 RXO917487:RXO917490 SHK917487:SHK917490 SRG917487:SRG917490 TBC917487:TBC917490 TKY917487:TKY917490 TUU917487:TUU917490 UEQ917487:UEQ917490 UOM917487:UOM917490 UYI917487:UYI917490 VIE917487:VIE917490 VSA917487:VSA917490 WBW917487:WBW917490 WLS917487:WLS917490 WVO917487:WVO917490 F983023:F983026 JC983023:JC983026 SY983023:SY983026 ACU983023:ACU983026 AMQ983023:AMQ983026 AWM983023:AWM983026 BGI983023:BGI983026 BQE983023:BQE983026 CAA983023:CAA983026 CJW983023:CJW983026 CTS983023:CTS983026 DDO983023:DDO983026 DNK983023:DNK983026 DXG983023:DXG983026 EHC983023:EHC983026 EQY983023:EQY983026 FAU983023:FAU983026 FKQ983023:FKQ983026 FUM983023:FUM983026 GEI983023:GEI983026 GOE983023:GOE983026 GYA983023:GYA983026 HHW983023:HHW983026 HRS983023:HRS983026 IBO983023:IBO983026 ILK983023:ILK983026 IVG983023:IVG983026 JFC983023:JFC983026 JOY983023:JOY983026 JYU983023:JYU983026 KIQ983023:KIQ983026 KSM983023:KSM983026 LCI983023:LCI983026 LME983023:LME983026 LWA983023:LWA983026 MFW983023:MFW983026 MPS983023:MPS983026 MZO983023:MZO983026 NJK983023:NJK983026 NTG983023:NTG983026 ODC983023:ODC983026 OMY983023:OMY983026 OWU983023:OWU983026 PGQ983023:PGQ983026 PQM983023:PQM983026 QAI983023:QAI983026 QKE983023:QKE983026 QUA983023:QUA983026 RDW983023:RDW983026 RNS983023:RNS983026 RXO983023:RXO983026 SHK983023:SHK983026 SRG983023:SRG983026 TBC983023:TBC983026 TKY983023:TKY983026 TUU983023:TUU983026 UEQ983023:UEQ983026 UOM983023:UOM983026 UYI983023:UYI983026 VIE983023:VIE983026 VSA983023:VSA983026 WBW983023:WBW983026 WLS983023:WLS983026 WVO983023:WVO983026 F65474 JC65474 SY65474 ACU65474 AMQ65474 AWM65474 BGI65474 BQE65474 CAA65474 CJW65474 CTS65474 DDO65474 DNK65474 DXG65474 EHC65474 EQY65474 FAU65474 FKQ65474 FUM65474 GEI65474 GOE65474 GYA65474 HHW65474 HRS65474 IBO65474 ILK65474 IVG65474 JFC65474 JOY65474 JYU65474 KIQ65474 KSM65474 LCI65474 LME65474 LWA65474 MFW65474 MPS65474 MZO65474 NJK65474 NTG65474 ODC65474 OMY65474 OWU65474 PGQ65474 PQM65474 QAI65474 QKE65474 QUA65474 RDW65474 RNS65474 RXO65474 SHK65474 SRG65474 TBC65474 TKY65474 TUU65474 UEQ65474 UOM65474 UYI65474 VIE65474 VSA65474 WBW65474 WLS65474 WVO65474 F131010 JC131010 SY131010 ACU131010 AMQ131010 AWM131010 BGI131010 BQE131010 CAA131010 CJW131010 CTS131010 DDO131010 DNK131010 DXG131010 EHC131010 EQY131010 FAU131010 FKQ131010 FUM131010 GEI131010 GOE131010 GYA131010 HHW131010 HRS131010 IBO131010 ILK131010 IVG131010 JFC131010 JOY131010 JYU131010 KIQ131010 KSM131010 LCI131010 LME131010 LWA131010 MFW131010 MPS131010 MZO131010 NJK131010 NTG131010 ODC131010 OMY131010 OWU131010 PGQ131010 PQM131010 QAI131010 QKE131010 QUA131010 RDW131010 RNS131010 RXO131010 SHK131010 SRG131010 TBC131010 TKY131010 TUU131010 UEQ131010 UOM131010 UYI131010 VIE131010 VSA131010 WBW131010 WLS131010 WVO131010 F196546 JC196546 SY196546 ACU196546 AMQ196546 AWM196546 BGI196546 BQE196546 CAA196546 CJW196546 CTS196546 DDO196546 DNK196546 DXG196546 EHC196546 EQY196546 FAU196546 FKQ196546 FUM196546 GEI196546 GOE196546 GYA196546 HHW196546 HRS196546 IBO196546 ILK196546 IVG196546 JFC196546 JOY196546 JYU196546 KIQ196546 KSM196546 LCI196546 LME196546 LWA196546 MFW196546 MPS196546 MZO196546 NJK196546 NTG196546 ODC196546 OMY196546 OWU196546 PGQ196546 PQM196546 QAI196546 QKE196546 QUA196546 RDW196546 RNS196546 RXO196546 SHK196546 SRG196546 TBC196546 TKY196546 TUU196546 UEQ196546 UOM196546 UYI196546 VIE196546 VSA196546 WBW196546 WLS196546 WVO196546 F262082 JC262082 SY262082 ACU262082 AMQ262082 AWM262082 BGI262082 BQE262082 CAA262082 CJW262082 CTS262082 DDO262082 DNK262082 DXG262082 EHC262082 EQY262082 FAU262082 FKQ262082 FUM262082 GEI262082 GOE262082 GYA262082 HHW262082 HRS262082 IBO262082 ILK262082 IVG262082 JFC262082 JOY262082 JYU262082 KIQ262082 KSM262082 LCI262082 LME262082 LWA262082 MFW262082 MPS262082 MZO262082 NJK262082 NTG262082 ODC262082 OMY262082 OWU262082 PGQ262082 PQM262082 QAI262082 QKE262082 QUA262082 RDW262082 RNS262082 RXO262082 SHK262082 SRG262082 TBC262082 TKY262082 TUU262082 UEQ262082 UOM262082 UYI262082 VIE262082 VSA262082 WBW262082 WLS262082 WVO262082 F327618 JC327618 SY327618 ACU327618 AMQ327618 AWM327618 BGI327618 BQE327618 CAA327618 CJW327618 CTS327618 DDO327618 DNK327618 DXG327618 EHC327618 EQY327618 FAU327618 FKQ327618 FUM327618 GEI327618 GOE327618 GYA327618 HHW327618 HRS327618 IBO327618 ILK327618 IVG327618 JFC327618 JOY327618 JYU327618 KIQ327618 KSM327618 LCI327618 LME327618 LWA327618 MFW327618 MPS327618 MZO327618 NJK327618 NTG327618 ODC327618 OMY327618 OWU327618 PGQ327618 PQM327618 QAI327618 QKE327618 QUA327618 RDW327618 RNS327618 RXO327618 SHK327618 SRG327618 TBC327618 TKY327618 TUU327618 UEQ327618 UOM327618 UYI327618 VIE327618 VSA327618 WBW327618 WLS327618 WVO327618 F393154 JC393154 SY393154 ACU393154 AMQ393154 AWM393154 BGI393154 BQE393154 CAA393154 CJW393154 CTS393154 DDO393154 DNK393154 DXG393154 EHC393154 EQY393154 FAU393154 FKQ393154 FUM393154 GEI393154 GOE393154 GYA393154 HHW393154 HRS393154 IBO393154 ILK393154 IVG393154 JFC393154 JOY393154 JYU393154 KIQ393154 KSM393154 LCI393154 LME393154 LWA393154 MFW393154 MPS393154 MZO393154 NJK393154 NTG393154 ODC393154 OMY393154 OWU393154 PGQ393154 PQM393154 QAI393154 QKE393154 QUA393154 RDW393154 RNS393154 RXO393154 SHK393154 SRG393154 TBC393154 TKY393154 TUU393154 UEQ393154 UOM393154 UYI393154 VIE393154 VSA393154 WBW393154 WLS393154 WVO393154 F458690 JC458690 SY458690 ACU458690 AMQ458690 AWM458690 BGI458690 BQE458690 CAA458690 CJW458690 CTS458690 DDO458690 DNK458690 DXG458690 EHC458690 EQY458690 FAU458690 FKQ458690 FUM458690 GEI458690 GOE458690 GYA458690 HHW458690 HRS458690 IBO458690 ILK458690 IVG458690 JFC458690 JOY458690 JYU458690 KIQ458690 KSM458690 LCI458690 LME458690 LWA458690 MFW458690 MPS458690 MZO458690 NJK458690 NTG458690 ODC458690 OMY458690 OWU458690 PGQ458690 PQM458690 QAI458690 QKE458690 QUA458690 RDW458690 RNS458690 RXO458690 SHK458690 SRG458690 TBC458690 TKY458690 TUU458690 UEQ458690 UOM458690 UYI458690 VIE458690 VSA458690 WBW458690 WLS458690 WVO458690 F524226 JC524226 SY524226 ACU524226 AMQ524226 AWM524226 BGI524226 BQE524226 CAA524226 CJW524226 CTS524226 DDO524226 DNK524226 DXG524226 EHC524226 EQY524226 FAU524226 FKQ524226 FUM524226 GEI524226 GOE524226 GYA524226 HHW524226 HRS524226 IBO524226 ILK524226 IVG524226 JFC524226 JOY524226 JYU524226 KIQ524226 KSM524226 LCI524226 LME524226 LWA524226 MFW524226 MPS524226 MZO524226 NJK524226 NTG524226 ODC524226 OMY524226 OWU524226 PGQ524226 PQM524226 QAI524226 QKE524226 QUA524226 RDW524226 RNS524226 RXO524226 SHK524226 SRG524226 TBC524226 TKY524226 TUU524226 UEQ524226 UOM524226 UYI524226 VIE524226 VSA524226 WBW524226 WLS524226 WVO524226 F589762 JC589762 SY589762 ACU589762 AMQ589762 AWM589762 BGI589762 BQE589762 CAA589762 CJW589762 CTS589762 DDO589762 DNK589762 DXG589762 EHC589762 EQY589762 FAU589762 FKQ589762 FUM589762 GEI589762 GOE589762 GYA589762 HHW589762 HRS589762 IBO589762 ILK589762 IVG589762 JFC589762 JOY589762 JYU589762 KIQ589762 KSM589762 LCI589762 LME589762 LWA589762 MFW589762 MPS589762 MZO589762 NJK589762 NTG589762 ODC589762 OMY589762 OWU589762 PGQ589762 PQM589762 QAI589762 QKE589762 QUA589762 RDW589762 RNS589762 RXO589762 SHK589762 SRG589762 TBC589762 TKY589762 TUU589762 UEQ589762 UOM589762 UYI589762 VIE589762 VSA589762 WBW589762 WLS589762 WVO589762 F655298 JC655298 SY655298 ACU655298 AMQ655298 AWM655298 BGI655298 BQE655298 CAA655298 CJW655298 CTS655298 DDO655298 DNK655298 DXG655298 EHC655298 EQY655298 FAU655298 FKQ655298 FUM655298 GEI655298 GOE655298 GYA655298 HHW655298 HRS655298 IBO655298 ILK655298 IVG655298 JFC655298 JOY655298 JYU655298 KIQ655298 KSM655298 LCI655298 LME655298 LWA655298 MFW655298 MPS655298 MZO655298 NJK655298 NTG655298 ODC655298 OMY655298 OWU655298 PGQ655298 PQM655298 QAI655298 QKE655298 QUA655298 RDW655298 RNS655298 RXO655298 SHK655298 SRG655298 TBC655298 TKY655298 TUU655298 UEQ655298 UOM655298 UYI655298 VIE655298 VSA655298 WBW655298 WLS655298 WVO655298 F720834 JC720834 SY720834 ACU720834 AMQ720834 AWM720834 BGI720834 BQE720834 CAA720834 CJW720834 CTS720834 DDO720834 DNK720834 DXG720834 EHC720834 EQY720834 FAU720834 FKQ720834 FUM720834 GEI720834 GOE720834 GYA720834 HHW720834 HRS720834 IBO720834 ILK720834 IVG720834 JFC720834 JOY720834 JYU720834 KIQ720834 KSM720834 LCI720834 LME720834 LWA720834 MFW720834 MPS720834 MZO720834 NJK720834 NTG720834 ODC720834 OMY720834 OWU720834 PGQ720834 PQM720834 QAI720834 QKE720834 QUA720834 RDW720834 RNS720834 RXO720834 SHK720834 SRG720834 TBC720834 TKY720834 TUU720834 UEQ720834 UOM720834 UYI720834 VIE720834 VSA720834 WBW720834 WLS720834 WVO720834 F786370 JC786370 SY786370 ACU786370 AMQ786370 AWM786370 BGI786370 BQE786370 CAA786370 CJW786370 CTS786370 DDO786370 DNK786370 DXG786370 EHC786370 EQY786370 FAU786370 FKQ786370 FUM786370 GEI786370 GOE786370 GYA786370 HHW786370 HRS786370 IBO786370 ILK786370 IVG786370 JFC786370 JOY786370 JYU786370 KIQ786370 KSM786370 LCI786370 LME786370 LWA786370 MFW786370 MPS786370 MZO786370 NJK786370 NTG786370 ODC786370 OMY786370 OWU786370 PGQ786370 PQM786370 QAI786370 QKE786370 QUA786370 RDW786370 RNS786370 RXO786370 SHK786370 SRG786370 TBC786370 TKY786370 TUU786370 UEQ786370 UOM786370 UYI786370 VIE786370 VSA786370 WBW786370 WLS786370 WVO786370 F851906 JC851906 SY851906 ACU851906 AMQ851906 AWM851906 BGI851906 BQE851906 CAA851906 CJW851906 CTS851906 DDO851906 DNK851906 DXG851906 EHC851906 EQY851906 FAU851906 FKQ851906 FUM851906 GEI851906 GOE851906 GYA851906 HHW851906 HRS851906 IBO851906 ILK851906 IVG851906 JFC851906 JOY851906 JYU851906 KIQ851906 KSM851906 LCI851906 LME851906 LWA851906 MFW851906 MPS851906 MZO851906 NJK851906 NTG851906 ODC851906 OMY851906 OWU851906 PGQ851906 PQM851906 QAI851906 QKE851906 QUA851906 RDW851906 RNS851906 RXO851906 SHK851906 SRG851906 TBC851906 TKY851906 TUU851906 UEQ851906 UOM851906 UYI851906 VIE851906 VSA851906 WBW851906 WLS851906 WVO851906 F917442 JC917442 SY917442 ACU917442 AMQ917442 AWM917442 BGI917442 BQE917442 CAA917442 CJW917442 CTS917442 DDO917442 DNK917442 DXG917442 EHC917442 EQY917442 FAU917442 FKQ917442 FUM917442 GEI917442 GOE917442 GYA917442 HHW917442 HRS917442 IBO917442 ILK917442 IVG917442 JFC917442 JOY917442 JYU917442 KIQ917442 KSM917442 LCI917442 LME917442 LWA917442 MFW917442 MPS917442 MZO917442 NJK917442 NTG917442 ODC917442 OMY917442 OWU917442 PGQ917442 PQM917442 QAI917442 QKE917442 QUA917442 RDW917442 RNS917442 RXO917442 SHK917442 SRG917442 TBC917442 TKY917442 TUU917442 UEQ917442 UOM917442 UYI917442 VIE917442 VSA917442 WBW917442 WLS917442 WVO917442 F982978 JC982978 SY982978 ACU982978 AMQ982978 AWM982978 BGI982978 BQE982978 CAA982978 CJW982978 CTS982978 DDO982978 DNK982978 DXG982978 EHC982978 EQY982978 FAU982978 FKQ982978 FUM982978 GEI982978 GOE982978 GYA982978 HHW982978 HRS982978 IBO982978 ILK982978 IVG982978 JFC982978 JOY982978 JYU982978 KIQ982978 KSM982978 LCI982978 LME982978 LWA982978 MFW982978 MPS982978 MZO982978 NJK982978 NTG982978 ODC982978 OMY982978 OWU982978 PGQ982978 PQM982978 QAI982978 QKE982978 QUA982978 RDW982978 RNS982978 RXO982978 SHK982978 SRG982978 TBC982978 TKY982978 TUU982978 UEQ982978 UOM982978 UYI982978 VIE982978 VSA982978 WBW982978 WLS982978 WVO982978 M65540:T65540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M131076:T131076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M196612:T196612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M262148:T262148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M327684:T327684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M393220:T393220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M458756:T458756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M524292:T524292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M589828:T589828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M655364:T655364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M720900:T720900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M786436:T786436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M851972:T851972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M917508:T917508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M983044:T983044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AI65538 JR65538 TN65538 ADJ65538 ANF65538 AXB65538 BGX65538 BQT65538 CAP65538 CKL65538 CUH65538 DED65538 DNZ65538 DXV65538 EHR65538 ERN65538 FBJ65538 FLF65538 FVB65538 GEX65538 GOT65538 GYP65538 HIL65538 HSH65538 ICD65538 ILZ65538 IVV65538 JFR65538 JPN65538 JZJ65538 KJF65538 KTB65538 LCX65538 LMT65538 LWP65538 MGL65538 MQH65538 NAD65538 NJZ65538 NTV65538 ODR65538 ONN65538 OXJ65538 PHF65538 PRB65538 QAX65538 QKT65538 QUP65538 REL65538 ROH65538 RYD65538 SHZ65538 SRV65538 TBR65538 TLN65538 TVJ65538 UFF65538 UPB65538 UYX65538 VIT65538 VSP65538 WCL65538 WMH65538 WWD65538 AI131074 JR131074 TN131074 ADJ131074 ANF131074 AXB131074 BGX131074 BQT131074 CAP131074 CKL131074 CUH131074 DED131074 DNZ131074 DXV131074 EHR131074 ERN131074 FBJ131074 FLF131074 FVB131074 GEX131074 GOT131074 GYP131074 HIL131074 HSH131074 ICD131074 ILZ131074 IVV131074 JFR131074 JPN131074 JZJ131074 KJF131074 KTB131074 LCX131074 LMT131074 LWP131074 MGL131074 MQH131074 NAD131074 NJZ131074 NTV131074 ODR131074 ONN131074 OXJ131074 PHF131074 PRB131074 QAX131074 QKT131074 QUP131074 REL131074 ROH131074 RYD131074 SHZ131074 SRV131074 TBR131074 TLN131074 TVJ131074 UFF131074 UPB131074 UYX131074 VIT131074 VSP131074 WCL131074 WMH131074 WWD131074 AI196610 JR196610 TN196610 ADJ196610 ANF196610 AXB196610 BGX196610 BQT196610 CAP196610 CKL196610 CUH196610 DED196610 DNZ196610 DXV196610 EHR196610 ERN196610 FBJ196610 FLF196610 FVB196610 GEX196610 GOT196610 GYP196610 HIL196610 HSH196610 ICD196610 ILZ196610 IVV196610 JFR196610 JPN196610 JZJ196610 KJF196610 KTB196610 LCX196610 LMT196610 LWP196610 MGL196610 MQH196610 NAD196610 NJZ196610 NTV196610 ODR196610 ONN196610 OXJ196610 PHF196610 PRB196610 QAX196610 QKT196610 QUP196610 REL196610 ROH196610 RYD196610 SHZ196610 SRV196610 TBR196610 TLN196610 TVJ196610 UFF196610 UPB196610 UYX196610 VIT196610 VSP196610 WCL196610 WMH196610 WWD196610 AI262146 JR262146 TN262146 ADJ262146 ANF262146 AXB262146 BGX262146 BQT262146 CAP262146 CKL262146 CUH262146 DED262146 DNZ262146 DXV262146 EHR262146 ERN262146 FBJ262146 FLF262146 FVB262146 GEX262146 GOT262146 GYP262146 HIL262146 HSH262146 ICD262146 ILZ262146 IVV262146 JFR262146 JPN262146 JZJ262146 KJF262146 KTB262146 LCX262146 LMT262146 LWP262146 MGL262146 MQH262146 NAD262146 NJZ262146 NTV262146 ODR262146 ONN262146 OXJ262146 PHF262146 PRB262146 QAX262146 QKT262146 QUP262146 REL262146 ROH262146 RYD262146 SHZ262146 SRV262146 TBR262146 TLN262146 TVJ262146 UFF262146 UPB262146 UYX262146 VIT262146 VSP262146 WCL262146 WMH262146 WWD262146 AI327682 JR327682 TN327682 ADJ327682 ANF327682 AXB327682 BGX327682 BQT327682 CAP327682 CKL327682 CUH327682 DED327682 DNZ327682 DXV327682 EHR327682 ERN327682 FBJ327682 FLF327682 FVB327682 GEX327682 GOT327682 GYP327682 HIL327682 HSH327682 ICD327682 ILZ327682 IVV327682 JFR327682 JPN327682 JZJ327682 KJF327682 KTB327682 LCX327682 LMT327682 LWP327682 MGL327682 MQH327682 NAD327682 NJZ327682 NTV327682 ODR327682 ONN327682 OXJ327682 PHF327682 PRB327682 QAX327682 QKT327682 QUP327682 REL327682 ROH327682 RYD327682 SHZ327682 SRV327682 TBR327682 TLN327682 TVJ327682 UFF327682 UPB327682 UYX327682 VIT327682 VSP327682 WCL327682 WMH327682 WWD327682 AI393218 JR393218 TN393218 ADJ393218 ANF393218 AXB393218 BGX393218 BQT393218 CAP393218 CKL393218 CUH393218 DED393218 DNZ393218 DXV393218 EHR393218 ERN393218 FBJ393218 FLF393218 FVB393218 GEX393218 GOT393218 GYP393218 HIL393218 HSH393218 ICD393218 ILZ393218 IVV393218 JFR393218 JPN393218 JZJ393218 KJF393218 KTB393218 LCX393218 LMT393218 LWP393218 MGL393218 MQH393218 NAD393218 NJZ393218 NTV393218 ODR393218 ONN393218 OXJ393218 PHF393218 PRB393218 QAX393218 QKT393218 QUP393218 REL393218 ROH393218 RYD393218 SHZ393218 SRV393218 TBR393218 TLN393218 TVJ393218 UFF393218 UPB393218 UYX393218 VIT393218 VSP393218 WCL393218 WMH393218 WWD393218 AI458754 JR458754 TN458754 ADJ458754 ANF458754 AXB458754 BGX458754 BQT458754 CAP458754 CKL458754 CUH458754 DED458754 DNZ458754 DXV458754 EHR458754 ERN458754 FBJ458754 FLF458754 FVB458754 GEX458754 GOT458754 GYP458754 HIL458754 HSH458754 ICD458754 ILZ458754 IVV458754 JFR458754 JPN458754 JZJ458754 KJF458754 KTB458754 LCX458754 LMT458754 LWP458754 MGL458754 MQH458754 NAD458754 NJZ458754 NTV458754 ODR458754 ONN458754 OXJ458754 PHF458754 PRB458754 QAX458754 QKT458754 QUP458754 REL458754 ROH458754 RYD458754 SHZ458754 SRV458754 TBR458754 TLN458754 TVJ458754 UFF458754 UPB458754 UYX458754 VIT458754 VSP458754 WCL458754 WMH458754 WWD458754 AI524290 JR524290 TN524290 ADJ524290 ANF524290 AXB524290 BGX524290 BQT524290 CAP524290 CKL524290 CUH524290 DED524290 DNZ524290 DXV524290 EHR524290 ERN524290 FBJ524290 FLF524290 FVB524290 GEX524290 GOT524290 GYP524290 HIL524290 HSH524290 ICD524290 ILZ524290 IVV524290 JFR524290 JPN524290 JZJ524290 KJF524290 KTB524290 LCX524290 LMT524290 LWP524290 MGL524290 MQH524290 NAD524290 NJZ524290 NTV524290 ODR524290 ONN524290 OXJ524290 PHF524290 PRB524290 QAX524290 QKT524290 QUP524290 REL524290 ROH524290 RYD524290 SHZ524290 SRV524290 TBR524290 TLN524290 TVJ524290 UFF524290 UPB524290 UYX524290 VIT524290 VSP524290 WCL524290 WMH524290 WWD524290 AI589826 JR589826 TN589826 ADJ589826 ANF589826 AXB589826 BGX589826 BQT589826 CAP589826 CKL589826 CUH589826 DED589826 DNZ589826 DXV589826 EHR589826 ERN589826 FBJ589826 FLF589826 FVB589826 GEX589826 GOT589826 GYP589826 HIL589826 HSH589826 ICD589826 ILZ589826 IVV589826 JFR589826 JPN589826 JZJ589826 KJF589826 KTB589826 LCX589826 LMT589826 LWP589826 MGL589826 MQH589826 NAD589826 NJZ589826 NTV589826 ODR589826 ONN589826 OXJ589826 PHF589826 PRB589826 QAX589826 QKT589826 QUP589826 REL589826 ROH589826 RYD589826 SHZ589826 SRV589826 TBR589826 TLN589826 TVJ589826 UFF589826 UPB589826 UYX589826 VIT589826 VSP589826 WCL589826 WMH589826 WWD589826 AI655362 JR655362 TN655362 ADJ655362 ANF655362 AXB655362 BGX655362 BQT655362 CAP655362 CKL655362 CUH655362 DED655362 DNZ655362 DXV655362 EHR655362 ERN655362 FBJ655362 FLF655362 FVB655362 GEX655362 GOT655362 GYP655362 HIL655362 HSH655362 ICD655362 ILZ655362 IVV655362 JFR655362 JPN655362 JZJ655362 KJF655362 KTB655362 LCX655362 LMT655362 LWP655362 MGL655362 MQH655362 NAD655362 NJZ655362 NTV655362 ODR655362 ONN655362 OXJ655362 PHF655362 PRB655362 QAX655362 QKT655362 QUP655362 REL655362 ROH655362 RYD655362 SHZ655362 SRV655362 TBR655362 TLN655362 TVJ655362 UFF655362 UPB655362 UYX655362 VIT655362 VSP655362 WCL655362 WMH655362 WWD655362 AI720898 JR720898 TN720898 ADJ720898 ANF720898 AXB720898 BGX720898 BQT720898 CAP720898 CKL720898 CUH720898 DED720898 DNZ720898 DXV720898 EHR720898 ERN720898 FBJ720898 FLF720898 FVB720898 GEX720898 GOT720898 GYP720898 HIL720898 HSH720898 ICD720898 ILZ720898 IVV720898 JFR720898 JPN720898 JZJ720898 KJF720898 KTB720898 LCX720898 LMT720898 LWP720898 MGL720898 MQH720898 NAD720898 NJZ720898 NTV720898 ODR720898 ONN720898 OXJ720898 PHF720898 PRB720898 QAX720898 QKT720898 QUP720898 REL720898 ROH720898 RYD720898 SHZ720898 SRV720898 TBR720898 TLN720898 TVJ720898 UFF720898 UPB720898 UYX720898 VIT720898 VSP720898 WCL720898 WMH720898 WWD720898 AI786434 JR786434 TN786434 ADJ786434 ANF786434 AXB786434 BGX786434 BQT786434 CAP786434 CKL786434 CUH786434 DED786434 DNZ786434 DXV786434 EHR786434 ERN786434 FBJ786434 FLF786434 FVB786434 GEX786434 GOT786434 GYP786434 HIL786434 HSH786434 ICD786434 ILZ786434 IVV786434 JFR786434 JPN786434 JZJ786434 KJF786434 KTB786434 LCX786434 LMT786434 LWP786434 MGL786434 MQH786434 NAD786434 NJZ786434 NTV786434 ODR786434 ONN786434 OXJ786434 PHF786434 PRB786434 QAX786434 QKT786434 QUP786434 REL786434 ROH786434 RYD786434 SHZ786434 SRV786434 TBR786434 TLN786434 TVJ786434 UFF786434 UPB786434 UYX786434 VIT786434 VSP786434 WCL786434 WMH786434 WWD786434 AI851970 JR851970 TN851970 ADJ851970 ANF851970 AXB851970 BGX851970 BQT851970 CAP851970 CKL851970 CUH851970 DED851970 DNZ851970 DXV851970 EHR851970 ERN851970 FBJ851970 FLF851970 FVB851970 GEX851970 GOT851970 GYP851970 HIL851970 HSH851970 ICD851970 ILZ851970 IVV851970 JFR851970 JPN851970 JZJ851970 KJF851970 KTB851970 LCX851970 LMT851970 LWP851970 MGL851970 MQH851970 NAD851970 NJZ851970 NTV851970 ODR851970 ONN851970 OXJ851970 PHF851970 PRB851970 QAX851970 QKT851970 QUP851970 REL851970 ROH851970 RYD851970 SHZ851970 SRV851970 TBR851970 TLN851970 TVJ851970 UFF851970 UPB851970 UYX851970 VIT851970 VSP851970 WCL851970 WMH851970 WWD851970 AI917506 JR917506 TN917506 ADJ917506 ANF917506 AXB917506 BGX917506 BQT917506 CAP917506 CKL917506 CUH917506 DED917506 DNZ917506 DXV917506 EHR917506 ERN917506 FBJ917506 FLF917506 FVB917506 GEX917506 GOT917506 GYP917506 HIL917506 HSH917506 ICD917506 ILZ917506 IVV917506 JFR917506 JPN917506 JZJ917506 KJF917506 KTB917506 LCX917506 LMT917506 LWP917506 MGL917506 MQH917506 NAD917506 NJZ917506 NTV917506 ODR917506 ONN917506 OXJ917506 PHF917506 PRB917506 QAX917506 QKT917506 QUP917506 REL917506 ROH917506 RYD917506 SHZ917506 SRV917506 TBR917506 TLN917506 TVJ917506 UFF917506 UPB917506 UYX917506 VIT917506 VSP917506 WCL917506 WMH917506 WWD917506 AI983042 JR983042 TN983042 ADJ983042 ANF983042 AXB983042 BGX983042 BQT983042 CAP983042 CKL983042 CUH983042 DED983042 DNZ983042 DXV983042 EHR983042 ERN983042 FBJ983042 FLF983042 FVB983042 GEX983042 GOT983042 GYP983042 HIL983042 HSH983042 ICD983042 ILZ983042 IVV983042 JFR983042 JPN983042 JZJ983042 KJF983042 KTB983042 LCX983042 LMT983042 LWP983042 MGL983042 MQH983042 NAD983042 NJZ983042 NTV983042 ODR983042 ONN983042 OXJ983042 PHF983042 PRB983042 QAX983042 QKT983042 QUP983042 REL983042 ROH983042 RYD983042 SHZ983042 SRV983042 TBR983042 TLN983042 TVJ983042 UFF983042 UPB983042 UYX983042 VIT983042 VSP983042 WCL983042 WMH983042 WWD983042 M65519:T65522 JJ65519:JJ65522 TF65519:TF65522 ADB65519:ADB65522 AMX65519:AMX65522 AWT65519:AWT65522 BGP65519:BGP65522 BQL65519:BQL65522 CAH65519:CAH65522 CKD65519:CKD65522 CTZ65519:CTZ65522 DDV65519:DDV65522 DNR65519:DNR65522 DXN65519:DXN65522 EHJ65519:EHJ65522 ERF65519:ERF65522 FBB65519:FBB65522 FKX65519:FKX65522 FUT65519:FUT65522 GEP65519:GEP65522 GOL65519:GOL65522 GYH65519:GYH65522 HID65519:HID65522 HRZ65519:HRZ65522 IBV65519:IBV65522 ILR65519:ILR65522 IVN65519:IVN65522 JFJ65519:JFJ65522 JPF65519:JPF65522 JZB65519:JZB65522 KIX65519:KIX65522 KST65519:KST65522 LCP65519:LCP65522 LML65519:LML65522 LWH65519:LWH65522 MGD65519:MGD65522 MPZ65519:MPZ65522 MZV65519:MZV65522 NJR65519:NJR65522 NTN65519:NTN65522 ODJ65519:ODJ65522 ONF65519:ONF65522 OXB65519:OXB65522 PGX65519:PGX65522 PQT65519:PQT65522 QAP65519:QAP65522 QKL65519:QKL65522 QUH65519:QUH65522 RED65519:RED65522 RNZ65519:RNZ65522 RXV65519:RXV65522 SHR65519:SHR65522 SRN65519:SRN65522 TBJ65519:TBJ65522 TLF65519:TLF65522 TVB65519:TVB65522 UEX65519:UEX65522 UOT65519:UOT65522 UYP65519:UYP65522 VIL65519:VIL65522 VSH65519:VSH65522 WCD65519:WCD65522 WLZ65519:WLZ65522 WVV65519:WVV65522 M131055:T131058 JJ131055:JJ131058 TF131055:TF131058 ADB131055:ADB131058 AMX131055:AMX131058 AWT131055:AWT131058 BGP131055:BGP131058 BQL131055:BQL131058 CAH131055:CAH131058 CKD131055:CKD131058 CTZ131055:CTZ131058 DDV131055:DDV131058 DNR131055:DNR131058 DXN131055:DXN131058 EHJ131055:EHJ131058 ERF131055:ERF131058 FBB131055:FBB131058 FKX131055:FKX131058 FUT131055:FUT131058 GEP131055:GEP131058 GOL131055:GOL131058 GYH131055:GYH131058 HID131055:HID131058 HRZ131055:HRZ131058 IBV131055:IBV131058 ILR131055:ILR131058 IVN131055:IVN131058 JFJ131055:JFJ131058 JPF131055:JPF131058 JZB131055:JZB131058 KIX131055:KIX131058 KST131055:KST131058 LCP131055:LCP131058 LML131055:LML131058 LWH131055:LWH131058 MGD131055:MGD131058 MPZ131055:MPZ131058 MZV131055:MZV131058 NJR131055:NJR131058 NTN131055:NTN131058 ODJ131055:ODJ131058 ONF131055:ONF131058 OXB131055:OXB131058 PGX131055:PGX131058 PQT131055:PQT131058 QAP131055:QAP131058 QKL131055:QKL131058 QUH131055:QUH131058 RED131055:RED131058 RNZ131055:RNZ131058 RXV131055:RXV131058 SHR131055:SHR131058 SRN131055:SRN131058 TBJ131055:TBJ131058 TLF131055:TLF131058 TVB131055:TVB131058 UEX131055:UEX131058 UOT131055:UOT131058 UYP131055:UYP131058 VIL131055:VIL131058 VSH131055:VSH131058 WCD131055:WCD131058 WLZ131055:WLZ131058 WVV131055:WVV131058 M196591:T196594 JJ196591:JJ196594 TF196591:TF196594 ADB196591:ADB196594 AMX196591:AMX196594 AWT196591:AWT196594 BGP196591:BGP196594 BQL196591:BQL196594 CAH196591:CAH196594 CKD196591:CKD196594 CTZ196591:CTZ196594 DDV196591:DDV196594 DNR196591:DNR196594 DXN196591:DXN196594 EHJ196591:EHJ196594 ERF196591:ERF196594 FBB196591:FBB196594 FKX196591:FKX196594 FUT196591:FUT196594 GEP196591:GEP196594 GOL196591:GOL196594 GYH196591:GYH196594 HID196591:HID196594 HRZ196591:HRZ196594 IBV196591:IBV196594 ILR196591:ILR196594 IVN196591:IVN196594 JFJ196591:JFJ196594 JPF196591:JPF196594 JZB196591:JZB196594 KIX196591:KIX196594 KST196591:KST196594 LCP196591:LCP196594 LML196591:LML196594 LWH196591:LWH196594 MGD196591:MGD196594 MPZ196591:MPZ196594 MZV196591:MZV196594 NJR196591:NJR196594 NTN196591:NTN196594 ODJ196591:ODJ196594 ONF196591:ONF196594 OXB196591:OXB196594 PGX196591:PGX196594 PQT196591:PQT196594 QAP196591:QAP196594 QKL196591:QKL196594 QUH196591:QUH196594 RED196591:RED196594 RNZ196591:RNZ196594 RXV196591:RXV196594 SHR196591:SHR196594 SRN196591:SRN196594 TBJ196591:TBJ196594 TLF196591:TLF196594 TVB196591:TVB196594 UEX196591:UEX196594 UOT196591:UOT196594 UYP196591:UYP196594 VIL196591:VIL196594 VSH196591:VSH196594 WCD196591:WCD196594 WLZ196591:WLZ196594 WVV196591:WVV196594 M262127:T262130 JJ262127:JJ262130 TF262127:TF262130 ADB262127:ADB262130 AMX262127:AMX262130 AWT262127:AWT262130 BGP262127:BGP262130 BQL262127:BQL262130 CAH262127:CAH262130 CKD262127:CKD262130 CTZ262127:CTZ262130 DDV262127:DDV262130 DNR262127:DNR262130 DXN262127:DXN262130 EHJ262127:EHJ262130 ERF262127:ERF262130 FBB262127:FBB262130 FKX262127:FKX262130 FUT262127:FUT262130 GEP262127:GEP262130 GOL262127:GOL262130 GYH262127:GYH262130 HID262127:HID262130 HRZ262127:HRZ262130 IBV262127:IBV262130 ILR262127:ILR262130 IVN262127:IVN262130 JFJ262127:JFJ262130 JPF262127:JPF262130 JZB262127:JZB262130 KIX262127:KIX262130 KST262127:KST262130 LCP262127:LCP262130 LML262127:LML262130 LWH262127:LWH262130 MGD262127:MGD262130 MPZ262127:MPZ262130 MZV262127:MZV262130 NJR262127:NJR262130 NTN262127:NTN262130 ODJ262127:ODJ262130 ONF262127:ONF262130 OXB262127:OXB262130 PGX262127:PGX262130 PQT262127:PQT262130 QAP262127:QAP262130 QKL262127:QKL262130 QUH262127:QUH262130 RED262127:RED262130 RNZ262127:RNZ262130 RXV262127:RXV262130 SHR262127:SHR262130 SRN262127:SRN262130 TBJ262127:TBJ262130 TLF262127:TLF262130 TVB262127:TVB262130 UEX262127:UEX262130 UOT262127:UOT262130 UYP262127:UYP262130 VIL262127:VIL262130 VSH262127:VSH262130 WCD262127:WCD262130 WLZ262127:WLZ262130 WVV262127:WVV262130 M327663:T327666 JJ327663:JJ327666 TF327663:TF327666 ADB327663:ADB327666 AMX327663:AMX327666 AWT327663:AWT327666 BGP327663:BGP327666 BQL327663:BQL327666 CAH327663:CAH327666 CKD327663:CKD327666 CTZ327663:CTZ327666 DDV327663:DDV327666 DNR327663:DNR327666 DXN327663:DXN327666 EHJ327663:EHJ327666 ERF327663:ERF327666 FBB327663:FBB327666 FKX327663:FKX327666 FUT327663:FUT327666 GEP327663:GEP327666 GOL327663:GOL327666 GYH327663:GYH327666 HID327663:HID327666 HRZ327663:HRZ327666 IBV327663:IBV327666 ILR327663:ILR327666 IVN327663:IVN327666 JFJ327663:JFJ327666 JPF327663:JPF327666 JZB327663:JZB327666 KIX327663:KIX327666 KST327663:KST327666 LCP327663:LCP327666 LML327663:LML327666 LWH327663:LWH327666 MGD327663:MGD327666 MPZ327663:MPZ327666 MZV327663:MZV327666 NJR327663:NJR327666 NTN327663:NTN327666 ODJ327663:ODJ327666 ONF327663:ONF327666 OXB327663:OXB327666 PGX327663:PGX327666 PQT327663:PQT327666 QAP327663:QAP327666 QKL327663:QKL327666 QUH327663:QUH327666 RED327663:RED327666 RNZ327663:RNZ327666 RXV327663:RXV327666 SHR327663:SHR327666 SRN327663:SRN327666 TBJ327663:TBJ327666 TLF327663:TLF327666 TVB327663:TVB327666 UEX327663:UEX327666 UOT327663:UOT327666 UYP327663:UYP327666 VIL327663:VIL327666 VSH327663:VSH327666 WCD327663:WCD327666 WLZ327663:WLZ327666 WVV327663:WVV327666 M393199:T393202 JJ393199:JJ393202 TF393199:TF393202 ADB393199:ADB393202 AMX393199:AMX393202 AWT393199:AWT393202 BGP393199:BGP393202 BQL393199:BQL393202 CAH393199:CAH393202 CKD393199:CKD393202 CTZ393199:CTZ393202 DDV393199:DDV393202 DNR393199:DNR393202 DXN393199:DXN393202 EHJ393199:EHJ393202 ERF393199:ERF393202 FBB393199:FBB393202 FKX393199:FKX393202 FUT393199:FUT393202 GEP393199:GEP393202 GOL393199:GOL393202 GYH393199:GYH393202 HID393199:HID393202 HRZ393199:HRZ393202 IBV393199:IBV393202 ILR393199:ILR393202 IVN393199:IVN393202 JFJ393199:JFJ393202 JPF393199:JPF393202 JZB393199:JZB393202 KIX393199:KIX393202 KST393199:KST393202 LCP393199:LCP393202 LML393199:LML393202 LWH393199:LWH393202 MGD393199:MGD393202 MPZ393199:MPZ393202 MZV393199:MZV393202 NJR393199:NJR393202 NTN393199:NTN393202 ODJ393199:ODJ393202 ONF393199:ONF393202 OXB393199:OXB393202 PGX393199:PGX393202 PQT393199:PQT393202 QAP393199:QAP393202 QKL393199:QKL393202 QUH393199:QUH393202 RED393199:RED393202 RNZ393199:RNZ393202 RXV393199:RXV393202 SHR393199:SHR393202 SRN393199:SRN393202 TBJ393199:TBJ393202 TLF393199:TLF393202 TVB393199:TVB393202 UEX393199:UEX393202 UOT393199:UOT393202 UYP393199:UYP393202 VIL393199:VIL393202 VSH393199:VSH393202 WCD393199:WCD393202 WLZ393199:WLZ393202 WVV393199:WVV393202 M458735:T458738 JJ458735:JJ458738 TF458735:TF458738 ADB458735:ADB458738 AMX458735:AMX458738 AWT458735:AWT458738 BGP458735:BGP458738 BQL458735:BQL458738 CAH458735:CAH458738 CKD458735:CKD458738 CTZ458735:CTZ458738 DDV458735:DDV458738 DNR458735:DNR458738 DXN458735:DXN458738 EHJ458735:EHJ458738 ERF458735:ERF458738 FBB458735:FBB458738 FKX458735:FKX458738 FUT458735:FUT458738 GEP458735:GEP458738 GOL458735:GOL458738 GYH458735:GYH458738 HID458735:HID458738 HRZ458735:HRZ458738 IBV458735:IBV458738 ILR458735:ILR458738 IVN458735:IVN458738 JFJ458735:JFJ458738 JPF458735:JPF458738 JZB458735:JZB458738 KIX458735:KIX458738 KST458735:KST458738 LCP458735:LCP458738 LML458735:LML458738 LWH458735:LWH458738 MGD458735:MGD458738 MPZ458735:MPZ458738 MZV458735:MZV458738 NJR458735:NJR458738 NTN458735:NTN458738 ODJ458735:ODJ458738 ONF458735:ONF458738 OXB458735:OXB458738 PGX458735:PGX458738 PQT458735:PQT458738 QAP458735:QAP458738 QKL458735:QKL458738 QUH458735:QUH458738 RED458735:RED458738 RNZ458735:RNZ458738 RXV458735:RXV458738 SHR458735:SHR458738 SRN458735:SRN458738 TBJ458735:TBJ458738 TLF458735:TLF458738 TVB458735:TVB458738 UEX458735:UEX458738 UOT458735:UOT458738 UYP458735:UYP458738 VIL458735:VIL458738 VSH458735:VSH458738 WCD458735:WCD458738 WLZ458735:WLZ458738 WVV458735:WVV458738 M524271:T524274 JJ524271:JJ524274 TF524271:TF524274 ADB524271:ADB524274 AMX524271:AMX524274 AWT524271:AWT524274 BGP524271:BGP524274 BQL524271:BQL524274 CAH524271:CAH524274 CKD524271:CKD524274 CTZ524271:CTZ524274 DDV524271:DDV524274 DNR524271:DNR524274 DXN524271:DXN524274 EHJ524271:EHJ524274 ERF524271:ERF524274 FBB524271:FBB524274 FKX524271:FKX524274 FUT524271:FUT524274 GEP524271:GEP524274 GOL524271:GOL524274 GYH524271:GYH524274 HID524271:HID524274 HRZ524271:HRZ524274 IBV524271:IBV524274 ILR524271:ILR524274 IVN524271:IVN524274 JFJ524271:JFJ524274 JPF524271:JPF524274 JZB524271:JZB524274 KIX524271:KIX524274 KST524271:KST524274 LCP524271:LCP524274 LML524271:LML524274 LWH524271:LWH524274 MGD524271:MGD524274 MPZ524271:MPZ524274 MZV524271:MZV524274 NJR524271:NJR524274 NTN524271:NTN524274 ODJ524271:ODJ524274 ONF524271:ONF524274 OXB524271:OXB524274 PGX524271:PGX524274 PQT524271:PQT524274 QAP524271:QAP524274 QKL524271:QKL524274 QUH524271:QUH524274 RED524271:RED524274 RNZ524271:RNZ524274 RXV524271:RXV524274 SHR524271:SHR524274 SRN524271:SRN524274 TBJ524271:TBJ524274 TLF524271:TLF524274 TVB524271:TVB524274 UEX524271:UEX524274 UOT524271:UOT524274 UYP524271:UYP524274 VIL524271:VIL524274 VSH524271:VSH524274 WCD524271:WCD524274 WLZ524271:WLZ524274 WVV524271:WVV524274 M589807:T589810 JJ589807:JJ589810 TF589807:TF589810 ADB589807:ADB589810 AMX589807:AMX589810 AWT589807:AWT589810 BGP589807:BGP589810 BQL589807:BQL589810 CAH589807:CAH589810 CKD589807:CKD589810 CTZ589807:CTZ589810 DDV589807:DDV589810 DNR589807:DNR589810 DXN589807:DXN589810 EHJ589807:EHJ589810 ERF589807:ERF589810 FBB589807:FBB589810 FKX589807:FKX589810 FUT589807:FUT589810 GEP589807:GEP589810 GOL589807:GOL589810 GYH589807:GYH589810 HID589807:HID589810 HRZ589807:HRZ589810 IBV589807:IBV589810 ILR589807:ILR589810 IVN589807:IVN589810 JFJ589807:JFJ589810 JPF589807:JPF589810 JZB589807:JZB589810 KIX589807:KIX589810 KST589807:KST589810 LCP589807:LCP589810 LML589807:LML589810 LWH589807:LWH589810 MGD589807:MGD589810 MPZ589807:MPZ589810 MZV589807:MZV589810 NJR589807:NJR589810 NTN589807:NTN589810 ODJ589807:ODJ589810 ONF589807:ONF589810 OXB589807:OXB589810 PGX589807:PGX589810 PQT589807:PQT589810 QAP589807:QAP589810 QKL589807:QKL589810 QUH589807:QUH589810 RED589807:RED589810 RNZ589807:RNZ589810 RXV589807:RXV589810 SHR589807:SHR589810 SRN589807:SRN589810 TBJ589807:TBJ589810 TLF589807:TLF589810 TVB589807:TVB589810 UEX589807:UEX589810 UOT589807:UOT589810 UYP589807:UYP589810 VIL589807:VIL589810 VSH589807:VSH589810 WCD589807:WCD589810 WLZ589807:WLZ589810 WVV589807:WVV589810 M655343:T655346 JJ655343:JJ655346 TF655343:TF655346 ADB655343:ADB655346 AMX655343:AMX655346 AWT655343:AWT655346 BGP655343:BGP655346 BQL655343:BQL655346 CAH655343:CAH655346 CKD655343:CKD655346 CTZ655343:CTZ655346 DDV655343:DDV655346 DNR655343:DNR655346 DXN655343:DXN655346 EHJ655343:EHJ655346 ERF655343:ERF655346 FBB655343:FBB655346 FKX655343:FKX655346 FUT655343:FUT655346 GEP655343:GEP655346 GOL655343:GOL655346 GYH655343:GYH655346 HID655343:HID655346 HRZ655343:HRZ655346 IBV655343:IBV655346 ILR655343:ILR655346 IVN655343:IVN655346 JFJ655343:JFJ655346 JPF655343:JPF655346 JZB655343:JZB655346 KIX655343:KIX655346 KST655343:KST655346 LCP655343:LCP655346 LML655343:LML655346 LWH655343:LWH655346 MGD655343:MGD655346 MPZ655343:MPZ655346 MZV655343:MZV655346 NJR655343:NJR655346 NTN655343:NTN655346 ODJ655343:ODJ655346 ONF655343:ONF655346 OXB655343:OXB655346 PGX655343:PGX655346 PQT655343:PQT655346 QAP655343:QAP655346 QKL655343:QKL655346 QUH655343:QUH655346 RED655343:RED655346 RNZ655343:RNZ655346 RXV655343:RXV655346 SHR655343:SHR655346 SRN655343:SRN655346 TBJ655343:TBJ655346 TLF655343:TLF655346 TVB655343:TVB655346 UEX655343:UEX655346 UOT655343:UOT655346 UYP655343:UYP655346 VIL655343:VIL655346 VSH655343:VSH655346 WCD655343:WCD655346 WLZ655343:WLZ655346 WVV655343:WVV655346 M720879:T720882 JJ720879:JJ720882 TF720879:TF720882 ADB720879:ADB720882 AMX720879:AMX720882 AWT720879:AWT720882 BGP720879:BGP720882 BQL720879:BQL720882 CAH720879:CAH720882 CKD720879:CKD720882 CTZ720879:CTZ720882 DDV720879:DDV720882 DNR720879:DNR720882 DXN720879:DXN720882 EHJ720879:EHJ720882 ERF720879:ERF720882 FBB720879:FBB720882 FKX720879:FKX720882 FUT720879:FUT720882 GEP720879:GEP720882 GOL720879:GOL720882 GYH720879:GYH720882 HID720879:HID720882 HRZ720879:HRZ720882 IBV720879:IBV720882 ILR720879:ILR720882 IVN720879:IVN720882 JFJ720879:JFJ720882 JPF720879:JPF720882 JZB720879:JZB720882 KIX720879:KIX720882 KST720879:KST720882 LCP720879:LCP720882 LML720879:LML720882 LWH720879:LWH720882 MGD720879:MGD720882 MPZ720879:MPZ720882 MZV720879:MZV720882 NJR720879:NJR720882 NTN720879:NTN720882 ODJ720879:ODJ720882 ONF720879:ONF720882 OXB720879:OXB720882 PGX720879:PGX720882 PQT720879:PQT720882 QAP720879:QAP720882 QKL720879:QKL720882 QUH720879:QUH720882 RED720879:RED720882 RNZ720879:RNZ720882 RXV720879:RXV720882 SHR720879:SHR720882 SRN720879:SRN720882 TBJ720879:TBJ720882 TLF720879:TLF720882 TVB720879:TVB720882 UEX720879:UEX720882 UOT720879:UOT720882 UYP720879:UYP720882 VIL720879:VIL720882 VSH720879:VSH720882 WCD720879:WCD720882 WLZ720879:WLZ720882 WVV720879:WVV720882 M786415:T786418 JJ786415:JJ786418 TF786415:TF786418 ADB786415:ADB786418 AMX786415:AMX786418 AWT786415:AWT786418 BGP786415:BGP786418 BQL786415:BQL786418 CAH786415:CAH786418 CKD786415:CKD786418 CTZ786415:CTZ786418 DDV786415:DDV786418 DNR786415:DNR786418 DXN786415:DXN786418 EHJ786415:EHJ786418 ERF786415:ERF786418 FBB786415:FBB786418 FKX786415:FKX786418 FUT786415:FUT786418 GEP786415:GEP786418 GOL786415:GOL786418 GYH786415:GYH786418 HID786415:HID786418 HRZ786415:HRZ786418 IBV786415:IBV786418 ILR786415:ILR786418 IVN786415:IVN786418 JFJ786415:JFJ786418 JPF786415:JPF786418 JZB786415:JZB786418 KIX786415:KIX786418 KST786415:KST786418 LCP786415:LCP786418 LML786415:LML786418 LWH786415:LWH786418 MGD786415:MGD786418 MPZ786415:MPZ786418 MZV786415:MZV786418 NJR786415:NJR786418 NTN786415:NTN786418 ODJ786415:ODJ786418 ONF786415:ONF786418 OXB786415:OXB786418 PGX786415:PGX786418 PQT786415:PQT786418 QAP786415:QAP786418 QKL786415:QKL786418 QUH786415:QUH786418 RED786415:RED786418 RNZ786415:RNZ786418 RXV786415:RXV786418 SHR786415:SHR786418 SRN786415:SRN786418 TBJ786415:TBJ786418 TLF786415:TLF786418 TVB786415:TVB786418 UEX786415:UEX786418 UOT786415:UOT786418 UYP786415:UYP786418 VIL786415:VIL786418 VSH786415:VSH786418 WCD786415:WCD786418 WLZ786415:WLZ786418 WVV786415:WVV786418 M851951:T851954 JJ851951:JJ851954 TF851951:TF851954 ADB851951:ADB851954 AMX851951:AMX851954 AWT851951:AWT851954 BGP851951:BGP851954 BQL851951:BQL851954 CAH851951:CAH851954 CKD851951:CKD851954 CTZ851951:CTZ851954 DDV851951:DDV851954 DNR851951:DNR851954 DXN851951:DXN851954 EHJ851951:EHJ851954 ERF851951:ERF851954 FBB851951:FBB851954 FKX851951:FKX851954 FUT851951:FUT851954 GEP851951:GEP851954 GOL851951:GOL851954 GYH851951:GYH851954 HID851951:HID851954 HRZ851951:HRZ851954 IBV851951:IBV851954 ILR851951:ILR851954 IVN851951:IVN851954 JFJ851951:JFJ851954 JPF851951:JPF851954 JZB851951:JZB851954 KIX851951:KIX851954 KST851951:KST851954 LCP851951:LCP851954 LML851951:LML851954 LWH851951:LWH851954 MGD851951:MGD851954 MPZ851951:MPZ851954 MZV851951:MZV851954 NJR851951:NJR851954 NTN851951:NTN851954 ODJ851951:ODJ851954 ONF851951:ONF851954 OXB851951:OXB851954 PGX851951:PGX851954 PQT851951:PQT851954 QAP851951:QAP851954 QKL851951:QKL851954 QUH851951:QUH851954 RED851951:RED851954 RNZ851951:RNZ851954 RXV851951:RXV851954 SHR851951:SHR851954 SRN851951:SRN851954 TBJ851951:TBJ851954 TLF851951:TLF851954 TVB851951:TVB851954 UEX851951:UEX851954 UOT851951:UOT851954 UYP851951:UYP851954 VIL851951:VIL851954 VSH851951:VSH851954 WCD851951:WCD851954 WLZ851951:WLZ851954 WVV851951:WVV851954 M917487:T917490 JJ917487:JJ917490 TF917487:TF917490 ADB917487:ADB917490 AMX917487:AMX917490 AWT917487:AWT917490 BGP917487:BGP917490 BQL917487:BQL917490 CAH917487:CAH917490 CKD917487:CKD917490 CTZ917487:CTZ917490 DDV917487:DDV917490 DNR917487:DNR917490 DXN917487:DXN917490 EHJ917487:EHJ917490 ERF917487:ERF917490 FBB917487:FBB917490 FKX917487:FKX917490 FUT917487:FUT917490 GEP917487:GEP917490 GOL917487:GOL917490 GYH917487:GYH917490 HID917487:HID917490 HRZ917487:HRZ917490 IBV917487:IBV917490 ILR917487:ILR917490 IVN917487:IVN917490 JFJ917487:JFJ917490 JPF917487:JPF917490 JZB917487:JZB917490 KIX917487:KIX917490 KST917487:KST917490 LCP917487:LCP917490 LML917487:LML917490 LWH917487:LWH917490 MGD917487:MGD917490 MPZ917487:MPZ917490 MZV917487:MZV917490 NJR917487:NJR917490 NTN917487:NTN917490 ODJ917487:ODJ917490 ONF917487:ONF917490 OXB917487:OXB917490 PGX917487:PGX917490 PQT917487:PQT917490 QAP917487:QAP917490 QKL917487:QKL917490 QUH917487:QUH917490 RED917487:RED917490 RNZ917487:RNZ917490 RXV917487:RXV917490 SHR917487:SHR917490 SRN917487:SRN917490 TBJ917487:TBJ917490 TLF917487:TLF917490 TVB917487:TVB917490 UEX917487:UEX917490 UOT917487:UOT917490 UYP917487:UYP917490 VIL917487:VIL917490 VSH917487:VSH917490 WCD917487:WCD917490 WLZ917487:WLZ917490 WVV917487:WVV917490 M983023:T983026 JJ983023:JJ983026 TF983023:TF983026 ADB983023:ADB983026 AMX983023:AMX983026 AWT983023:AWT983026 BGP983023:BGP983026 BQL983023:BQL983026 CAH983023:CAH983026 CKD983023:CKD983026 CTZ983023:CTZ983026 DDV983023:DDV983026 DNR983023:DNR983026 DXN983023:DXN983026 EHJ983023:EHJ983026 ERF983023:ERF983026 FBB983023:FBB983026 FKX983023:FKX983026 FUT983023:FUT983026 GEP983023:GEP983026 GOL983023:GOL983026 GYH983023:GYH983026 HID983023:HID983026 HRZ983023:HRZ983026 IBV983023:IBV983026 ILR983023:ILR983026 IVN983023:IVN983026 JFJ983023:JFJ983026 JPF983023:JPF983026 JZB983023:JZB983026 KIX983023:KIX983026 KST983023:KST983026 LCP983023:LCP983026 LML983023:LML983026 LWH983023:LWH983026 MGD983023:MGD983026 MPZ983023:MPZ983026 MZV983023:MZV983026 NJR983023:NJR983026 NTN983023:NTN983026 ODJ983023:ODJ983026 ONF983023:ONF983026 OXB983023:OXB983026 PGX983023:PGX983026 PQT983023:PQT983026 QAP983023:QAP983026 QKL983023:QKL983026 QUH983023:QUH983026 RED983023:RED983026 RNZ983023:RNZ983026 RXV983023:RXV983026 SHR983023:SHR983026 SRN983023:SRN983026 TBJ983023:TBJ983026 TLF983023:TLF983026 TVB983023:TVB983026 UEX983023:UEX983026 UOT983023:UOT983026 UYP983023:UYP983026 VIL983023:VIL983026 VSH983023:VSH983026 WCD983023:WCD983026 WLZ983023:WLZ983026 WVV983023:WVV983026 AI65519:AI65522 JR65519:JR65522 TN65519:TN65522 ADJ65519:ADJ65522 ANF65519:ANF65522 AXB65519:AXB65522 BGX65519:BGX65522 BQT65519:BQT65522 CAP65519:CAP65522 CKL65519:CKL65522 CUH65519:CUH65522 DED65519:DED65522 DNZ65519:DNZ65522 DXV65519:DXV65522 EHR65519:EHR65522 ERN65519:ERN65522 FBJ65519:FBJ65522 FLF65519:FLF65522 FVB65519:FVB65522 GEX65519:GEX65522 GOT65519:GOT65522 GYP65519:GYP65522 HIL65519:HIL65522 HSH65519:HSH65522 ICD65519:ICD65522 ILZ65519:ILZ65522 IVV65519:IVV65522 JFR65519:JFR65522 JPN65519:JPN65522 JZJ65519:JZJ65522 KJF65519:KJF65522 KTB65519:KTB65522 LCX65519:LCX65522 LMT65519:LMT65522 LWP65519:LWP65522 MGL65519:MGL65522 MQH65519:MQH65522 NAD65519:NAD65522 NJZ65519:NJZ65522 NTV65519:NTV65522 ODR65519:ODR65522 ONN65519:ONN65522 OXJ65519:OXJ65522 PHF65519:PHF65522 PRB65519:PRB65522 QAX65519:QAX65522 QKT65519:QKT65522 QUP65519:QUP65522 REL65519:REL65522 ROH65519:ROH65522 RYD65519:RYD65522 SHZ65519:SHZ65522 SRV65519:SRV65522 TBR65519:TBR65522 TLN65519:TLN65522 TVJ65519:TVJ65522 UFF65519:UFF65522 UPB65519:UPB65522 UYX65519:UYX65522 VIT65519:VIT65522 VSP65519:VSP65522 WCL65519:WCL65522 WMH65519:WMH65522 WWD65519:WWD65522 AI131055:AI131058 JR131055:JR131058 TN131055:TN131058 ADJ131055:ADJ131058 ANF131055:ANF131058 AXB131055:AXB131058 BGX131055:BGX131058 BQT131055:BQT131058 CAP131055:CAP131058 CKL131055:CKL131058 CUH131055:CUH131058 DED131055:DED131058 DNZ131055:DNZ131058 DXV131055:DXV131058 EHR131055:EHR131058 ERN131055:ERN131058 FBJ131055:FBJ131058 FLF131055:FLF131058 FVB131055:FVB131058 GEX131055:GEX131058 GOT131055:GOT131058 GYP131055:GYP131058 HIL131055:HIL131058 HSH131055:HSH131058 ICD131055:ICD131058 ILZ131055:ILZ131058 IVV131055:IVV131058 JFR131055:JFR131058 JPN131055:JPN131058 JZJ131055:JZJ131058 KJF131055:KJF131058 KTB131055:KTB131058 LCX131055:LCX131058 LMT131055:LMT131058 LWP131055:LWP131058 MGL131055:MGL131058 MQH131055:MQH131058 NAD131055:NAD131058 NJZ131055:NJZ131058 NTV131055:NTV131058 ODR131055:ODR131058 ONN131055:ONN131058 OXJ131055:OXJ131058 PHF131055:PHF131058 PRB131055:PRB131058 QAX131055:QAX131058 QKT131055:QKT131058 QUP131055:QUP131058 REL131055:REL131058 ROH131055:ROH131058 RYD131055:RYD131058 SHZ131055:SHZ131058 SRV131055:SRV131058 TBR131055:TBR131058 TLN131055:TLN131058 TVJ131055:TVJ131058 UFF131055:UFF131058 UPB131055:UPB131058 UYX131055:UYX131058 VIT131055:VIT131058 VSP131055:VSP131058 WCL131055:WCL131058 WMH131055:WMH131058 WWD131055:WWD131058 AI196591:AI196594 JR196591:JR196594 TN196591:TN196594 ADJ196591:ADJ196594 ANF196591:ANF196594 AXB196591:AXB196594 BGX196591:BGX196594 BQT196591:BQT196594 CAP196591:CAP196594 CKL196591:CKL196594 CUH196591:CUH196594 DED196591:DED196594 DNZ196591:DNZ196594 DXV196591:DXV196594 EHR196591:EHR196594 ERN196591:ERN196594 FBJ196591:FBJ196594 FLF196591:FLF196594 FVB196591:FVB196594 GEX196591:GEX196594 GOT196591:GOT196594 GYP196591:GYP196594 HIL196591:HIL196594 HSH196591:HSH196594 ICD196591:ICD196594 ILZ196591:ILZ196594 IVV196591:IVV196594 JFR196591:JFR196594 JPN196591:JPN196594 JZJ196591:JZJ196594 KJF196591:KJF196594 KTB196591:KTB196594 LCX196591:LCX196594 LMT196591:LMT196594 LWP196591:LWP196594 MGL196591:MGL196594 MQH196591:MQH196594 NAD196591:NAD196594 NJZ196591:NJZ196594 NTV196591:NTV196594 ODR196591:ODR196594 ONN196591:ONN196594 OXJ196591:OXJ196594 PHF196591:PHF196594 PRB196591:PRB196594 QAX196591:QAX196594 QKT196591:QKT196594 QUP196591:QUP196594 REL196591:REL196594 ROH196591:ROH196594 RYD196591:RYD196594 SHZ196591:SHZ196594 SRV196591:SRV196594 TBR196591:TBR196594 TLN196591:TLN196594 TVJ196591:TVJ196594 UFF196591:UFF196594 UPB196591:UPB196594 UYX196591:UYX196594 VIT196591:VIT196594 VSP196591:VSP196594 WCL196591:WCL196594 WMH196591:WMH196594 WWD196591:WWD196594 AI262127:AI262130 JR262127:JR262130 TN262127:TN262130 ADJ262127:ADJ262130 ANF262127:ANF262130 AXB262127:AXB262130 BGX262127:BGX262130 BQT262127:BQT262130 CAP262127:CAP262130 CKL262127:CKL262130 CUH262127:CUH262130 DED262127:DED262130 DNZ262127:DNZ262130 DXV262127:DXV262130 EHR262127:EHR262130 ERN262127:ERN262130 FBJ262127:FBJ262130 FLF262127:FLF262130 FVB262127:FVB262130 GEX262127:GEX262130 GOT262127:GOT262130 GYP262127:GYP262130 HIL262127:HIL262130 HSH262127:HSH262130 ICD262127:ICD262130 ILZ262127:ILZ262130 IVV262127:IVV262130 JFR262127:JFR262130 JPN262127:JPN262130 JZJ262127:JZJ262130 KJF262127:KJF262130 KTB262127:KTB262130 LCX262127:LCX262130 LMT262127:LMT262130 LWP262127:LWP262130 MGL262127:MGL262130 MQH262127:MQH262130 NAD262127:NAD262130 NJZ262127:NJZ262130 NTV262127:NTV262130 ODR262127:ODR262130 ONN262127:ONN262130 OXJ262127:OXJ262130 PHF262127:PHF262130 PRB262127:PRB262130 QAX262127:QAX262130 QKT262127:QKT262130 QUP262127:QUP262130 REL262127:REL262130 ROH262127:ROH262130 RYD262127:RYD262130 SHZ262127:SHZ262130 SRV262127:SRV262130 TBR262127:TBR262130 TLN262127:TLN262130 TVJ262127:TVJ262130 UFF262127:UFF262130 UPB262127:UPB262130 UYX262127:UYX262130 VIT262127:VIT262130 VSP262127:VSP262130 WCL262127:WCL262130 WMH262127:WMH262130 WWD262127:WWD262130 AI327663:AI327666 JR327663:JR327666 TN327663:TN327666 ADJ327663:ADJ327666 ANF327663:ANF327666 AXB327663:AXB327666 BGX327663:BGX327666 BQT327663:BQT327666 CAP327663:CAP327666 CKL327663:CKL327666 CUH327663:CUH327666 DED327663:DED327666 DNZ327663:DNZ327666 DXV327663:DXV327666 EHR327663:EHR327666 ERN327663:ERN327666 FBJ327663:FBJ327666 FLF327663:FLF327666 FVB327663:FVB327666 GEX327663:GEX327666 GOT327663:GOT327666 GYP327663:GYP327666 HIL327663:HIL327666 HSH327663:HSH327666 ICD327663:ICD327666 ILZ327663:ILZ327666 IVV327663:IVV327666 JFR327663:JFR327666 JPN327663:JPN327666 JZJ327663:JZJ327666 KJF327663:KJF327666 KTB327663:KTB327666 LCX327663:LCX327666 LMT327663:LMT327666 LWP327663:LWP327666 MGL327663:MGL327666 MQH327663:MQH327666 NAD327663:NAD327666 NJZ327663:NJZ327666 NTV327663:NTV327666 ODR327663:ODR327666 ONN327663:ONN327666 OXJ327663:OXJ327666 PHF327663:PHF327666 PRB327663:PRB327666 QAX327663:QAX327666 QKT327663:QKT327666 QUP327663:QUP327666 REL327663:REL327666 ROH327663:ROH327666 RYD327663:RYD327666 SHZ327663:SHZ327666 SRV327663:SRV327666 TBR327663:TBR327666 TLN327663:TLN327666 TVJ327663:TVJ327666 UFF327663:UFF327666 UPB327663:UPB327666 UYX327663:UYX327666 VIT327663:VIT327666 VSP327663:VSP327666 WCL327663:WCL327666 WMH327663:WMH327666 WWD327663:WWD327666 AI393199:AI393202 JR393199:JR393202 TN393199:TN393202 ADJ393199:ADJ393202 ANF393199:ANF393202 AXB393199:AXB393202 BGX393199:BGX393202 BQT393199:BQT393202 CAP393199:CAP393202 CKL393199:CKL393202 CUH393199:CUH393202 DED393199:DED393202 DNZ393199:DNZ393202 DXV393199:DXV393202 EHR393199:EHR393202 ERN393199:ERN393202 FBJ393199:FBJ393202 FLF393199:FLF393202 FVB393199:FVB393202 GEX393199:GEX393202 GOT393199:GOT393202 GYP393199:GYP393202 HIL393199:HIL393202 HSH393199:HSH393202 ICD393199:ICD393202 ILZ393199:ILZ393202 IVV393199:IVV393202 JFR393199:JFR393202 JPN393199:JPN393202 JZJ393199:JZJ393202 KJF393199:KJF393202 KTB393199:KTB393202 LCX393199:LCX393202 LMT393199:LMT393202 LWP393199:LWP393202 MGL393199:MGL393202 MQH393199:MQH393202 NAD393199:NAD393202 NJZ393199:NJZ393202 NTV393199:NTV393202 ODR393199:ODR393202 ONN393199:ONN393202 OXJ393199:OXJ393202 PHF393199:PHF393202 PRB393199:PRB393202 QAX393199:QAX393202 QKT393199:QKT393202 QUP393199:QUP393202 REL393199:REL393202 ROH393199:ROH393202 RYD393199:RYD393202 SHZ393199:SHZ393202 SRV393199:SRV393202 TBR393199:TBR393202 TLN393199:TLN393202 TVJ393199:TVJ393202 UFF393199:UFF393202 UPB393199:UPB393202 UYX393199:UYX393202 VIT393199:VIT393202 VSP393199:VSP393202 WCL393199:WCL393202 WMH393199:WMH393202 WWD393199:WWD393202 AI458735:AI458738 JR458735:JR458738 TN458735:TN458738 ADJ458735:ADJ458738 ANF458735:ANF458738 AXB458735:AXB458738 BGX458735:BGX458738 BQT458735:BQT458738 CAP458735:CAP458738 CKL458735:CKL458738 CUH458735:CUH458738 DED458735:DED458738 DNZ458735:DNZ458738 DXV458735:DXV458738 EHR458735:EHR458738 ERN458735:ERN458738 FBJ458735:FBJ458738 FLF458735:FLF458738 FVB458735:FVB458738 GEX458735:GEX458738 GOT458735:GOT458738 GYP458735:GYP458738 HIL458735:HIL458738 HSH458735:HSH458738 ICD458735:ICD458738 ILZ458735:ILZ458738 IVV458735:IVV458738 JFR458735:JFR458738 JPN458735:JPN458738 JZJ458735:JZJ458738 KJF458735:KJF458738 KTB458735:KTB458738 LCX458735:LCX458738 LMT458735:LMT458738 LWP458735:LWP458738 MGL458735:MGL458738 MQH458735:MQH458738 NAD458735:NAD458738 NJZ458735:NJZ458738 NTV458735:NTV458738 ODR458735:ODR458738 ONN458735:ONN458738 OXJ458735:OXJ458738 PHF458735:PHF458738 PRB458735:PRB458738 QAX458735:QAX458738 QKT458735:QKT458738 QUP458735:QUP458738 REL458735:REL458738 ROH458735:ROH458738 RYD458735:RYD458738 SHZ458735:SHZ458738 SRV458735:SRV458738 TBR458735:TBR458738 TLN458735:TLN458738 TVJ458735:TVJ458738 UFF458735:UFF458738 UPB458735:UPB458738 UYX458735:UYX458738 VIT458735:VIT458738 VSP458735:VSP458738 WCL458735:WCL458738 WMH458735:WMH458738 WWD458735:WWD458738 AI524271:AI524274 JR524271:JR524274 TN524271:TN524274 ADJ524271:ADJ524274 ANF524271:ANF524274 AXB524271:AXB524274 BGX524271:BGX524274 BQT524271:BQT524274 CAP524271:CAP524274 CKL524271:CKL524274 CUH524271:CUH524274 DED524271:DED524274 DNZ524271:DNZ524274 DXV524271:DXV524274 EHR524271:EHR524274 ERN524271:ERN524274 FBJ524271:FBJ524274 FLF524271:FLF524274 FVB524271:FVB524274 GEX524271:GEX524274 GOT524271:GOT524274 GYP524271:GYP524274 HIL524271:HIL524274 HSH524271:HSH524274 ICD524271:ICD524274 ILZ524271:ILZ524274 IVV524271:IVV524274 JFR524271:JFR524274 JPN524271:JPN524274 JZJ524271:JZJ524274 KJF524271:KJF524274 KTB524271:KTB524274 LCX524271:LCX524274 LMT524271:LMT524274 LWP524271:LWP524274 MGL524271:MGL524274 MQH524271:MQH524274 NAD524271:NAD524274 NJZ524271:NJZ524274 NTV524271:NTV524274 ODR524271:ODR524274 ONN524271:ONN524274 OXJ524271:OXJ524274 PHF524271:PHF524274 PRB524271:PRB524274 QAX524271:QAX524274 QKT524271:QKT524274 QUP524271:QUP524274 REL524271:REL524274 ROH524271:ROH524274 RYD524271:RYD524274 SHZ524271:SHZ524274 SRV524271:SRV524274 TBR524271:TBR524274 TLN524271:TLN524274 TVJ524271:TVJ524274 UFF524271:UFF524274 UPB524271:UPB524274 UYX524271:UYX524274 VIT524271:VIT524274 VSP524271:VSP524274 WCL524271:WCL524274 WMH524271:WMH524274 WWD524271:WWD524274 AI589807:AI589810 JR589807:JR589810 TN589807:TN589810 ADJ589807:ADJ589810 ANF589807:ANF589810 AXB589807:AXB589810 BGX589807:BGX589810 BQT589807:BQT589810 CAP589807:CAP589810 CKL589807:CKL589810 CUH589807:CUH589810 DED589807:DED589810 DNZ589807:DNZ589810 DXV589807:DXV589810 EHR589807:EHR589810 ERN589807:ERN589810 FBJ589807:FBJ589810 FLF589807:FLF589810 FVB589807:FVB589810 GEX589807:GEX589810 GOT589807:GOT589810 GYP589807:GYP589810 HIL589807:HIL589810 HSH589807:HSH589810 ICD589807:ICD589810 ILZ589807:ILZ589810 IVV589807:IVV589810 JFR589807:JFR589810 JPN589807:JPN589810 JZJ589807:JZJ589810 KJF589807:KJF589810 KTB589807:KTB589810 LCX589807:LCX589810 LMT589807:LMT589810 LWP589807:LWP589810 MGL589807:MGL589810 MQH589807:MQH589810 NAD589807:NAD589810 NJZ589807:NJZ589810 NTV589807:NTV589810 ODR589807:ODR589810 ONN589807:ONN589810 OXJ589807:OXJ589810 PHF589807:PHF589810 PRB589807:PRB589810 QAX589807:QAX589810 QKT589807:QKT589810 QUP589807:QUP589810 REL589807:REL589810 ROH589807:ROH589810 RYD589807:RYD589810 SHZ589807:SHZ589810 SRV589807:SRV589810 TBR589807:TBR589810 TLN589807:TLN589810 TVJ589807:TVJ589810 UFF589807:UFF589810 UPB589807:UPB589810 UYX589807:UYX589810 VIT589807:VIT589810 VSP589807:VSP589810 WCL589807:WCL589810 WMH589807:WMH589810 WWD589807:WWD589810 AI655343:AI655346 JR655343:JR655346 TN655343:TN655346 ADJ655343:ADJ655346 ANF655343:ANF655346 AXB655343:AXB655346 BGX655343:BGX655346 BQT655343:BQT655346 CAP655343:CAP655346 CKL655343:CKL655346 CUH655343:CUH655346 DED655343:DED655346 DNZ655343:DNZ655346 DXV655343:DXV655346 EHR655343:EHR655346 ERN655343:ERN655346 FBJ655343:FBJ655346 FLF655343:FLF655346 FVB655343:FVB655346 GEX655343:GEX655346 GOT655343:GOT655346 GYP655343:GYP655346 HIL655343:HIL655346 HSH655343:HSH655346 ICD655343:ICD655346 ILZ655343:ILZ655346 IVV655343:IVV655346 JFR655343:JFR655346 JPN655343:JPN655346 JZJ655343:JZJ655346 KJF655343:KJF655346 KTB655343:KTB655346 LCX655343:LCX655346 LMT655343:LMT655346 LWP655343:LWP655346 MGL655343:MGL655346 MQH655343:MQH655346 NAD655343:NAD655346 NJZ655343:NJZ655346 NTV655343:NTV655346 ODR655343:ODR655346 ONN655343:ONN655346 OXJ655343:OXJ655346 PHF655343:PHF655346 PRB655343:PRB655346 QAX655343:QAX655346 QKT655343:QKT655346 QUP655343:QUP655346 REL655343:REL655346 ROH655343:ROH655346 RYD655343:RYD655346 SHZ655343:SHZ655346 SRV655343:SRV655346 TBR655343:TBR655346 TLN655343:TLN655346 TVJ655343:TVJ655346 UFF655343:UFF655346 UPB655343:UPB655346 UYX655343:UYX655346 VIT655343:VIT655346 VSP655343:VSP655346 WCL655343:WCL655346 WMH655343:WMH655346 WWD655343:WWD655346 AI720879:AI720882 JR720879:JR720882 TN720879:TN720882 ADJ720879:ADJ720882 ANF720879:ANF720882 AXB720879:AXB720882 BGX720879:BGX720882 BQT720879:BQT720882 CAP720879:CAP720882 CKL720879:CKL720882 CUH720879:CUH720882 DED720879:DED720882 DNZ720879:DNZ720882 DXV720879:DXV720882 EHR720879:EHR720882 ERN720879:ERN720882 FBJ720879:FBJ720882 FLF720879:FLF720882 FVB720879:FVB720882 GEX720879:GEX720882 GOT720879:GOT720882 GYP720879:GYP720882 HIL720879:HIL720882 HSH720879:HSH720882 ICD720879:ICD720882 ILZ720879:ILZ720882 IVV720879:IVV720882 JFR720879:JFR720882 JPN720879:JPN720882 JZJ720879:JZJ720882 KJF720879:KJF720882 KTB720879:KTB720882 LCX720879:LCX720882 LMT720879:LMT720882 LWP720879:LWP720882 MGL720879:MGL720882 MQH720879:MQH720882 NAD720879:NAD720882 NJZ720879:NJZ720882 NTV720879:NTV720882 ODR720879:ODR720882 ONN720879:ONN720882 OXJ720879:OXJ720882 PHF720879:PHF720882 PRB720879:PRB720882 QAX720879:QAX720882 QKT720879:QKT720882 QUP720879:QUP720882 REL720879:REL720882 ROH720879:ROH720882 RYD720879:RYD720882 SHZ720879:SHZ720882 SRV720879:SRV720882 TBR720879:TBR720882 TLN720879:TLN720882 TVJ720879:TVJ720882 UFF720879:UFF720882 UPB720879:UPB720882 UYX720879:UYX720882 VIT720879:VIT720882 VSP720879:VSP720882 WCL720879:WCL720882 WMH720879:WMH720882 WWD720879:WWD720882 AI786415:AI786418 JR786415:JR786418 TN786415:TN786418 ADJ786415:ADJ786418 ANF786415:ANF786418 AXB786415:AXB786418 BGX786415:BGX786418 BQT786415:BQT786418 CAP786415:CAP786418 CKL786415:CKL786418 CUH786415:CUH786418 DED786415:DED786418 DNZ786415:DNZ786418 DXV786415:DXV786418 EHR786415:EHR786418 ERN786415:ERN786418 FBJ786415:FBJ786418 FLF786415:FLF786418 FVB786415:FVB786418 GEX786415:GEX786418 GOT786415:GOT786418 GYP786415:GYP786418 HIL786415:HIL786418 HSH786415:HSH786418 ICD786415:ICD786418 ILZ786415:ILZ786418 IVV786415:IVV786418 JFR786415:JFR786418 JPN786415:JPN786418 JZJ786415:JZJ786418 KJF786415:KJF786418 KTB786415:KTB786418 LCX786415:LCX786418 LMT786415:LMT786418 LWP786415:LWP786418 MGL786415:MGL786418 MQH786415:MQH786418 NAD786415:NAD786418 NJZ786415:NJZ786418 NTV786415:NTV786418 ODR786415:ODR786418 ONN786415:ONN786418 OXJ786415:OXJ786418 PHF786415:PHF786418 PRB786415:PRB786418 QAX786415:QAX786418 QKT786415:QKT786418 QUP786415:QUP786418 REL786415:REL786418 ROH786415:ROH786418 RYD786415:RYD786418 SHZ786415:SHZ786418 SRV786415:SRV786418 TBR786415:TBR786418 TLN786415:TLN786418 TVJ786415:TVJ786418 UFF786415:UFF786418 UPB786415:UPB786418 UYX786415:UYX786418 VIT786415:VIT786418 VSP786415:VSP786418 WCL786415:WCL786418 WMH786415:WMH786418 WWD786415:WWD786418 AI851951:AI851954 JR851951:JR851954 TN851951:TN851954 ADJ851951:ADJ851954 ANF851951:ANF851954 AXB851951:AXB851954 BGX851951:BGX851954 BQT851951:BQT851954 CAP851951:CAP851954 CKL851951:CKL851954 CUH851951:CUH851954 DED851951:DED851954 DNZ851951:DNZ851954 DXV851951:DXV851954 EHR851951:EHR851954 ERN851951:ERN851954 FBJ851951:FBJ851954 FLF851951:FLF851954 FVB851951:FVB851954 GEX851951:GEX851954 GOT851951:GOT851954 GYP851951:GYP851954 HIL851951:HIL851954 HSH851951:HSH851954 ICD851951:ICD851954 ILZ851951:ILZ851954 IVV851951:IVV851954 JFR851951:JFR851954 JPN851951:JPN851954 JZJ851951:JZJ851954 KJF851951:KJF851954 KTB851951:KTB851954 LCX851951:LCX851954 LMT851951:LMT851954 LWP851951:LWP851954 MGL851951:MGL851954 MQH851951:MQH851954 NAD851951:NAD851954 NJZ851951:NJZ851954 NTV851951:NTV851954 ODR851951:ODR851954 ONN851951:ONN851954 OXJ851951:OXJ851954 PHF851951:PHF851954 PRB851951:PRB851954 QAX851951:QAX851954 QKT851951:QKT851954 QUP851951:QUP851954 REL851951:REL851954 ROH851951:ROH851954 RYD851951:RYD851954 SHZ851951:SHZ851954 SRV851951:SRV851954 TBR851951:TBR851954 TLN851951:TLN851954 TVJ851951:TVJ851954 UFF851951:UFF851954 UPB851951:UPB851954 UYX851951:UYX851954 VIT851951:VIT851954 VSP851951:VSP851954 WCL851951:WCL851954 WMH851951:WMH851954 WWD851951:WWD851954 AI917487:AI917490 JR917487:JR917490 TN917487:TN917490 ADJ917487:ADJ917490 ANF917487:ANF917490 AXB917487:AXB917490 BGX917487:BGX917490 BQT917487:BQT917490 CAP917487:CAP917490 CKL917487:CKL917490 CUH917487:CUH917490 DED917487:DED917490 DNZ917487:DNZ917490 DXV917487:DXV917490 EHR917487:EHR917490 ERN917487:ERN917490 FBJ917487:FBJ917490 FLF917487:FLF917490 FVB917487:FVB917490 GEX917487:GEX917490 GOT917487:GOT917490 GYP917487:GYP917490 HIL917487:HIL917490 HSH917487:HSH917490 ICD917487:ICD917490 ILZ917487:ILZ917490 IVV917487:IVV917490 JFR917487:JFR917490 JPN917487:JPN917490 JZJ917487:JZJ917490 KJF917487:KJF917490 KTB917487:KTB917490 LCX917487:LCX917490 LMT917487:LMT917490 LWP917487:LWP917490 MGL917487:MGL917490 MQH917487:MQH917490 NAD917487:NAD917490 NJZ917487:NJZ917490 NTV917487:NTV917490 ODR917487:ODR917490 ONN917487:ONN917490 OXJ917487:OXJ917490 PHF917487:PHF917490 PRB917487:PRB917490 QAX917487:QAX917490 QKT917487:QKT917490 QUP917487:QUP917490 REL917487:REL917490 ROH917487:ROH917490 RYD917487:RYD917490 SHZ917487:SHZ917490 SRV917487:SRV917490 TBR917487:TBR917490 TLN917487:TLN917490 TVJ917487:TVJ917490 UFF917487:UFF917490 UPB917487:UPB917490 UYX917487:UYX917490 VIT917487:VIT917490 VSP917487:VSP917490 WCL917487:WCL917490 WMH917487:WMH917490 WWD917487:WWD917490 AI983023:AI983026 JR983023:JR983026 TN983023:TN983026 ADJ983023:ADJ983026 ANF983023:ANF983026 AXB983023:AXB983026 BGX983023:BGX983026 BQT983023:BQT983026 CAP983023:CAP983026 CKL983023:CKL983026 CUH983023:CUH983026 DED983023:DED983026 DNZ983023:DNZ983026 DXV983023:DXV983026 EHR983023:EHR983026 ERN983023:ERN983026 FBJ983023:FBJ983026 FLF983023:FLF983026 FVB983023:FVB983026 GEX983023:GEX983026 GOT983023:GOT983026 GYP983023:GYP983026 HIL983023:HIL983026 HSH983023:HSH983026 ICD983023:ICD983026 ILZ983023:ILZ983026 IVV983023:IVV983026 JFR983023:JFR983026 JPN983023:JPN983026 JZJ983023:JZJ983026 KJF983023:KJF983026 KTB983023:KTB983026 LCX983023:LCX983026 LMT983023:LMT983026 LWP983023:LWP983026 MGL983023:MGL983026 MQH983023:MQH983026 NAD983023:NAD983026 NJZ983023:NJZ983026 NTV983023:NTV983026 ODR983023:ODR983026 ONN983023:ONN983026 OXJ983023:OXJ983026 PHF983023:PHF983026 PRB983023:PRB983026 QAX983023:QAX983026 QKT983023:QKT983026 QUP983023:QUP983026 REL983023:REL983026 ROH983023:ROH983026 RYD983023:RYD983026 SHZ983023:SHZ983026 SRV983023:SRV983026 TBR983023:TBR983026 TLN983023:TLN983026 TVJ983023:TVJ983026 UFF983023:UFF983026 UPB983023:UPB983026 UYX983023:UYX983026 VIT983023:VIT983026 VSP983023:VSP983026 WCL983023:WCL983026 WMH983023:WMH983026 WWD983023:WWD983026 AI65512:AI65513 JR65512:JR65513 TN65512:TN65513 ADJ65512:ADJ65513 ANF65512:ANF65513 AXB65512:AXB65513 BGX65512:BGX65513 BQT65512:BQT65513 CAP65512:CAP65513 CKL65512:CKL65513 CUH65512:CUH65513 DED65512:DED65513 DNZ65512:DNZ65513 DXV65512:DXV65513 EHR65512:EHR65513 ERN65512:ERN65513 FBJ65512:FBJ65513 FLF65512:FLF65513 FVB65512:FVB65513 GEX65512:GEX65513 GOT65512:GOT65513 GYP65512:GYP65513 HIL65512:HIL65513 HSH65512:HSH65513 ICD65512:ICD65513 ILZ65512:ILZ65513 IVV65512:IVV65513 JFR65512:JFR65513 JPN65512:JPN65513 JZJ65512:JZJ65513 KJF65512:KJF65513 KTB65512:KTB65513 LCX65512:LCX65513 LMT65512:LMT65513 LWP65512:LWP65513 MGL65512:MGL65513 MQH65512:MQH65513 NAD65512:NAD65513 NJZ65512:NJZ65513 NTV65512:NTV65513 ODR65512:ODR65513 ONN65512:ONN65513 OXJ65512:OXJ65513 PHF65512:PHF65513 PRB65512:PRB65513 QAX65512:QAX65513 QKT65512:QKT65513 QUP65512:QUP65513 REL65512:REL65513 ROH65512:ROH65513 RYD65512:RYD65513 SHZ65512:SHZ65513 SRV65512:SRV65513 TBR65512:TBR65513 TLN65512:TLN65513 TVJ65512:TVJ65513 UFF65512:UFF65513 UPB65512:UPB65513 UYX65512:UYX65513 VIT65512:VIT65513 VSP65512:VSP65513 WCL65512:WCL65513 WMH65512:WMH65513 WWD65512:WWD65513 AI131048:AI131049 JR131048:JR131049 TN131048:TN131049 ADJ131048:ADJ131049 ANF131048:ANF131049 AXB131048:AXB131049 BGX131048:BGX131049 BQT131048:BQT131049 CAP131048:CAP131049 CKL131048:CKL131049 CUH131048:CUH131049 DED131048:DED131049 DNZ131048:DNZ131049 DXV131048:DXV131049 EHR131048:EHR131049 ERN131048:ERN131049 FBJ131048:FBJ131049 FLF131048:FLF131049 FVB131048:FVB131049 GEX131048:GEX131049 GOT131048:GOT131049 GYP131048:GYP131049 HIL131048:HIL131049 HSH131048:HSH131049 ICD131048:ICD131049 ILZ131048:ILZ131049 IVV131048:IVV131049 JFR131048:JFR131049 JPN131048:JPN131049 JZJ131048:JZJ131049 KJF131048:KJF131049 KTB131048:KTB131049 LCX131048:LCX131049 LMT131048:LMT131049 LWP131048:LWP131049 MGL131048:MGL131049 MQH131048:MQH131049 NAD131048:NAD131049 NJZ131048:NJZ131049 NTV131048:NTV131049 ODR131048:ODR131049 ONN131048:ONN131049 OXJ131048:OXJ131049 PHF131048:PHF131049 PRB131048:PRB131049 QAX131048:QAX131049 QKT131048:QKT131049 QUP131048:QUP131049 REL131048:REL131049 ROH131048:ROH131049 RYD131048:RYD131049 SHZ131048:SHZ131049 SRV131048:SRV131049 TBR131048:TBR131049 TLN131048:TLN131049 TVJ131048:TVJ131049 UFF131048:UFF131049 UPB131048:UPB131049 UYX131048:UYX131049 VIT131048:VIT131049 VSP131048:VSP131049 WCL131048:WCL131049 WMH131048:WMH131049 WWD131048:WWD131049 AI196584:AI196585 JR196584:JR196585 TN196584:TN196585 ADJ196584:ADJ196585 ANF196584:ANF196585 AXB196584:AXB196585 BGX196584:BGX196585 BQT196584:BQT196585 CAP196584:CAP196585 CKL196584:CKL196585 CUH196584:CUH196585 DED196584:DED196585 DNZ196584:DNZ196585 DXV196584:DXV196585 EHR196584:EHR196585 ERN196584:ERN196585 FBJ196584:FBJ196585 FLF196584:FLF196585 FVB196584:FVB196585 GEX196584:GEX196585 GOT196584:GOT196585 GYP196584:GYP196585 HIL196584:HIL196585 HSH196584:HSH196585 ICD196584:ICD196585 ILZ196584:ILZ196585 IVV196584:IVV196585 JFR196584:JFR196585 JPN196584:JPN196585 JZJ196584:JZJ196585 KJF196584:KJF196585 KTB196584:KTB196585 LCX196584:LCX196585 LMT196584:LMT196585 LWP196584:LWP196585 MGL196584:MGL196585 MQH196584:MQH196585 NAD196584:NAD196585 NJZ196584:NJZ196585 NTV196584:NTV196585 ODR196584:ODR196585 ONN196584:ONN196585 OXJ196584:OXJ196585 PHF196584:PHF196585 PRB196584:PRB196585 QAX196584:QAX196585 QKT196584:QKT196585 QUP196584:QUP196585 REL196584:REL196585 ROH196584:ROH196585 RYD196584:RYD196585 SHZ196584:SHZ196585 SRV196584:SRV196585 TBR196584:TBR196585 TLN196584:TLN196585 TVJ196584:TVJ196585 UFF196584:UFF196585 UPB196584:UPB196585 UYX196584:UYX196585 VIT196584:VIT196585 VSP196584:VSP196585 WCL196584:WCL196585 WMH196584:WMH196585 WWD196584:WWD196585 AI262120:AI262121 JR262120:JR262121 TN262120:TN262121 ADJ262120:ADJ262121 ANF262120:ANF262121 AXB262120:AXB262121 BGX262120:BGX262121 BQT262120:BQT262121 CAP262120:CAP262121 CKL262120:CKL262121 CUH262120:CUH262121 DED262120:DED262121 DNZ262120:DNZ262121 DXV262120:DXV262121 EHR262120:EHR262121 ERN262120:ERN262121 FBJ262120:FBJ262121 FLF262120:FLF262121 FVB262120:FVB262121 GEX262120:GEX262121 GOT262120:GOT262121 GYP262120:GYP262121 HIL262120:HIL262121 HSH262120:HSH262121 ICD262120:ICD262121 ILZ262120:ILZ262121 IVV262120:IVV262121 JFR262120:JFR262121 JPN262120:JPN262121 JZJ262120:JZJ262121 KJF262120:KJF262121 KTB262120:KTB262121 LCX262120:LCX262121 LMT262120:LMT262121 LWP262120:LWP262121 MGL262120:MGL262121 MQH262120:MQH262121 NAD262120:NAD262121 NJZ262120:NJZ262121 NTV262120:NTV262121 ODR262120:ODR262121 ONN262120:ONN262121 OXJ262120:OXJ262121 PHF262120:PHF262121 PRB262120:PRB262121 QAX262120:QAX262121 QKT262120:QKT262121 QUP262120:QUP262121 REL262120:REL262121 ROH262120:ROH262121 RYD262120:RYD262121 SHZ262120:SHZ262121 SRV262120:SRV262121 TBR262120:TBR262121 TLN262120:TLN262121 TVJ262120:TVJ262121 UFF262120:UFF262121 UPB262120:UPB262121 UYX262120:UYX262121 VIT262120:VIT262121 VSP262120:VSP262121 WCL262120:WCL262121 WMH262120:WMH262121 WWD262120:WWD262121 AI327656:AI327657 JR327656:JR327657 TN327656:TN327657 ADJ327656:ADJ327657 ANF327656:ANF327657 AXB327656:AXB327657 BGX327656:BGX327657 BQT327656:BQT327657 CAP327656:CAP327657 CKL327656:CKL327657 CUH327656:CUH327657 DED327656:DED327657 DNZ327656:DNZ327657 DXV327656:DXV327657 EHR327656:EHR327657 ERN327656:ERN327657 FBJ327656:FBJ327657 FLF327656:FLF327657 FVB327656:FVB327657 GEX327656:GEX327657 GOT327656:GOT327657 GYP327656:GYP327657 HIL327656:HIL327657 HSH327656:HSH327657 ICD327656:ICD327657 ILZ327656:ILZ327657 IVV327656:IVV327657 JFR327656:JFR327657 JPN327656:JPN327657 JZJ327656:JZJ327657 KJF327656:KJF327657 KTB327656:KTB327657 LCX327656:LCX327657 LMT327656:LMT327657 LWP327656:LWP327657 MGL327656:MGL327657 MQH327656:MQH327657 NAD327656:NAD327657 NJZ327656:NJZ327657 NTV327656:NTV327657 ODR327656:ODR327657 ONN327656:ONN327657 OXJ327656:OXJ327657 PHF327656:PHF327657 PRB327656:PRB327657 QAX327656:QAX327657 QKT327656:QKT327657 QUP327656:QUP327657 REL327656:REL327657 ROH327656:ROH327657 RYD327656:RYD327657 SHZ327656:SHZ327657 SRV327656:SRV327657 TBR327656:TBR327657 TLN327656:TLN327657 TVJ327656:TVJ327657 UFF327656:UFF327657 UPB327656:UPB327657 UYX327656:UYX327657 VIT327656:VIT327657 VSP327656:VSP327657 WCL327656:WCL327657 WMH327656:WMH327657 WWD327656:WWD327657 AI393192:AI393193 JR393192:JR393193 TN393192:TN393193 ADJ393192:ADJ393193 ANF393192:ANF393193 AXB393192:AXB393193 BGX393192:BGX393193 BQT393192:BQT393193 CAP393192:CAP393193 CKL393192:CKL393193 CUH393192:CUH393193 DED393192:DED393193 DNZ393192:DNZ393193 DXV393192:DXV393193 EHR393192:EHR393193 ERN393192:ERN393193 FBJ393192:FBJ393193 FLF393192:FLF393193 FVB393192:FVB393193 GEX393192:GEX393193 GOT393192:GOT393193 GYP393192:GYP393193 HIL393192:HIL393193 HSH393192:HSH393193 ICD393192:ICD393193 ILZ393192:ILZ393193 IVV393192:IVV393193 JFR393192:JFR393193 JPN393192:JPN393193 JZJ393192:JZJ393193 KJF393192:KJF393193 KTB393192:KTB393193 LCX393192:LCX393193 LMT393192:LMT393193 LWP393192:LWP393193 MGL393192:MGL393193 MQH393192:MQH393193 NAD393192:NAD393193 NJZ393192:NJZ393193 NTV393192:NTV393193 ODR393192:ODR393193 ONN393192:ONN393193 OXJ393192:OXJ393193 PHF393192:PHF393193 PRB393192:PRB393193 QAX393192:QAX393193 QKT393192:QKT393193 QUP393192:QUP393193 REL393192:REL393193 ROH393192:ROH393193 RYD393192:RYD393193 SHZ393192:SHZ393193 SRV393192:SRV393193 TBR393192:TBR393193 TLN393192:TLN393193 TVJ393192:TVJ393193 UFF393192:UFF393193 UPB393192:UPB393193 UYX393192:UYX393193 VIT393192:VIT393193 VSP393192:VSP393193 WCL393192:WCL393193 WMH393192:WMH393193 WWD393192:WWD393193 AI458728:AI458729 JR458728:JR458729 TN458728:TN458729 ADJ458728:ADJ458729 ANF458728:ANF458729 AXB458728:AXB458729 BGX458728:BGX458729 BQT458728:BQT458729 CAP458728:CAP458729 CKL458728:CKL458729 CUH458728:CUH458729 DED458728:DED458729 DNZ458728:DNZ458729 DXV458728:DXV458729 EHR458728:EHR458729 ERN458728:ERN458729 FBJ458728:FBJ458729 FLF458728:FLF458729 FVB458728:FVB458729 GEX458728:GEX458729 GOT458728:GOT458729 GYP458728:GYP458729 HIL458728:HIL458729 HSH458728:HSH458729 ICD458728:ICD458729 ILZ458728:ILZ458729 IVV458728:IVV458729 JFR458728:JFR458729 JPN458728:JPN458729 JZJ458728:JZJ458729 KJF458728:KJF458729 KTB458728:KTB458729 LCX458728:LCX458729 LMT458728:LMT458729 LWP458728:LWP458729 MGL458728:MGL458729 MQH458728:MQH458729 NAD458728:NAD458729 NJZ458728:NJZ458729 NTV458728:NTV458729 ODR458728:ODR458729 ONN458728:ONN458729 OXJ458728:OXJ458729 PHF458728:PHF458729 PRB458728:PRB458729 QAX458728:QAX458729 QKT458728:QKT458729 QUP458728:QUP458729 REL458728:REL458729 ROH458728:ROH458729 RYD458728:RYD458729 SHZ458728:SHZ458729 SRV458728:SRV458729 TBR458728:TBR458729 TLN458728:TLN458729 TVJ458728:TVJ458729 UFF458728:UFF458729 UPB458728:UPB458729 UYX458728:UYX458729 VIT458728:VIT458729 VSP458728:VSP458729 WCL458728:WCL458729 WMH458728:WMH458729 WWD458728:WWD458729 AI524264:AI524265 JR524264:JR524265 TN524264:TN524265 ADJ524264:ADJ524265 ANF524264:ANF524265 AXB524264:AXB524265 BGX524264:BGX524265 BQT524264:BQT524265 CAP524264:CAP524265 CKL524264:CKL524265 CUH524264:CUH524265 DED524264:DED524265 DNZ524264:DNZ524265 DXV524264:DXV524265 EHR524264:EHR524265 ERN524264:ERN524265 FBJ524264:FBJ524265 FLF524264:FLF524265 FVB524264:FVB524265 GEX524264:GEX524265 GOT524264:GOT524265 GYP524264:GYP524265 HIL524264:HIL524265 HSH524264:HSH524265 ICD524264:ICD524265 ILZ524264:ILZ524265 IVV524264:IVV524265 JFR524264:JFR524265 JPN524264:JPN524265 JZJ524264:JZJ524265 KJF524264:KJF524265 KTB524264:KTB524265 LCX524264:LCX524265 LMT524264:LMT524265 LWP524264:LWP524265 MGL524264:MGL524265 MQH524264:MQH524265 NAD524264:NAD524265 NJZ524264:NJZ524265 NTV524264:NTV524265 ODR524264:ODR524265 ONN524264:ONN524265 OXJ524264:OXJ524265 PHF524264:PHF524265 PRB524264:PRB524265 QAX524264:QAX524265 QKT524264:QKT524265 QUP524264:QUP524265 REL524264:REL524265 ROH524264:ROH524265 RYD524264:RYD524265 SHZ524264:SHZ524265 SRV524264:SRV524265 TBR524264:TBR524265 TLN524264:TLN524265 TVJ524264:TVJ524265 UFF524264:UFF524265 UPB524264:UPB524265 UYX524264:UYX524265 VIT524264:VIT524265 VSP524264:VSP524265 WCL524264:WCL524265 WMH524264:WMH524265 WWD524264:WWD524265 AI589800:AI589801 JR589800:JR589801 TN589800:TN589801 ADJ589800:ADJ589801 ANF589800:ANF589801 AXB589800:AXB589801 BGX589800:BGX589801 BQT589800:BQT589801 CAP589800:CAP589801 CKL589800:CKL589801 CUH589800:CUH589801 DED589800:DED589801 DNZ589800:DNZ589801 DXV589800:DXV589801 EHR589800:EHR589801 ERN589800:ERN589801 FBJ589800:FBJ589801 FLF589800:FLF589801 FVB589800:FVB589801 GEX589800:GEX589801 GOT589800:GOT589801 GYP589800:GYP589801 HIL589800:HIL589801 HSH589800:HSH589801 ICD589800:ICD589801 ILZ589800:ILZ589801 IVV589800:IVV589801 JFR589800:JFR589801 JPN589800:JPN589801 JZJ589800:JZJ589801 KJF589800:KJF589801 KTB589800:KTB589801 LCX589800:LCX589801 LMT589800:LMT589801 LWP589800:LWP589801 MGL589800:MGL589801 MQH589800:MQH589801 NAD589800:NAD589801 NJZ589800:NJZ589801 NTV589800:NTV589801 ODR589800:ODR589801 ONN589800:ONN589801 OXJ589800:OXJ589801 PHF589800:PHF589801 PRB589800:PRB589801 QAX589800:QAX589801 QKT589800:QKT589801 QUP589800:QUP589801 REL589800:REL589801 ROH589800:ROH589801 RYD589800:RYD589801 SHZ589800:SHZ589801 SRV589800:SRV589801 TBR589800:TBR589801 TLN589800:TLN589801 TVJ589800:TVJ589801 UFF589800:UFF589801 UPB589800:UPB589801 UYX589800:UYX589801 VIT589800:VIT589801 VSP589800:VSP589801 WCL589800:WCL589801 WMH589800:WMH589801 WWD589800:WWD589801 AI655336:AI655337 JR655336:JR655337 TN655336:TN655337 ADJ655336:ADJ655337 ANF655336:ANF655337 AXB655336:AXB655337 BGX655336:BGX655337 BQT655336:BQT655337 CAP655336:CAP655337 CKL655336:CKL655337 CUH655336:CUH655337 DED655336:DED655337 DNZ655336:DNZ655337 DXV655336:DXV655337 EHR655336:EHR655337 ERN655336:ERN655337 FBJ655336:FBJ655337 FLF655336:FLF655337 FVB655336:FVB655337 GEX655336:GEX655337 GOT655336:GOT655337 GYP655336:GYP655337 HIL655336:HIL655337 HSH655336:HSH655337 ICD655336:ICD655337 ILZ655336:ILZ655337 IVV655336:IVV655337 JFR655336:JFR655337 JPN655336:JPN655337 JZJ655336:JZJ655337 KJF655336:KJF655337 KTB655336:KTB655337 LCX655336:LCX655337 LMT655336:LMT655337 LWP655336:LWP655337 MGL655336:MGL655337 MQH655336:MQH655337 NAD655336:NAD655337 NJZ655336:NJZ655337 NTV655336:NTV655337 ODR655336:ODR655337 ONN655336:ONN655337 OXJ655336:OXJ655337 PHF655336:PHF655337 PRB655336:PRB655337 QAX655336:QAX655337 QKT655336:QKT655337 QUP655336:QUP655337 REL655336:REL655337 ROH655336:ROH655337 RYD655336:RYD655337 SHZ655336:SHZ655337 SRV655336:SRV655337 TBR655336:TBR655337 TLN655336:TLN655337 TVJ655336:TVJ655337 UFF655336:UFF655337 UPB655336:UPB655337 UYX655336:UYX655337 VIT655336:VIT655337 VSP655336:VSP655337 WCL655336:WCL655337 WMH655336:WMH655337 WWD655336:WWD655337 AI720872:AI720873 JR720872:JR720873 TN720872:TN720873 ADJ720872:ADJ720873 ANF720872:ANF720873 AXB720872:AXB720873 BGX720872:BGX720873 BQT720872:BQT720873 CAP720872:CAP720873 CKL720872:CKL720873 CUH720872:CUH720873 DED720872:DED720873 DNZ720872:DNZ720873 DXV720872:DXV720873 EHR720872:EHR720873 ERN720872:ERN720873 FBJ720872:FBJ720873 FLF720872:FLF720873 FVB720872:FVB720873 GEX720872:GEX720873 GOT720872:GOT720873 GYP720872:GYP720873 HIL720872:HIL720873 HSH720872:HSH720873 ICD720872:ICD720873 ILZ720872:ILZ720873 IVV720872:IVV720873 JFR720872:JFR720873 JPN720872:JPN720873 JZJ720872:JZJ720873 KJF720872:KJF720873 KTB720872:KTB720873 LCX720872:LCX720873 LMT720872:LMT720873 LWP720872:LWP720873 MGL720872:MGL720873 MQH720872:MQH720873 NAD720872:NAD720873 NJZ720872:NJZ720873 NTV720872:NTV720873 ODR720872:ODR720873 ONN720872:ONN720873 OXJ720872:OXJ720873 PHF720872:PHF720873 PRB720872:PRB720873 QAX720872:QAX720873 QKT720872:QKT720873 QUP720872:QUP720873 REL720872:REL720873 ROH720872:ROH720873 RYD720872:RYD720873 SHZ720872:SHZ720873 SRV720872:SRV720873 TBR720872:TBR720873 TLN720872:TLN720873 TVJ720872:TVJ720873 UFF720872:UFF720873 UPB720872:UPB720873 UYX720872:UYX720873 VIT720872:VIT720873 VSP720872:VSP720873 WCL720872:WCL720873 WMH720872:WMH720873 WWD720872:WWD720873 AI786408:AI786409 JR786408:JR786409 TN786408:TN786409 ADJ786408:ADJ786409 ANF786408:ANF786409 AXB786408:AXB786409 BGX786408:BGX786409 BQT786408:BQT786409 CAP786408:CAP786409 CKL786408:CKL786409 CUH786408:CUH786409 DED786408:DED786409 DNZ786408:DNZ786409 DXV786408:DXV786409 EHR786408:EHR786409 ERN786408:ERN786409 FBJ786408:FBJ786409 FLF786408:FLF786409 FVB786408:FVB786409 GEX786408:GEX786409 GOT786408:GOT786409 GYP786408:GYP786409 HIL786408:HIL786409 HSH786408:HSH786409 ICD786408:ICD786409 ILZ786408:ILZ786409 IVV786408:IVV786409 JFR786408:JFR786409 JPN786408:JPN786409 JZJ786408:JZJ786409 KJF786408:KJF786409 KTB786408:KTB786409 LCX786408:LCX786409 LMT786408:LMT786409 LWP786408:LWP786409 MGL786408:MGL786409 MQH786408:MQH786409 NAD786408:NAD786409 NJZ786408:NJZ786409 NTV786408:NTV786409 ODR786408:ODR786409 ONN786408:ONN786409 OXJ786408:OXJ786409 PHF786408:PHF786409 PRB786408:PRB786409 QAX786408:QAX786409 QKT786408:QKT786409 QUP786408:QUP786409 REL786408:REL786409 ROH786408:ROH786409 RYD786408:RYD786409 SHZ786408:SHZ786409 SRV786408:SRV786409 TBR786408:TBR786409 TLN786408:TLN786409 TVJ786408:TVJ786409 UFF786408:UFF786409 UPB786408:UPB786409 UYX786408:UYX786409 VIT786408:VIT786409 VSP786408:VSP786409 WCL786408:WCL786409 WMH786408:WMH786409 WWD786408:WWD786409 AI851944:AI851945 JR851944:JR851945 TN851944:TN851945 ADJ851944:ADJ851945 ANF851944:ANF851945 AXB851944:AXB851945 BGX851944:BGX851945 BQT851944:BQT851945 CAP851944:CAP851945 CKL851944:CKL851945 CUH851944:CUH851945 DED851944:DED851945 DNZ851944:DNZ851945 DXV851944:DXV851945 EHR851944:EHR851945 ERN851944:ERN851945 FBJ851944:FBJ851945 FLF851944:FLF851945 FVB851944:FVB851945 GEX851944:GEX851945 GOT851944:GOT851945 GYP851944:GYP851945 HIL851944:HIL851945 HSH851944:HSH851945 ICD851944:ICD851945 ILZ851944:ILZ851945 IVV851944:IVV851945 JFR851944:JFR851945 JPN851944:JPN851945 JZJ851944:JZJ851945 KJF851944:KJF851945 KTB851944:KTB851945 LCX851944:LCX851945 LMT851944:LMT851945 LWP851944:LWP851945 MGL851944:MGL851945 MQH851944:MQH851945 NAD851944:NAD851945 NJZ851944:NJZ851945 NTV851944:NTV851945 ODR851944:ODR851945 ONN851944:ONN851945 OXJ851944:OXJ851945 PHF851944:PHF851945 PRB851944:PRB851945 QAX851944:QAX851945 QKT851944:QKT851945 QUP851944:QUP851945 REL851944:REL851945 ROH851944:ROH851945 RYD851944:RYD851945 SHZ851944:SHZ851945 SRV851944:SRV851945 TBR851944:TBR851945 TLN851944:TLN851945 TVJ851944:TVJ851945 UFF851944:UFF851945 UPB851944:UPB851945 UYX851944:UYX851945 VIT851944:VIT851945 VSP851944:VSP851945 WCL851944:WCL851945 WMH851944:WMH851945 WWD851944:WWD851945 AI917480:AI917481 JR917480:JR917481 TN917480:TN917481 ADJ917480:ADJ917481 ANF917480:ANF917481 AXB917480:AXB917481 BGX917480:BGX917481 BQT917480:BQT917481 CAP917480:CAP917481 CKL917480:CKL917481 CUH917480:CUH917481 DED917480:DED917481 DNZ917480:DNZ917481 DXV917480:DXV917481 EHR917480:EHR917481 ERN917480:ERN917481 FBJ917480:FBJ917481 FLF917480:FLF917481 FVB917480:FVB917481 GEX917480:GEX917481 GOT917480:GOT917481 GYP917480:GYP917481 HIL917480:HIL917481 HSH917480:HSH917481 ICD917480:ICD917481 ILZ917480:ILZ917481 IVV917480:IVV917481 JFR917480:JFR917481 JPN917480:JPN917481 JZJ917480:JZJ917481 KJF917480:KJF917481 KTB917480:KTB917481 LCX917480:LCX917481 LMT917480:LMT917481 LWP917480:LWP917481 MGL917480:MGL917481 MQH917480:MQH917481 NAD917480:NAD917481 NJZ917480:NJZ917481 NTV917480:NTV917481 ODR917480:ODR917481 ONN917480:ONN917481 OXJ917480:OXJ917481 PHF917480:PHF917481 PRB917480:PRB917481 QAX917480:QAX917481 QKT917480:QKT917481 QUP917480:QUP917481 REL917480:REL917481 ROH917480:ROH917481 RYD917480:RYD917481 SHZ917480:SHZ917481 SRV917480:SRV917481 TBR917480:TBR917481 TLN917480:TLN917481 TVJ917480:TVJ917481 UFF917480:UFF917481 UPB917480:UPB917481 UYX917480:UYX917481 VIT917480:VIT917481 VSP917480:VSP917481 WCL917480:WCL917481 WMH917480:WMH917481 WWD917480:WWD917481 AI983016:AI983017 JR983016:JR983017 TN983016:TN983017 ADJ983016:ADJ983017 ANF983016:ANF983017 AXB983016:AXB983017 BGX983016:BGX983017 BQT983016:BQT983017 CAP983016:CAP983017 CKL983016:CKL983017 CUH983016:CUH983017 DED983016:DED983017 DNZ983016:DNZ983017 DXV983016:DXV983017 EHR983016:EHR983017 ERN983016:ERN983017 FBJ983016:FBJ983017 FLF983016:FLF983017 FVB983016:FVB983017 GEX983016:GEX983017 GOT983016:GOT983017 GYP983016:GYP983017 HIL983016:HIL983017 HSH983016:HSH983017 ICD983016:ICD983017 ILZ983016:ILZ983017 IVV983016:IVV983017 JFR983016:JFR983017 JPN983016:JPN983017 JZJ983016:JZJ983017 KJF983016:KJF983017 KTB983016:KTB983017 LCX983016:LCX983017 LMT983016:LMT983017 LWP983016:LWP983017 MGL983016:MGL983017 MQH983016:MQH983017 NAD983016:NAD983017 NJZ983016:NJZ983017 NTV983016:NTV983017 ODR983016:ODR983017 ONN983016:ONN983017 OXJ983016:OXJ983017 PHF983016:PHF983017 PRB983016:PRB983017 QAX983016:QAX983017 QKT983016:QKT983017 QUP983016:QUP983017 REL983016:REL983017 ROH983016:ROH983017 RYD983016:RYD983017 SHZ983016:SHZ983017 SRV983016:SRV983017 TBR983016:TBR983017 TLN983016:TLN983017 TVJ983016:TVJ983017 UFF983016:UFF983017 UPB983016:UPB983017 UYX983016:UYX983017 VIT983016:VIT983017 VSP983016:VSP983017 WCL983016:WCL983017 WMH983016:WMH983017 WWD983016:WWD983017 M65512:T65513 JJ65512:JJ65513 TF65512:TF65513 ADB65512:ADB65513 AMX65512:AMX65513 AWT65512:AWT65513 BGP65512:BGP65513 BQL65512:BQL65513 CAH65512:CAH65513 CKD65512:CKD65513 CTZ65512:CTZ65513 DDV65512:DDV65513 DNR65512:DNR65513 DXN65512:DXN65513 EHJ65512:EHJ65513 ERF65512:ERF65513 FBB65512:FBB65513 FKX65512:FKX65513 FUT65512:FUT65513 GEP65512:GEP65513 GOL65512:GOL65513 GYH65512:GYH65513 HID65512:HID65513 HRZ65512:HRZ65513 IBV65512:IBV65513 ILR65512:ILR65513 IVN65512:IVN65513 JFJ65512:JFJ65513 JPF65512:JPF65513 JZB65512:JZB65513 KIX65512:KIX65513 KST65512:KST65513 LCP65512:LCP65513 LML65512:LML65513 LWH65512:LWH65513 MGD65512:MGD65513 MPZ65512:MPZ65513 MZV65512:MZV65513 NJR65512:NJR65513 NTN65512:NTN65513 ODJ65512:ODJ65513 ONF65512:ONF65513 OXB65512:OXB65513 PGX65512:PGX65513 PQT65512:PQT65513 QAP65512:QAP65513 QKL65512:QKL65513 QUH65512:QUH65513 RED65512:RED65513 RNZ65512:RNZ65513 RXV65512:RXV65513 SHR65512:SHR65513 SRN65512:SRN65513 TBJ65512:TBJ65513 TLF65512:TLF65513 TVB65512:TVB65513 UEX65512:UEX65513 UOT65512:UOT65513 UYP65512:UYP65513 VIL65512:VIL65513 VSH65512:VSH65513 WCD65512:WCD65513 WLZ65512:WLZ65513 WVV65512:WVV65513 M131048:T131049 JJ131048:JJ131049 TF131048:TF131049 ADB131048:ADB131049 AMX131048:AMX131049 AWT131048:AWT131049 BGP131048:BGP131049 BQL131048:BQL131049 CAH131048:CAH131049 CKD131048:CKD131049 CTZ131048:CTZ131049 DDV131048:DDV131049 DNR131048:DNR131049 DXN131048:DXN131049 EHJ131048:EHJ131049 ERF131048:ERF131049 FBB131048:FBB131049 FKX131048:FKX131049 FUT131048:FUT131049 GEP131048:GEP131049 GOL131048:GOL131049 GYH131048:GYH131049 HID131048:HID131049 HRZ131048:HRZ131049 IBV131048:IBV131049 ILR131048:ILR131049 IVN131048:IVN131049 JFJ131048:JFJ131049 JPF131048:JPF131049 JZB131048:JZB131049 KIX131048:KIX131049 KST131048:KST131049 LCP131048:LCP131049 LML131048:LML131049 LWH131048:LWH131049 MGD131048:MGD131049 MPZ131048:MPZ131049 MZV131048:MZV131049 NJR131048:NJR131049 NTN131048:NTN131049 ODJ131048:ODJ131049 ONF131048:ONF131049 OXB131048:OXB131049 PGX131048:PGX131049 PQT131048:PQT131049 QAP131048:QAP131049 QKL131048:QKL131049 QUH131048:QUH131049 RED131048:RED131049 RNZ131048:RNZ131049 RXV131048:RXV131049 SHR131048:SHR131049 SRN131048:SRN131049 TBJ131048:TBJ131049 TLF131048:TLF131049 TVB131048:TVB131049 UEX131048:UEX131049 UOT131048:UOT131049 UYP131048:UYP131049 VIL131048:VIL131049 VSH131048:VSH131049 WCD131048:WCD131049 WLZ131048:WLZ131049 WVV131048:WVV131049 M196584:T196585 JJ196584:JJ196585 TF196584:TF196585 ADB196584:ADB196585 AMX196584:AMX196585 AWT196584:AWT196585 BGP196584:BGP196585 BQL196584:BQL196585 CAH196584:CAH196585 CKD196584:CKD196585 CTZ196584:CTZ196585 DDV196584:DDV196585 DNR196584:DNR196585 DXN196584:DXN196585 EHJ196584:EHJ196585 ERF196584:ERF196585 FBB196584:FBB196585 FKX196584:FKX196585 FUT196584:FUT196585 GEP196584:GEP196585 GOL196584:GOL196585 GYH196584:GYH196585 HID196584:HID196585 HRZ196584:HRZ196585 IBV196584:IBV196585 ILR196584:ILR196585 IVN196584:IVN196585 JFJ196584:JFJ196585 JPF196584:JPF196585 JZB196584:JZB196585 KIX196584:KIX196585 KST196584:KST196585 LCP196584:LCP196585 LML196584:LML196585 LWH196584:LWH196585 MGD196584:MGD196585 MPZ196584:MPZ196585 MZV196584:MZV196585 NJR196584:NJR196585 NTN196584:NTN196585 ODJ196584:ODJ196585 ONF196584:ONF196585 OXB196584:OXB196585 PGX196584:PGX196585 PQT196584:PQT196585 QAP196584:QAP196585 QKL196584:QKL196585 QUH196584:QUH196585 RED196584:RED196585 RNZ196584:RNZ196585 RXV196584:RXV196585 SHR196584:SHR196585 SRN196584:SRN196585 TBJ196584:TBJ196585 TLF196584:TLF196585 TVB196584:TVB196585 UEX196584:UEX196585 UOT196584:UOT196585 UYP196584:UYP196585 VIL196584:VIL196585 VSH196584:VSH196585 WCD196584:WCD196585 WLZ196584:WLZ196585 WVV196584:WVV196585 M262120:T262121 JJ262120:JJ262121 TF262120:TF262121 ADB262120:ADB262121 AMX262120:AMX262121 AWT262120:AWT262121 BGP262120:BGP262121 BQL262120:BQL262121 CAH262120:CAH262121 CKD262120:CKD262121 CTZ262120:CTZ262121 DDV262120:DDV262121 DNR262120:DNR262121 DXN262120:DXN262121 EHJ262120:EHJ262121 ERF262120:ERF262121 FBB262120:FBB262121 FKX262120:FKX262121 FUT262120:FUT262121 GEP262120:GEP262121 GOL262120:GOL262121 GYH262120:GYH262121 HID262120:HID262121 HRZ262120:HRZ262121 IBV262120:IBV262121 ILR262120:ILR262121 IVN262120:IVN262121 JFJ262120:JFJ262121 JPF262120:JPF262121 JZB262120:JZB262121 KIX262120:KIX262121 KST262120:KST262121 LCP262120:LCP262121 LML262120:LML262121 LWH262120:LWH262121 MGD262120:MGD262121 MPZ262120:MPZ262121 MZV262120:MZV262121 NJR262120:NJR262121 NTN262120:NTN262121 ODJ262120:ODJ262121 ONF262120:ONF262121 OXB262120:OXB262121 PGX262120:PGX262121 PQT262120:PQT262121 QAP262120:QAP262121 QKL262120:QKL262121 QUH262120:QUH262121 RED262120:RED262121 RNZ262120:RNZ262121 RXV262120:RXV262121 SHR262120:SHR262121 SRN262120:SRN262121 TBJ262120:TBJ262121 TLF262120:TLF262121 TVB262120:TVB262121 UEX262120:UEX262121 UOT262120:UOT262121 UYP262120:UYP262121 VIL262120:VIL262121 VSH262120:VSH262121 WCD262120:WCD262121 WLZ262120:WLZ262121 WVV262120:WVV262121 M327656:T327657 JJ327656:JJ327657 TF327656:TF327657 ADB327656:ADB327657 AMX327656:AMX327657 AWT327656:AWT327657 BGP327656:BGP327657 BQL327656:BQL327657 CAH327656:CAH327657 CKD327656:CKD327657 CTZ327656:CTZ327657 DDV327656:DDV327657 DNR327656:DNR327657 DXN327656:DXN327657 EHJ327656:EHJ327657 ERF327656:ERF327657 FBB327656:FBB327657 FKX327656:FKX327657 FUT327656:FUT327657 GEP327656:GEP327657 GOL327656:GOL327657 GYH327656:GYH327657 HID327656:HID327657 HRZ327656:HRZ327657 IBV327656:IBV327657 ILR327656:ILR327657 IVN327656:IVN327657 JFJ327656:JFJ327657 JPF327656:JPF327657 JZB327656:JZB327657 KIX327656:KIX327657 KST327656:KST327657 LCP327656:LCP327657 LML327656:LML327657 LWH327656:LWH327657 MGD327656:MGD327657 MPZ327656:MPZ327657 MZV327656:MZV327657 NJR327656:NJR327657 NTN327656:NTN327657 ODJ327656:ODJ327657 ONF327656:ONF327657 OXB327656:OXB327657 PGX327656:PGX327657 PQT327656:PQT327657 QAP327656:QAP327657 QKL327656:QKL327657 QUH327656:QUH327657 RED327656:RED327657 RNZ327656:RNZ327657 RXV327656:RXV327657 SHR327656:SHR327657 SRN327656:SRN327657 TBJ327656:TBJ327657 TLF327656:TLF327657 TVB327656:TVB327657 UEX327656:UEX327657 UOT327656:UOT327657 UYP327656:UYP327657 VIL327656:VIL327657 VSH327656:VSH327657 WCD327656:WCD327657 WLZ327656:WLZ327657 WVV327656:WVV327657 M393192:T393193 JJ393192:JJ393193 TF393192:TF393193 ADB393192:ADB393193 AMX393192:AMX393193 AWT393192:AWT393193 BGP393192:BGP393193 BQL393192:BQL393193 CAH393192:CAH393193 CKD393192:CKD393193 CTZ393192:CTZ393193 DDV393192:DDV393193 DNR393192:DNR393193 DXN393192:DXN393193 EHJ393192:EHJ393193 ERF393192:ERF393193 FBB393192:FBB393193 FKX393192:FKX393193 FUT393192:FUT393193 GEP393192:GEP393193 GOL393192:GOL393193 GYH393192:GYH393193 HID393192:HID393193 HRZ393192:HRZ393193 IBV393192:IBV393193 ILR393192:ILR393193 IVN393192:IVN393193 JFJ393192:JFJ393193 JPF393192:JPF393193 JZB393192:JZB393193 KIX393192:KIX393193 KST393192:KST393193 LCP393192:LCP393193 LML393192:LML393193 LWH393192:LWH393193 MGD393192:MGD393193 MPZ393192:MPZ393193 MZV393192:MZV393193 NJR393192:NJR393193 NTN393192:NTN393193 ODJ393192:ODJ393193 ONF393192:ONF393193 OXB393192:OXB393193 PGX393192:PGX393193 PQT393192:PQT393193 QAP393192:QAP393193 QKL393192:QKL393193 QUH393192:QUH393193 RED393192:RED393193 RNZ393192:RNZ393193 RXV393192:RXV393193 SHR393192:SHR393193 SRN393192:SRN393193 TBJ393192:TBJ393193 TLF393192:TLF393193 TVB393192:TVB393193 UEX393192:UEX393193 UOT393192:UOT393193 UYP393192:UYP393193 VIL393192:VIL393193 VSH393192:VSH393193 WCD393192:WCD393193 WLZ393192:WLZ393193 WVV393192:WVV393193 M458728:T458729 JJ458728:JJ458729 TF458728:TF458729 ADB458728:ADB458729 AMX458728:AMX458729 AWT458728:AWT458729 BGP458728:BGP458729 BQL458728:BQL458729 CAH458728:CAH458729 CKD458728:CKD458729 CTZ458728:CTZ458729 DDV458728:DDV458729 DNR458728:DNR458729 DXN458728:DXN458729 EHJ458728:EHJ458729 ERF458728:ERF458729 FBB458728:FBB458729 FKX458728:FKX458729 FUT458728:FUT458729 GEP458728:GEP458729 GOL458728:GOL458729 GYH458728:GYH458729 HID458728:HID458729 HRZ458728:HRZ458729 IBV458728:IBV458729 ILR458728:ILR458729 IVN458728:IVN458729 JFJ458728:JFJ458729 JPF458728:JPF458729 JZB458728:JZB458729 KIX458728:KIX458729 KST458728:KST458729 LCP458728:LCP458729 LML458728:LML458729 LWH458728:LWH458729 MGD458728:MGD458729 MPZ458728:MPZ458729 MZV458728:MZV458729 NJR458728:NJR458729 NTN458728:NTN458729 ODJ458728:ODJ458729 ONF458728:ONF458729 OXB458728:OXB458729 PGX458728:PGX458729 PQT458728:PQT458729 QAP458728:QAP458729 QKL458728:QKL458729 QUH458728:QUH458729 RED458728:RED458729 RNZ458728:RNZ458729 RXV458728:RXV458729 SHR458728:SHR458729 SRN458728:SRN458729 TBJ458728:TBJ458729 TLF458728:TLF458729 TVB458728:TVB458729 UEX458728:UEX458729 UOT458728:UOT458729 UYP458728:UYP458729 VIL458728:VIL458729 VSH458728:VSH458729 WCD458728:WCD458729 WLZ458728:WLZ458729 WVV458728:WVV458729 M524264:T524265 JJ524264:JJ524265 TF524264:TF524265 ADB524264:ADB524265 AMX524264:AMX524265 AWT524264:AWT524265 BGP524264:BGP524265 BQL524264:BQL524265 CAH524264:CAH524265 CKD524264:CKD524265 CTZ524264:CTZ524265 DDV524264:DDV524265 DNR524264:DNR524265 DXN524264:DXN524265 EHJ524264:EHJ524265 ERF524264:ERF524265 FBB524264:FBB524265 FKX524264:FKX524265 FUT524264:FUT524265 GEP524264:GEP524265 GOL524264:GOL524265 GYH524264:GYH524265 HID524264:HID524265 HRZ524264:HRZ524265 IBV524264:IBV524265 ILR524264:ILR524265 IVN524264:IVN524265 JFJ524264:JFJ524265 JPF524264:JPF524265 JZB524264:JZB524265 KIX524264:KIX524265 KST524264:KST524265 LCP524264:LCP524265 LML524264:LML524265 LWH524264:LWH524265 MGD524264:MGD524265 MPZ524264:MPZ524265 MZV524264:MZV524265 NJR524264:NJR524265 NTN524264:NTN524265 ODJ524264:ODJ524265 ONF524264:ONF524265 OXB524264:OXB524265 PGX524264:PGX524265 PQT524264:PQT524265 QAP524264:QAP524265 QKL524264:QKL524265 QUH524264:QUH524265 RED524264:RED524265 RNZ524264:RNZ524265 RXV524264:RXV524265 SHR524264:SHR524265 SRN524264:SRN524265 TBJ524264:TBJ524265 TLF524264:TLF524265 TVB524264:TVB524265 UEX524264:UEX524265 UOT524264:UOT524265 UYP524264:UYP524265 VIL524264:VIL524265 VSH524264:VSH524265 WCD524264:WCD524265 WLZ524264:WLZ524265 WVV524264:WVV524265 M589800:T589801 JJ589800:JJ589801 TF589800:TF589801 ADB589800:ADB589801 AMX589800:AMX589801 AWT589800:AWT589801 BGP589800:BGP589801 BQL589800:BQL589801 CAH589800:CAH589801 CKD589800:CKD589801 CTZ589800:CTZ589801 DDV589800:DDV589801 DNR589800:DNR589801 DXN589800:DXN589801 EHJ589800:EHJ589801 ERF589800:ERF589801 FBB589800:FBB589801 FKX589800:FKX589801 FUT589800:FUT589801 GEP589800:GEP589801 GOL589800:GOL589801 GYH589800:GYH589801 HID589800:HID589801 HRZ589800:HRZ589801 IBV589800:IBV589801 ILR589800:ILR589801 IVN589800:IVN589801 JFJ589800:JFJ589801 JPF589800:JPF589801 JZB589800:JZB589801 KIX589800:KIX589801 KST589800:KST589801 LCP589800:LCP589801 LML589800:LML589801 LWH589800:LWH589801 MGD589800:MGD589801 MPZ589800:MPZ589801 MZV589800:MZV589801 NJR589800:NJR589801 NTN589800:NTN589801 ODJ589800:ODJ589801 ONF589800:ONF589801 OXB589800:OXB589801 PGX589800:PGX589801 PQT589800:PQT589801 QAP589800:QAP589801 QKL589800:QKL589801 QUH589800:QUH589801 RED589800:RED589801 RNZ589800:RNZ589801 RXV589800:RXV589801 SHR589800:SHR589801 SRN589800:SRN589801 TBJ589800:TBJ589801 TLF589800:TLF589801 TVB589800:TVB589801 UEX589800:UEX589801 UOT589800:UOT589801 UYP589800:UYP589801 VIL589800:VIL589801 VSH589800:VSH589801 WCD589800:WCD589801 WLZ589800:WLZ589801 WVV589800:WVV589801 M655336:T655337 JJ655336:JJ655337 TF655336:TF655337 ADB655336:ADB655337 AMX655336:AMX655337 AWT655336:AWT655337 BGP655336:BGP655337 BQL655336:BQL655337 CAH655336:CAH655337 CKD655336:CKD655337 CTZ655336:CTZ655337 DDV655336:DDV655337 DNR655336:DNR655337 DXN655336:DXN655337 EHJ655336:EHJ655337 ERF655336:ERF655337 FBB655336:FBB655337 FKX655336:FKX655337 FUT655336:FUT655337 GEP655336:GEP655337 GOL655336:GOL655337 GYH655336:GYH655337 HID655336:HID655337 HRZ655336:HRZ655337 IBV655336:IBV655337 ILR655336:ILR655337 IVN655336:IVN655337 JFJ655336:JFJ655337 JPF655336:JPF655337 JZB655336:JZB655337 KIX655336:KIX655337 KST655336:KST655337 LCP655336:LCP655337 LML655336:LML655337 LWH655336:LWH655337 MGD655336:MGD655337 MPZ655336:MPZ655337 MZV655336:MZV655337 NJR655336:NJR655337 NTN655336:NTN655337 ODJ655336:ODJ655337 ONF655336:ONF655337 OXB655336:OXB655337 PGX655336:PGX655337 PQT655336:PQT655337 QAP655336:QAP655337 QKL655336:QKL655337 QUH655336:QUH655337 RED655336:RED655337 RNZ655336:RNZ655337 RXV655336:RXV655337 SHR655336:SHR655337 SRN655336:SRN655337 TBJ655336:TBJ655337 TLF655336:TLF655337 TVB655336:TVB655337 UEX655336:UEX655337 UOT655336:UOT655337 UYP655336:UYP655337 VIL655336:VIL655337 VSH655336:VSH655337 WCD655336:WCD655337 WLZ655336:WLZ655337 WVV655336:WVV655337 M720872:T720873 JJ720872:JJ720873 TF720872:TF720873 ADB720872:ADB720873 AMX720872:AMX720873 AWT720872:AWT720873 BGP720872:BGP720873 BQL720872:BQL720873 CAH720872:CAH720873 CKD720872:CKD720873 CTZ720872:CTZ720873 DDV720872:DDV720873 DNR720872:DNR720873 DXN720872:DXN720873 EHJ720872:EHJ720873 ERF720872:ERF720873 FBB720872:FBB720873 FKX720872:FKX720873 FUT720872:FUT720873 GEP720872:GEP720873 GOL720872:GOL720873 GYH720872:GYH720873 HID720872:HID720873 HRZ720872:HRZ720873 IBV720872:IBV720873 ILR720872:ILR720873 IVN720872:IVN720873 JFJ720872:JFJ720873 JPF720872:JPF720873 JZB720872:JZB720873 KIX720872:KIX720873 KST720872:KST720873 LCP720872:LCP720873 LML720872:LML720873 LWH720872:LWH720873 MGD720872:MGD720873 MPZ720872:MPZ720873 MZV720872:MZV720873 NJR720872:NJR720873 NTN720872:NTN720873 ODJ720872:ODJ720873 ONF720872:ONF720873 OXB720872:OXB720873 PGX720872:PGX720873 PQT720872:PQT720873 QAP720872:QAP720873 QKL720872:QKL720873 QUH720872:QUH720873 RED720872:RED720873 RNZ720872:RNZ720873 RXV720872:RXV720873 SHR720872:SHR720873 SRN720872:SRN720873 TBJ720872:TBJ720873 TLF720872:TLF720873 TVB720872:TVB720873 UEX720872:UEX720873 UOT720872:UOT720873 UYP720872:UYP720873 VIL720872:VIL720873 VSH720872:VSH720873 WCD720872:WCD720873 WLZ720872:WLZ720873 WVV720872:WVV720873 M786408:T786409 JJ786408:JJ786409 TF786408:TF786409 ADB786408:ADB786409 AMX786408:AMX786409 AWT786408:AWT786409 BGP786408:BGP786409 BQL786408:BQL786409 CAH786408:CAH786409 CKD786408:CKD786409 CTZ786408:CTZ786409 DDV786408:DDV786409 DNR786408:DNR786409 DXN786408:DXN786409 EHJ786408:EHJ786409 ERF786408:ERF786409 FBB786408:FBB786409 FKX786408:FKX786409 FUT786408:FUT786409 GEP786408:GEP786409 GOL786408:GOL786409 GYH786408:GYH786409 HID786408:HID786409 HRZ786408:HRZ786409 IBV786408:IBV786409 ILR786408:ILR786409 IVN786408:IVN786409 JFJ786408:JFJ786409 JPF786408:JPF786409 JZB786408:JZB786409 KIX786408:KIX786409 KST786408:KST786409 LCP786408:LCP786409 LML786408:LML786409 LWH786408:LWH786409 MGD786408:MGD786409 MPZ786408:MPZ786409 MZV786408:MZV786409 NJR786408:NJR786409 NTN786408:NTN786409 ODJ786408:ODJ786409 ONF786408:ONF786409 OXB786408:OXB786409 PGX786408:PGX786409 PQT786408:PQT786409 QAP786408:QAP786409 QKL786408:QKL786409 QUH786408:QUH786409 RED786408:RED786409 RNZ786408:RNZ786409 RXV786408:RXV786409 SHR786408:SHR786409 SRN786408:SRN786409 TBJ786408:TBJ786409 TLF786408:TLF786409 TVB786408:TVB786409 UEX786408:UEX786409 UOT786408:UOT786409 UYP786408:UYP786409 VIL786408:VIL786409 VSH786408:VSH786409 WCD786408:WCD786409 WLZ786408:WLZ786409 WVV786408:WVV786409 M851944:T851945 JJ851944:JJ851945 TF851944:TF851945 ADB851944:ADB851945 AMX851944:AMX851945 AWT851944:AWT851945 BGP851944:BGP851945 BQL851944:BQL851945 CAH851944:CAH851945 CKD851944:CKD851945 CTZ851944:CTZ851945 DDV851944:DDV851945 DNR851944:DNR851945 DXN851944:DXN851945 EHJ851944:EHJ851945 ERF851944:ERF851945 FBB851944:FBB851945 FKX851944:FKX851945 FUT851944:FUT851945 GEP851944:GEP851945 GOL851944:GOL851945 GYH851944:GYH851945 HID851944:HID851945 HRZ851944:HRZ851945 IBV851944:IBV851945 ILR851944:ILR851945 IVN851944:IVN851945 JFJ851944:JFJ851945 JPF851944:JPF851945 JZB851944:JZB851945 KIX851944:KIX851945 KST851944:KST851945 LCP851944:LCP851945 LML851944:LML851945 LWH851944:LWH851945 MGD851944:MGD851945 MPZ851944:MPZ851945 MZV851944:MZV851945 NJR851944:NJR851945 NTN851944:NTN851945 ODJ851944:ODJ851945 ONF851944:ONF851945 OXB851944:OXB851945 PGX851944:PGX851945 PQT851944:PQT851945 QAP851944:QAP851945 QKL851944:QKL851945 QUH851944:QUH851945 RED851944:RED851945 RNZ851944:RNZ851945 RXV851944:RXV851945 SHR851944:SHR851945 SRN851944:SRN851945 TBJ851944:TBJ851945 TLF851944:TLF851945 TVB851944:TVB851945 UEX851944:UEX851945 UOT851944:UOT851945 UYP851944:UYP851945 VIL851944:VIL851945 VSH851944:VSH851945 WCD851944:WCD851945 WLZ851944:WLZ851945 WVV851944:WVV851945 M917480:T917481 JJ917480:JJ917481 TF917480:TF917481 ADB917480:ADB917481 AMX917480:AMX917481 AWT917480:AWT917481 BGP917480:BGP917481 BQL917480:BQL917481 CAH917480:CAH917481 CKD917480:CKD917481 CTZ917480:CTZ917481 DDV917480:DDV917481 DNR917480:DNR917481 DXN917480:DXN917481 EHJ917480:EHJ917481 ERF917480:ERF917481 FBB917480:FBB917481 FKX917480:FKX917481 FUT917480:FUT917481 GEP917480:GEP917481 GOL917480:GOL917481 GYH917480:GYH917481 HID917480:HID917481 HRZ917480:HRZ917481 IBV917480:IBV917481 ILR917480:ILR917481 IVN917480:IVN917481 JFJ917480:JFJ917481 JPF917480:JPF917481 JZB917480:JZB917481 KIX917480:KIX917481 KST917480:KST917481 LCP917480:LCP917481 LML917480:LML917481 LWH917480:LWH917481 MGD917480:MGD917481 MPZ917480:MPZ917481 MZV917480:MZV917481 NJR917480:NJR917481 NTN917480:NTN917481 ODJ917480:ODJ917481 ONF917480:ONF917481 OXB917480:OXB917481 PGX917480:PGX917481 PQT917480:PQT917481 QAP917480:QAP917481 QKL917480:QKL917481 QUH917480:QUH917481 RED917480:RED917481 RNZ917480:RNZ917481 RXV917480:RXV917481 SHR917480:SHR917481 SRN917480:SRN917481 TBJ917480:TBJ917481 TLF917480:TLF917481 TVB917480:TVB917481 UEX917480:UEX917481 UOT917480:UOT917481 UYP917480:UYP917481 VIL917480:VIL917481 VSH917480:VSH917481 WCD917480:WCD917481 WLZ917480:WLZ917481 WVV917480:WVV917481 M983016:T983017 JJ983016:JJ983017 TF983016:TF983017 ADB983016:ADB983017 AMX983016:AMX983017 AWT983016:AWT983017 BGP983016:BGP983017 BQL983016:BQL983017 CAH983016:CAH983017 CKD983016:CKD983017 CTZ983016:CTZ983017 DDV983016:DDV983017 DNR983016:DNR983017 DXN983016:DXN983017 EHJ983016:EHJ983017 ERF983016:ERF983017 FBB983016:FBB983017 FKX983016:FKX983017 FUT983016:FUT983017 GEP983016:GEP983017 GOL983016:GOL983017 GYH983016:GYH983017 HID983016:HID983017 HRZ983016:HRZ983017 IBV983016:IBV983017 ILR983016:ILR983017 IVN983016:IVN983017 JFJ983016:JFJ983017 JPF983016:JPF983017 JZB983016:JZB983017 KIX983016:KIX983017 KST983016:KST983017 LCP983016:LCP983017 LML983016:LML983017 LWH983016:LWH983017 MGD983016:MGD983017 MPZ983016:MPZ983017 MZV983016:MZV983017 NJR983016:NJR983017 NTN983016:NTN983017 ODJ983016:ODJ983017 ONF983016:ONF983017 OXB983016:OXB983017 PGX983016:PGX983017 PQT983016:PQT983017 QAP983016:QAP983017 QKL983016:QKL983017 QUH983016:QUH983017 RED983016:RED983017 RNZ983016:RNZ983017 RXV983016:RXV983017 SHR983016:SHR983017 SRN983016:SRN983017 TBJ983016:TBJ983017 TLF983016:TLF983017 TVB983016:TVB983017 UEX983016:UEX983017 UOT983016:UOT983017 UYP983016:UYP983017 VIL983016:VIL983017 VSH983016:VSH983017 WCD983016:WCD983017 WLZ983016:WLZ983017 WVV983016:WVV983017 AI65501 JR65501 TN65501 ADJ65501 ANF65501 AXB65501 BGX65501 BQT65501 CAP65501 CKL65501 CUH65501 DED65501 DNZ65501 DXV65501 EHR65501 ERN65501 FBJ65501 FLF65501 FVB65501 GEX65501 GOT65501 GYP65501 HIL65501 HSH65501 ICD65501 ILZ65501 IVV65501 JFR65501 JPN65501 JZJ65501 KJF65501 KTB65501 LCX65501 LMT65501 LWP65501 MGL65501 MQH65501 NAD65501 NJZ65501 NTV65501 ODR65501 ONN65501 OXJ65501 PHF65501 PRB65501 QAX65501 QKT65501 QUP65501 REL65501 ROH65501 RYD65501 SHZ65501 SRV65501 TBR65501 TLN65501 TVJ65501 UFF65501 UPB65501 UYX65501 VIT65501 VSP65501 WCL65501 WMH65501 WWD65501 AI131037 JR131037 TN131037 ADJ131037 ANF131037 AXB131037 BGX131037 BQT131037 CAP131037 CKL131037 CUH131037 DED131037 DNZ131037 DXV131037 EHR131037 ERN131037 FBJ131037 FLF131037 FVB131037 GEX131037 GOT131037 GYP131037 HIL131037 HSH131037 ICD131037 ILZ131037 IVV131037 JFR131037 JPN131037 JZJ131037 KJF131037 KTB131037 LCX131037 LMT131037 LWP131037 MGL131037 MQH131037 NAD131037 NJZ131037 NTV131037 ODR131037 ONN131037 OXJ131037 PHF131037 PRB131037 QAX131037 QKT131037 QUP131037 REL131037 ROH131037 RYD131037 SHZ131037 SRV131037 TBR131037 TLN131037 TVJ131037 UFF131037 UPB131037 UYX131037 VIT131037 VSP131037 WCL131037 WMH131037 WWD131037 AI196573 JR196573 TN196573 ADJ196573 ANF196573 AXB196573 BGX196573 BQT196573 CAP196573 CKL196573 CUH196573 DED196573 DNZ196573 DXV196573 EHR196573 ERN196573 FBJ196573 FLF196573 FVB196573 GEX196573 GOT196573 GYP196573 HIL196573 HSH196573 ICD196573 ILZ196573 IVV196573 JFR196573 JPN196573 JZJ196573 KJF196573 KTB196573 LCX196573 LMT196573 LWP196573 MGL196573 MQH196573 NAD196573 NJZ196573 NTV196573 ODR196573 ONN196573 OXJ196573 PHF196573 PRB196573 QAX196573 QKT196573 QUP196573 REL196573 ROH196573 RYD196573 SHZ196573 SRV196573 TBR196573 TLN196573 TVJ196573 UFF196573 UPB196573 UYX196573 VIT196573 VSP196573 WCL196573 WMH196573 WWD196573 AI262109 JR262109 TN262109 ADJ262109 ANF262109 AXB262109 BGX262109 BQT262109 CAP262109 CKL262109 CUH262109 DED262109 DNZ262109 DXV262109 EHR262109 ERN262109 FBJ262109 FLF262109 FVB262109 GEX262109 GOT262109 GYP262109 HIL262109 HSH262109 ICD262109 ILZ262109 IVV262109 JFR262109 JPN262109 JZJ262109 KJF262109 KTB262109 LCX262109 LMT262109 LWP262109 MGL262109 MQH262109 NAD262109 NJZ262109 NTV262109 ODR262109 ONN262109 OXJ262109 PHF262109 PRB262109 QAX262109 QKT262109 QUP262109 REL262109 ROH262109 RYD262109 SHZ262109 SRV262109 TBR262109 TLN262109 TVJ262109 UFF262109 UPB262109 UYX262109 VIT262109 VSP262109 WCL262109 WMH262109 WWD262109 AI327645 JR327645 TN327645 ADJ327645 ANF327645 AXB327645 BGX327645 BQT327645 CAP327645 CKL327645 CUH327645 DED327645 DNZ327645 DXV327645 EHR327645 ERN327645 FBJ327645 FLF327645 FVB327645 GEX327645 GOT327645 GYP327645 HIL327645 HSH327645 ICD327645 ILZ327645 IVV327645 JFR327645 JPN327645 JZJ327645 KJF327645 KTB327645 LCX327645 LMT327645 LWP327645 MGL327645 MQH327645 NAD327645 NJZ327645 NTV327645 ODR327645 ONN327645 OXJ327645 PHF327645 PRB327645 QAX327645 QKT327645 QUP327645 REL327645 ROH327645 RYD327645 SHZ327645 SRV327645 TBR327645 TLN327645 TVJ327645 UFF327645 UPB327645 UYX327645 VIT327645 VSP327645 WCL327645 WMH327645 WWD327645 AI393181 JR393181 TN393181 ADJ393181 ANF393181 AXB393181 BGX393181 BQT393181 CAP393181 CKL393181 CUH393181 DED393181 DNZ393181 DXV393181 EHR393181 ERN393181 FBJ393181 FLF393181 FVB393181 GEX393181 GOT393181 GYP393181 HIL393181 HSH393181 ICD393181 ILZ393181 IVV393181 JFR393181 JPN393181 JZJ393181 KJF393181 KTB393181 LCX393181 LMT393181 LWP393181 MGL393181 MQH393181 NAD393181 NJZ393181 NTV393181 ODR393181 ONN393181 OXJ393181 PHF393181 PRB393181 QAX393181 QKT393181 QUP393181 REL393181 ROH393181 RYD393181 SHZ393181 SRV393181 TBR393181 TLN393181 TVJ393181 UFF393181 UPB393181 UYX393181 VIT393181 VSP393181 WCL393181 WMH393181 WWD393181 AI458717 JR458717 TN458717 ADJ458717 ANF458717 AXB458717 BGX458717 BQT458717 CAP458717 CKL458717 CUH458717 DED458717 DNZ458717 DXV458717 EHR458717 ERN458717 FBJ458717 FLF458717 FVB458717 GEX458717 GOT458717 GYP458717 HIL458717 HSH458717 ICD458717 ILZ458717 IVV458717 JFR458717 JPN458717 JZJ458717 KJF458717 KTB458717 LCX458717 LMT458717 LWP458717 MGL458717 MQH458717 NAD458717 NJZ458717 NTV458717 ODR458717 ONN458717 OXJ458717 PHF458717 PRB458717 QAX458717 QKT458717 QUP458717 REL458717 ROH458717 RYD458717 SHZ458717 SRV458717 TBR458717 TLN458717 TVJ458717 UFF458717 UPB458717 UYX458717 VIT458717 VSP458717 WCL458717 WMH458717 WWD458717 AI524253 JR524253 TN524253 ADJ524253 ANF524253 AXB524253 BGX524253 BQT524253 CAP524253 CKL524253 CUH524253 DED524253 DNZ524253 DXV524253 EHR524253 ERN524253 FBJ524253 FLF524253 FVB524253 GEX524253 GOT524253 GYP524253 HIL524253 HSH524253 ICD524253 ILZ524253 IVV524253 JFR524253 JPN524253 JZJ524253 KJF524253 KTB524253 LCX524253 LMT524253 LWP524253 MGL524253 MQH524253 NAD524253 NJZ524253 NTV524253 ODR524253 ONN524253 OXJ524253 PHF524253 PRB524253 QAX524253 QKT524253 QUP524253 REL524253 ROH524253 RYD524253 SHZ524253 SRV524253 TBR524253 TLN524253 TVJ524253 UFF524253 UPB524253 UYX524253 VIT524253 VSP524253 WCL524253 WMH524253 WWD524253 AI589789 JR589789 TN589789 ADJ589789 ANF589789 AXB589789 BGX589789 BQT589789 CAP589789 CKL589789 CUH589789 DED589789 DNZ589789 DXV589789 EHR589789 ERN589789 FBJ589789 FLF589789 FVB589789 GEX589789 GOT589789 GYP589789 HIL589789 HSH589789 ICD589789 ILZ589789 IVV589789 JFR589789 JPN589789 JZJ589789 KJF589789 KTB589789 LCX589789 LMT589789 LWP589789 MGL589789 MQH589789 NAD589789 NJZ589789 NTV589789 ODR589789 ONN589789 OXJ589789 PHF589789 PRB589789 QAX589789 QKT589789 QUP589789 REL589789 ROH589789 RYD589789 SHZ589789 SRV589789 TBR589789 TLN589789 TVJ589789 UFF589789 UPB589789 UYX589789 VIT589789 VSP589789 WCL589789 WMH589789 WWD589789 AI655325 JR655325 TN655325 ADJ655325 ANF655325 AXB655325 BGX655325 BQT655325 CAP655325 CKL655325 CUH655325 DED655325 DNZ655325 DXV655325 EHR655325 ERN655325 FBJ655325 FLF655325 FVB655325 GEX655325 GOT655325 GYP655325 HIL655325 HSH655325 ICD655325 ILZ655325 IVV655325 JFR655325 JPN655325 JZJ655325 KJF655325 KTB655325 LCX655325 LMT655325 LWP655325 MGL655325 MQH655325 NAD655325 NJZ655325 NTV655325 ODR655325 ONN655325 OXJ655325 PHF655325 PRB655325 QAX655325 QKT655325 QUP655325 REL655325 ROH655325 RYD655325 SHZ655325 SRV655325 TBR655325 TLN655325 TVJ655325 UFF655325 UPB655325 UYX655325 VIT655325 VSP655325 WCL655325 WMH655325 WWD655325 AI720861 JR720861 TN720861 ADJ720861 ANF720861 AXB720861 BGX720861 BQT720861 CAP720861 CKL720861 CUH720861 DED720861 DNZ720861 DXV720861 EHR720861 ERN720861 FBJ720861 FLF720861 FVB720861 GEX720861 GOT720861 GYP720861 HIL720861 HSH720861 ICD720861 ILZ720861 IVV720861 JFR720861 JPN720861 JZJ720861 KJF720861 KTB720861 LCX720861 LMT720861 LWP720861 MGL720861 MQH720861 NAD720861 NJZ720861 NTV720861 ODR720861 ONN720861 OXJ720861 PHF720861 PRB720861 QAX720861 QKT720861 QUP720861 REL720861 ROH720861 RYD720861 SHZ720861 SRV720861 TBR720861 TLN720861 TVJ720861 UFF720861 UPB720861 UYX720861 VIT720861 VSP720861 WCL720861 WMH720861 WWD720861 AI786397 JR786397 TN786397 ADJ786397 ANF786397 AXB786397 BGX786397 BQT786397 CAP786397 CKL786397 CUH786397 DED786397 DNZ786397 DXV786397 EHR786397 ERN786397 FBJ786397 FLF786397 FVB786397 GEX786397 GOT786397 GYP786397 HIL786397 HSH786397 ICD786397 ILZ786397 IVV786397 JFR786397 JPN786397 JZJ786397 KJF786397 KTB786397 LCX786397 LMT786397 LWP786397 MGL786397 MQH786397 NAD786397 NJZ786397 NTV786397 ODR786397 ONN786397 OXJ786397 PHF786397 PRB786397 QAX786397 QKT786397 QUP786397 REL786397 ROH786397 RYD786397 SHZ786397 SRV786397 TBR786397 TLN786397 TVJ786397 UFF786397 UPB786397 UYX786397 VIT786397 VSP786397 WCL786397 WMH786397 WWD786397 AI851933 JR851933 TN851933 ADJ851933 ANF851933 AXB851933 BGX851933 BQT851933 CAP851933 CKL851933 CUH851933 DED851933 DNZ851933 DXV851933 EHR851933 ERN851933 FBJ851933 FLF851933 FVB851933 GEX851933 GOT851933 GYP851933 HIL851933 HSH851933 ICD851933 ILZ851933 IVV851933 JFR851933 JPN851933 JZJ851933 KJF851933 KTB851933 LCX851933 LMT851933 LWP851933 MGL851933 MQH851933 NAD851933 NJZ851933 NTV851933 ODR851933 ONN851933 OXJ851933 PHF851933 PRB851933 QAX851933 QKT851933 QUP851933 REL851933 ROH851933 RYD851933 SHZ851933 SRV851933 TBR851933 TLN851933 TVJ851933 UFF851933 UPB851933 UYX851933 VIT851933 VSP851933 WCL851933 WMH851933 WWD851933 AI917469 JR917469 TN917469 ADJ917469 ANF917469 AXB917469 BGX917469 BQT917469 CAP917469 CKL917469 CUH917469 DED917469 DNZ917469 DXV917469 EHR917469 ERN917469 FBJ917469 FLF917469 FVB917469 GEX917469 GOT917469 GYP917469 HIL917469 HSH917469 ICD917469 ILZ917469 IVV917469 JFR917469 JPN917469 JZJ917469 KJF917469 KTB917469 LCX917469 LMT917469 LWP917469 MGL917469 MQH917469 NAD917469 NJZ917469 NTV917469 ODR917469 ONN917469 OXJ917469 PHF917469 PRB917469 QAX917469 QKT917469 QUP917469 REL917469 ROH917469 RYD917469 SHZ917469 SRV917469 TBR917469 TLN917469 TVJ917469 UFF917469 UPB917469 UYX917469 VIT917469 VSP917469 WCL917469 WMH917469 WWD917469 AI983005 JR983005 TN983005 ADJ983005 ANF983005 AXB983005 BGX983005 BQT983005 CAP983005 CKL983005 CUH983005 DED983005 DNZ983005 DXV983005 EHR983005 ERN983005 FBJ983005 FLF983005 FVB983005 GEX983005 GOT983005 GYP983005 HIL983005 HSH983005 ICD983005 ILZ983005 IVV983005 JFR983005 JPN983005 JZJ983005 KJF983005 KTB983005 LCX983005 LMT983005 LWP983005 MGL983005 MQH983005 NAD983005 NJZ983005 NTV983005 ODR983005 ONN983005 OXJ983005 PHF983005 PRB983005 QAX983005 QKT983005 QUP983005 REL983005 ROH983005 RYD983005 SHZ983005 SRV983005 TBR983005 TLN983005 TVJ983005 UFF983005 UPB983005 UYX983005 VIT983005 VSP983005 WCL983005 WMH983005 WWD983005 AI65507 JR65507 TN65507 ADJ65507 ANF65507 AXB65507 BGX65507 BQT65507 CAP65507 CKL65507 CUH65507 DED65507 DNZ65507 DXV65507 EHR65507 ERN65507 FBJ65507 FLF65507 FVB65507 GEX65507 GOT65507 GYP65507 HIL65507 HSH65507 ICD65507 ILZ65507 IVV65507 JFR65507 JPN65507 JZJ65507 KJF65507 KTB65507 LCX65507 LMT65507 LWP65507 MGL65507 MQH65507 NAD65507 NJZ65507 NTV65507 ODR65507 ONN65507 OXJ65507 PHF65507 PRB65507 QAX65507 QKT65507 QUP65507 REL65507 ROH65507 RYD65507 SHZ65507 SRV65507 TBR65507 TLN65507 TVJ65507 UFF65507 UPB65507 UYX65507 VIT65507 VSP65507 WCL65507 WMH65507 WWD65507 AI131043 JR131043 TN131043 ADJ131043 ANF131043 AXB131043 BGX131043 BQT131043 CAP131043 CKL131043 CUH131043 DED131043 DNZ131043 DXV131043 EHR131043 ERN131043 FBJ131043 FLF131043 FVB131043 GEX131043 GOT131043 GYP131043 HIL131043 HSH131043 ICD131043 ILZ131043 IVV131043 JFR131043 JPN131043 JZJ131043 KJF131043 KTB131043 LCX131043 LMT131043 LWP131043 MGL131043 MQH131043 NAD131043 NJZ131043 NTV131043 ODR131043 ONN131043 OXJ131043 PHF131043 PRB131043 QAX131043 QKT131043 QUP131043 REL131043 ROH131043 RYD131043 SHZ131043 SRV131043 TBR131043 TLN131043 TVJ131043 UFF131043 UPB131043 UYX131043 VIT131043 VSP131043 WCL131043 WMH131043 WWD131043 AI196579 JR196579 TN196579 ADJ196579 ANF196579 AXB196579 BGX196579 BQT196579 CAP196579 CKL196579 CUH196579 DED196579 DNZ196579 DXV196579 EHR196579 ERN196579 FBJ196579 FLF196579 FVB196579 GEX196579 GOT196579 GYP196579 HIL196579 HSH196579 ICD196579 ILZ196579 IVV196579 JFR196579 JPN196579 JZJ196579 KJF196579 KTB196579 LCX196579 LMT196579 LWP196579 MGL196579 MQH196579 NAD196579 NJZ196579 NTV196579 ODR196579 ONN196579 OXJ196579 PHF196579 PRB196579 QAX196579 QKT196579 QUP196579 REL196579 ROH196579 RYD196579 SHZ196579 SRV196579 TBR196579 TLN196579 TVJ196579 UFF196579 UPB196579 UYX196579 VIT196579 VSP196579 WCL196579 WMH196579 WWD196579 AI262115 JR262115 TN262115 ADJ262115 ANF262115 AXB262115 BGX262115 BQT262115 CAP262115 CKL262115 CUH262115 DED262115 DNZ262115 DXV262115 EHR262115 ERN262115 FBJ262115 FLF262115 FVB262115 GEX262115 GOT262115 GYP262115 HIL262115 HSH262115 ICD262115 ILZ262115 IVV262115 JFR262115 JPN262115 JZJ262115 KJF262115 KTB262115 LCX262115 LMT262115 LWP262115 MGL262115 MQH262115 NAD262115 NJZ262115 NTV262115 ODR262115 ONN262115 OXJ262115 PHF262115 PRB262115 QAX262115 QKT262115 QUP262115 REL262115 ROH262115 RYD262115 SHZ262115 SRV262115 TBR262115 TLN262115 TVJ262115 UFF262115 UPB262115 UYX262115 VIT262115 VSP262115 WCL262115 WMH262115 WWD262115 AI327651 JR327651 TN327651 ADJ327651 ANF327651 AXB327651 BGX327651 BQT327651 CAP327651 CKL327651 CUH327651 DED327651 DNZ327651 DXV327651 EHR327651 ERN327651 FBJ327651 FLF327651 FVB327651 GEX327651 GOT327651 GYP327651 HIL327651 HSH327651 ICD327651 ILZ327651 IVV327651 JFR327651 JPN327651 JZJ327651 KJF327651 KTB327651 LCX327651 LMT327651 LWP327651 MGL327651 MQH327651 NAD327651 NJZ327651 NTV327651 ODR327651 ONN327651 OXJ327651 PHF327651 PRB327651 QAX327651 QKT327651 QUP327651 REL327651 ROH327651 RYD327651 SHZ327651 SRV327651 TBR327651 TLN327651 TVJ327651 UFF327651 UPB327651 UYX327651 VIT327651 VSP327651 WCL327651 WMH327651 WWD327651 AI393187 JR393187 TN393187 ADJ393187 ANF393187 AXB393187 BGX393187 BQT393187 CAP393187 CKL393187 CUH393187 DED393187 DNZ393187 DXV393187 EHR393187 ERN393187 FBJ393187 FLF393187 FVB393187 GEX393187 GOT393187 GYP393187 HIL393187 HSH393187 ICD393187 ILZ393187 IVV393187 JFR393187 JPN393187 JZJ393187 KJF393187 KTB393187 LCX393187 LMT393187 LWP393187 MGL393187 MQH393187 NAD393187 NJZ393187 NTV393187 ODR393187 ONN393187 OXJ393187 PHF393187 PRB393187 QAX393187 QKT393187 QUP393187 REL393187 ROH393187 RYD393187 SHZ393187 SRV393187 TBR393187 TLN393187 TVJ393187 UFF393187 UPB393187 UYX393187 VIT393187 VSP393187 WCL393187 WMH393187 WWD393187 AI458723 JR458723 TN458723 ADJ458723 ANF458723 AXB458723 BGX458723 BQT458723 CAP458723 CKL458723 CUH458723 DED458723 DNZ458723 DXV458723 EHR458723 ERN458723 FBJ458723 FLF458723 FVB458723 GEX458723 GOT458723 GYP458723 HIL458723 HSH458723 ICD458723 ILZ458723 IVV458723 JFR458723 JPN458723 JZJ458723 KJF458723 KTB458723 LCX458723 LMT458723 LWP458723 MGL458723 MQH458723 NAD458723 NJZ458723 NTV458723 ODR458723 ONN458723 OXJ458723 PHF458723 PRB458723 QAX458723 QKT458723 QUP458723 REL458723 ROH458723 RYD458723 SHZ458723 SRV458723 TBR458723 TLN458723 TVJ458723 UFF458723 UPB458723 UYX458723 VIT458723 VSP458723 WCL458723 WMH458723 WWD458723 AI524259 JR524259 TN524259 ADJ524259 ANF524259 AXB524259 BGX524259 BQT524259 CAP524259 CKL524259 CUH524259 DED524259 DNZ524259 DXV524259 EHR524259 ERN524259 FBJ524259 FLF524259 FVB524259 GEX524259 GOT524259 GYP524259 HIL524259 HSH524259 ICD524259 ILZ524259 IVV524259 JFR524259 JPN524259 JZJ524259 KJF524259 KTB524259 LCX524259 LMT524259 LWP524259 MGL524259 MQH524259 NAD524259 NJZ524259 NTV524259 ODR524259 ONN524259 OXJ524259 PHF524259 PRB524259 QAX524259 QKT524259 QUP524259 REL524259 ROH524259 RYD524259 SHZ524259 SRV524259 TBR524259 TLN524259 TVJ524259 UFF524259 UPB524259 UYX524259 VIT524259 VSP524259 WCL524259 WMH524259 WWD524259 AI589795 JR589795 TN589795 ADJ589795 ANF589795 AXB589795 BGX589795 BQT589795 CAP589795 CKL589795 CUH589795 DED589795 DNZ589795 DXV589795 EHR589795 ERN589795 FBJ589795 FLF589795 FVB589795 GEX589795 GOT589795 GYP589795 HIL589795 HSH589795 ICD589795 ILZ589795 IVV589795 JFR589795 JPN589795 JZJ589795 KJF589795 KTB589795 LCX589795 LMT589795 LWP589795 MGL589795 MQH589795 NAD589795 NJZ589795 NTV589795 ODR589795 ONN589795 OXJ589795 PHF589795 PRB589795 QAX589795 QKT589795 QUP589795 REL589795 ROH589795 RYD589795 SHZ589795 SRV589795 TBR589795 TLN589795 TVJ589795 UFF589795 UPB589795 UYX589795 VIT589795 VSP589795 WCL589795 WMH589795 WWD589795 AI655331 JR655331 TN655331 ADJ655331 ANF655331 AXB655331 BGX655331 BQT655331 CAP655331 CKL655331 CUH655331 DED655331 DNZ655331 DXV655331 EHR655331 ERN655331 FBJ655331 FLF655331 FVB655331 GEX655331 GOT655331 GYP655331 HIL655331 HSH655331 ICD655331 ILZ655331 IVV655331 JFR655331 JPN655331 JZJ655331 KJF655331 KTB655331 LCX655331 LMT655331 LWP655331 MGL655331 MQH655331 NAD655331 NJZ655331 NTV655331 ODR655331 ONN655331 OXJ655331 PHF655331 PRB655331 QAX655331 QKT655331 QUP655331 REL655331 ROH655331 RYD655331 SHZ655331 SRV655331 TBR655331 TLN655331 TVJ655331 UFF655331 UPB655331 UYX655331 VIT655331 VSP655331 WCL655331 WMH655331 WWD655331 AI720867 JR720867 TN720867 ADJ720867 ANF720867 AXB720867 BGX720867 BQT720867 CAP720867 CKL720867 CUH720867 DED720867 DNZ720867 DXV720867 EHR720867 ERN720867 FBJ720867 FLF720867 FVB720867 GEX720867 GOT720867 GYP720867 HIL720867 HSH720867 ICD720867 ILZ720867 IVV720867 JFR720867 JPN720867 JZJ720867 KJF720867 KTB720867 LCX720867 LMT720867 LWP720867 MGL720867 MQH720867 NAD720867 NJZ720867 NTV720867 ODR720867 ONN720867 OXJ720867 PHF720867 PRB720867 QAX720867 QKT720867 QUP720867 REL720867 ROH720867 RYD720867 SHZ720867 SRV720867 TBR720867 TLN720867 TVJ720867 UFF720867 UPB720867 UYX720867 VIT720867 VSP720867 WCL720867 WMH720867 WWD720867 AI786403 JR786403 TN786403 ADJ786403 ANF786403 AXB786403 BGX786403 BQT786403 CAP786403 CKL786403 CUH786403 DED786403 DNZ786403 DXV786403 EHR786403 ERN786403 FBJ786403 FLF786403 FVB786403 GEX786403 GOT786403 GYP786403 HIL786403 HSH786403 ICD786403 ILZ786403 IVV786403 JFR786403 JPN786403 JZJ786403 KJF786403 KTB786403 LCX786403 LMT786403 LWP786403 MGL786403 MQH786403 NAD786403 NJZ786403 NTV786403 ODR786403 ONN786403 OXJ786403 PHF786403 PRB786403 QAX786403 QKT786403 QUP786403 REL786403 ROH786403 RYD786403 SHZ786403 SRV786403 TBR786403 TLN786403 TVJ786403 UFF786403 UPB786403 UYX786403 VIT786403 VSP786403 WCL786403 WMH786403 WWD786403 AI851939 JR851939 TN851939 ADJ851939 ANF851939 AXB851939 BGX851939 BQT851939 CAP851939 CKL851939 CUH851939 DED851939 DNZ851939 DXV851939 EHR851939 ERN851939 FBJ851939 FLF851939 FVB851939 GEX851939 GOT851939 GYP851939 HIL851939 HSH851939 ICD851939 ILZ851939 IVV851939 JFR851939 JPN851939 JZJ851939 KJF851939 KTB851939 LCX851939 LMT851939 LWP851939 MGL851939 MQH851939 NAD851939 NJZ851939 NTV851939 ODR851939 ONN851939 OXJ851939 PHF851939 PRB851939 QAX851939 QKT851939 QUP851939 REL851939 ROH851939 RYD851939 SHZ851939 SRV851939 TBR851939 TLN851939 TVJ851939 UFF851939 UPB851939 UYX851939 VIT851939 VSP851939 WCL851939 WMH851939 WWD851939 AI917475 JR917475 TN917475 ADJ917475 ANF917475 AXB917475 BGX917475 BQT917475 CAP917475 CKL917475 CUH917475 DED917475 DNZ917475 DXV917475 EHR917475 ERN917475 FBJ917475 FLF917475 FVB917475 GEX917475 GOT917475 GYP917475 HIL917475 HSH917475 ICD917475 ILZ917475 IVV917475 JFR917475 JPN917475 JZJ917475 KJF917475 KTB917475 LCX917475 LMT917475 LWP917475 MGL917475 MQH917475 NAD917475 NJZ917475 NTV917475 ODR917475 ONN917475 OXJ917475 PHF917475 PRB917475 QAX917475 QKT917475 QUP917475 REL917475 ROH917475 RYD917475 SHZ917475 SRV917475 TBR917475 TLN917475 TVJ917475 UFF917475 UPB917475 UYX917475 VIT917475 VSP917475 WCL917475 WMH917475 WWD917475 AI983011 JR983011 TN983011 ADJ983011 ANF983011 AXB983011 BGX983011 BQT983011 CAP983011 CKL983011 CUH983011 DED983011 DNZ983011 DXV983011 EHR983011 ERN983011 FBJ983011 FLF983011 FVB983011 GEX983011 GOT983011 GYP983011 HIL983011 HSH983011 ICD983011 ILZ983011 IVV983011 JFR983011 JPN983011 JZJ983011 KJF983011 KTB983011 LCX983011 LMT983011 LWP983011 MGL983011 MQH983011 NAD983011 NJZ983011 NTV983011 ODR983011 ONN983011 OXJ983011 PHF983011 PRB983011 QAX983011 QKT983011 QUP983011 REL983011 ROH983011 RYD983011 SHZ983011 SRV983011 TBR983011 TLN983011 TVJ983011 UFF983011 UPB983011 UYX983011 VIT983011 VSP983011 WCL983011 WMH983011 WWD983011 M65507:T65507 JJ65507 TF65507 ADB65507 AMX65507 AWT65507 BGP65507 BQL65507 CAH65507 CKD65507 CTZ65507 DDV65507 DNR65507 DXN65507 EHJ65507 ERF65507 FBB65507 FKX65507 FUT65507 GEP65507 GOL65507 GYH65507 HID65507 HRZ65507 IBV65507 ILR65507 IVN65507 JFJ65507 JPF65507 JZB65507 KIX65507 KST65507 LCP65507 LML65507 LWH65507 MGD65507 MPZ65507 MZV65507 NJR65507 NTN65507 ODJ65507 ONF65507 OXB65507 PGX65507 PQT65507 QAP65507 QKL65507 QUH65507 RED65507 RNZ65507 RXV65507 SHR65507 SRN65507 TBJ65507 TLF65507 TVB65507 UEX65507 UOT65507 UYP65507 VIL65507 VSH65507 WCD65507 WLZ65507 WVV65507 M131043:T131043 JJ131043 TF131043 ADB131043 AMX131043 AWT131043 BGP131043 BQL131043 CAH131043 CKD131043 CTZ131043 DDV131043 DNR131043 DXN131043 EHJ131043 ERF131043 FBB131043 FKX131043 FUT131043 GEP131043 GOL131043 GYH131043 HID131043 HRZ131043 IBV131043 ILR131043 IVN131043 JFJ131043 JPF131043 JZB131043 KIX131043 KST131043 LCP131043 LML131043 LWH131043 MGD131043 MPZ131043 MZV131043 NJR131043 NTN131043 ODJ131043 ONF131043 OXB131043 PGX131043 PQT131043 QAP131043 QKL131043 QUH131043 RED131043 RNZ131043 RXV131043 SHR131043 SRN131043 TBJ131043 TLF131043 TVB131043 UEX131043 UOT131043 UYP131043 VIL131043 VSH131043 WCD131043 WLZ131043 WVV131043 M196579:T196579 JJ196579 TF196579 ADB196579 AMX196579 AWT196579 BGP196579 BQL196579 CAH196579 CKD196579 CTZ196579 DDV196579 DNR196579 DXN196579 EHJ196579 ERF196579 FBB196579 FKX196579 FUT196579 GEP196579 GOL196579 GYH196579 HID196579 HRZ196579 IBV196579 ILR196579 IVN196579 JFJ196579 JPF196579 JZB196579 KIX196579 KST196579 LCP196579 LML196579 LWH196579 MGD196579 MPZ196579 MZV196579 NJR196579 NTN196579 ODJ196579 ONF196579 OXB196579 PGX196579 PQT196579 QAP196579 QKL196579 QUH196579 RED196579 RNZ196579 RXV196579 SHR196579 SRN196579 TBJ196579 TLF196579 TVB196579 UEX196579 UOT196579 UYP196579 VIL196579 VSH196579 WCD196579 WLZ196579 WVV196579 M262115:T262115 JJ262115 TF262115 ADB262115 AMX262115 AWT262115 BGP262115 BQL262115 CAH262115 CKD262115 CTZ262115 DDV262115 DNR262115 DXN262115 EHJ262115 ERF262115 FBB262115 FKX262115 FUT262115 GEP262115 GOL262115 GYH262115 HID262115 HRZ262115 IBV262115 ILR262115 IVN262115 JFJ262115 JPF262115 JZB262115 KIX262115 KST262115 LCP262115 LML262115 LWH262115 MGD262115 MPZ262115 MZV262115 NJR262115 NTN262115 ODJ262115 ONF262115 OXB262115 PGX262115 PQT262115 QAP262115 QKL262115 QUH262115 RED262115 RNZ262115 RXV262115 SHR262115 SRN262115 TBJ262115 TLF262115 TVB262115 UEX262115 UOT262115 UYP262115 VIL262115 VSH262115 WCD262115 WLZ262115 WVV262115 M327651:T327651 JJ327651 TF327651 ADB327651 AMX327651 AWT327651 BGP327651 BQL327651 CAH327651 CKD327651 CTZ327651 DDV327651 DNR327651 DXN327651 EHJ327651 ERF327651 FBB327651 FKX327651 FUT327651 GEP327651 GOL327651 GYH327651 HID327651 HRZ327651 IBV327651 ILR327651 IVN327651 JFJ327651 JPF327651 JZB327651 KIX327651 KST327651 LCP327651 LML327651 LWH327651 MGD327651 MPZ327651 MZV327651 NJR327651 NTN327651 ODJ327651 ONF327651 OXB327651 PGX327651 PQT327651 QAP327651 QKL327651 QUH327651 RED327651 RNZ327651 RXV327651 SHR327651 SRN327651 TBJ327651 TLF327651 TVB327651 UEX327651 UOT327651 UYP327651 VIL327651 VSH327651 WCD327651 WLZ327651 WVV327651 M393187:T393187 JJ393187 TF393187 ADB393187 AMX393187 AWT393187 BGP393187 BQL393187 CAH393187 CKD393187 CTZ393187 DDV393187 DNR393187 DXN393187 EHJ393187 ERF393187 FBB393187 FKX393187 FUT393187 GEP393187 GOL393187 GYH393187 HID393187 HRZ393187 IBV393187 ILR393187 IVN393187 JFJ393187 JPF393187 JZB393187 KIX393187 KST393187 LCP393187 LML393187 LWH393187 MGD393187 MPZ393187 MZV393187 NJR393187 NTN393187 ODJ393187 ONF393187 OXB393187 PGX393187 PQT393187 QAP393187 QKL393187 QUH393187 RED393187 RNZ393187 RXV393187 SHR393187 SRN393187 TBJ393187 TLF393187 TVB393187 UEX393187 UOT393187 UYP393187 VIL393187 VSH393187 WCD393187 WLZ393187 WVV393187 M458723:T458723 JJ458723 TF458723 ADB458723 AMX458723 AWT458723 BGP458723 BQL458723 CAH458723 CKD458723 CTZ458723 DDV458723 DNR458723 DXN458723 EHJ458723 ERF458723 FBB458723 FKX458723 FUT458723 GEP458723 GOL458723 GYH458723 HID458723 HRZ458723 IBV458723 ILR458723 IVN458723 JFJ458723 JPF458723 JZB458723 KIX458723 KST458723 LCP458723 LML458723 LWH458723 MGD458723 MPZ458723 MZV458723 NJR458723 NTN458723 ODJ458723 ONF458723 OXB458723 PGX458723 PQT458723 QAP458723 QKL458723 QUH458723 RED458723 RNZ458723 RXV458723 SHR458723 SRN458723 TBJ458723 TLF458723 TVB458723 UEX458723 UOT458723 UYP458723 VIL458723 VSH458723 WCD458723 WLZ458723 WVV458723 M524259:T524259 JJ524259 TF524259 ADB524259 AMX524259 AWT524259 BGP524259 BQL524259 CAH524259 CKD524259 CTZ524259 DDV524259 DNR524259 DXN524259 EHJ524259 ERF524259 FBB524259 FKX524259 FUT524259 GEP524259 GOL524259 GYH524259 HID524259 HRZ524259 IBV524259 ILR524259 IVN524259 JFJ524259 JPF524259 JZB524259 KIX524259 KST524259 LCP524259 LML524259 LWH524259 MGD524259 MPZ524259 MZV524259 NJR524259 NTN524259 ODJ524259 ONF524259 OXB524259 PGX524259 PQT524259 QAP524259 QKL524259 QUH524259 RED524259 RNZ524259 RXV524259 SHR524259 SRN524259 TBJ524259 TLF524259 TVB524259 UEX524259 UOT524259 UYP524259 VIL524259 VSH524259 WCD524259 WLZ524259 WVV524259 M589795:T589795 JJ589795 TF589795 ADB589795 AMX589795 AWT589795 BGP589795 BQL589795 CAH589795 CKD589795 CTZ589795 DDV589795 DNR589795 DXN589795 EHJ589795 ERF589795 FBB589795 FKX589795 FUT589795 GEP589795 GOL589795 GYH589795 HID589795 HRZ589795 IBV589795 ILR589795 IVN589795 JFJ589795 JPF589795 JZB589795 KIX589795 KST589795 LCP589795 LML589795 LWH589795 MGD589795 MPZ589795 MZV589795 NJR589795 NTN589795 ODJ589795 ONF589795 OXB589795 PGX589795 PQT589795 QAP589795 QKL589795 QUH589795 RED589795 RNZ589795 RXV589795 SHR589795 SRN589795 TBJ589795 TLF589795 TVB589795 UEX589795 UOT589795 UYP589795 VIL589795 VSH589795 WCD589795 WLZ589795 WVV589795 M655331:T655331 JJ655331 TF655331 ADB655331 AMX655331 AWT655331 BGP655331 BQL655331 CAH655331 CKD655331 CTZ655331 DDV655331 DNR655331 DXN655331 EHJ655331 ERF655331 FBB655331 FKX655331 FUT655331 GEP655331 GOL655331 GYH655331 HID655331 HRZ655331 IBV655331 ILR655331 IVN655331 JFJ655331 JPF655331 JZB655331 KIX655331 KST655331 LCP655331 LML655331 LWH655331 MGD655331 MPZ655331 MZV655331 NJR655331 NTN655331 ODJ655331 ONF655331 OXB655331 PGX655331 PQT655331 QAP655331 QKL655331 QUH655331 RED655331 RNZ655331 RXV655331 SHR655331 SRN655331 TBJ655331 TLF655331 TVB655331 UEX655331 UOT655331 UYP655331 VIL655331 VSH655331 WCD655331 WLZ655331 WVV655331 M720867:T720867 JJ720867 TF720867 ADB720867 AMX720867 AWT720867 BGP720867 BQL720867 CAH720867 CKD720867 CTZ720867 DDV720867 DNR720867 DXN720867 EHJ720867 ERF720867 FBB720867 FKX720867 FUT720867 GEP720867 GOL720867 GYH720867 HID720867 HRZ720867 IBV720867 ILR720867 IVN720867 JFJ720867 JPF720867 JZB720867 KIX720867 KST720867 LCP720867 LML720867 LWH720867 MGD720867 MPZ720867 MZV720867 NJR720867 NTN720867 ODJ720867 ONF720867 OXB720867 PGX720867 PQT720867 QAP720867 QKL720867 QUH720867 RED720867 RNZ720867 RXV720867 SHR720867 SRN720867 TBJ720867 TLF720867 TVB720867 UEX720867 UOT720867 UYP720867 VIL720867 VSH720867 WCD720867 WLZ720867 WVV720867 M786403:T786403 JJ786403 TF786403 ADB786403 AMX786403 AWT786403 BGP786403 BQL786403 CAH786403 CKD786403 CTZ786403 DDV786403 DNR786403 DXN786403 EHJ786403 ERF786403 FBB786403 FKX786403 FUT786403 GEP786403 GOL786403 GYH786403 HID786403 HRZ786403 IBV786403 ILR786403 IVN786403 JFJ786403 JPF786403 JZB786403 KIX786403 KST786403 LCP786403 LML786403 LWH786403 MGD786403 MPZ786403 MZV786403 NJR786403 NTN786403 ODJ786403 ONF786403 OXB786403 PGX786403 PQT786403 QAP786403 QKL786403 QUH786403 RED786403 RNZ786403 RXV786403 SHR786403 SRN786403 TBJ786403 TLF786403 TVB786403 UEX786403 UOT786403 UYP786403 VIL786403 VSH786403 WCD786403 WLZ786403 WVV786403 M851939:T851939 JJ851939 TF851939 ADB851939 AMX851939 AWT851939 BGP851939 BQL851939 CAH851939 CKD851939 CTZ851939 DDV851939 DNR851939 DXN851939 EHJ851939 ERF851939 FBB851939 FKX851939 FUT851939 GEP851939 GOL851939 GYH851939 HID851939 HRZ851939 IBV851939 ILR851939 IVN851939 JFJ851939 JPF851939 JZB851939 KIX851939 KST851939 LCP851939 LML851939 LWH851939 MGD851939 MPZ851939 MZV851939 NJR851939 NTN851939 ODJ851939 ONF851939 OXB851939 PGX851939 PQT851939 QAP851939 QKL851939 QUH851939 RED851939 RNZ851939 RXV851939 SHR851939 SRN851939 TBJ851939 TLF851939 TVB851939 UEX851939 UOT851939 UYP851939 VIL851939 VSH851939 WCD851939 WLZ851939 WVV851939 M917475:T917475 JJ917475 TF917475 ADB917475 AMX917475 AWT917475 BGP917475 BQL917475 CAH917475 CKD917475 CTZ917475 DDV917475 DNR917475 DXN917475 EHJ917475 ERF917475 FBB917475 FKX917475 FUT917475 GEP917475 GOL917475 GYH917475 HID917475 HRZ917475 IBV917475 ILR917475 IVN917475 JFJ917475 JPF917475 JZB917475 KIX917475 KST917475 LCP917475 LML917475 LWH917475 MGD917475 MPZ917475 MZV917475 NJR917475 NTN917475 ODJ917475 ONF917475 OXB917475 PGX917475 PQT917475 QAP917475 QKL917475 QUH917475 RED917475 RNZ917475 RXV917475 SHR917475 SRN917475 TBJ917475 TLF917475 TVB917475 UEX917475 UOT917475 UYP917475 VIL917475 VSH917475 WCD917475 WLZ917475 WVV917475 M983011:T983011 JJ983011 TF983011 ADB983011 AMX983011 AWT983011 BGP983011 BQL983011 CAH983011 CKD983011 CTZ983011 DDV983011 DNR983011 DXN983011 EHJ983011 ERF983011 FBB983011 FKX983011 FUT983011 GEP983011 GOL983011 GYH983011 HID983011 HRZ983011 IBV983011 ILR983011 IVN983011 JFJ983011 JPF983011 JZB983011 KIX983011 KST983011 LCP983011 LML983011 LWH983011 MGD983011 MPZ983011 MZV983011 NJR983011 NTN983011 ODJ983011 ONF983011 OXB983011 PGX983011 PQT983011 QAP983011 QKL983011 QUH983011 RED983011 RNZ983011 RXV983011 SHR983011 SRN983011 TBJ983011 TLF983011 TVB983011 UEX983011 UOT983011 UYP983011 VIL983011 VSH983011 WCD983011 WLZ983011 WVV983011 AI65492 JR65492 TN65492 ADJ65492 ANF65492 AXB65492 BGX65492 BQT65492 CAP65492 CKL65492 CUH65492 DED65492 DNZ65492 DXV65492 EHR65492 ERN65492 FBJ65492 FLF65492 FVB65492 GEX65492 GOT65492 GYP65492 HIL65492 HSH65492 ICD65492 ILZ65492 IVV65492 JFR65492 JPN65492 JZJ65492 KJF65492 KTB65492 LCX65492 LMT65492 LWP65492 MGL65492 MQH65492 NAD65492 NJZ65492 NTV65492 ODR65492 ONN65492 OXJ65492 PHF65492 PRB65492 QAX65492 QKT65492 QUP65492 REL65492 ROH65492 RYD65492 SHZ65492 SRV65492 TBR65492 TLN65492 TVJ65492 UFF65492 UPB65492 UYX65492 VIT65492 VSP65492 WCL65492 WMH65492 WWD65492 AI131028 JR131028 TN131028 ADJ131028 ANF131028 AXB131028 BGX131028 BQT131028 CAP131028 CKL131028 CUH131028 DED131028 DNZ131028 DXV131028 EHR131028 ERN131028 FBJ131028 FLF131028 FVB131028 GEX131028 GOT131028 GYP131028 HIL131028 HSH131028 ICD131028 ILZ131028 IVV131028 JFR131028 JPN131028 JZJ131028 KJF131028 KTB131028 LCX131028 LMT131028 LWP131028 MGL131028 MQH131028 NAD131028 NJZ131028 NTV131028 ODR131028 ONN131028 OXJ131028 PHF131028 PRB131028 QAX131028 QKT131028 QUP131028 REL131028 ROH131028 RYD131028 SHZ131028 SRV131028 TBR131028 TLN131028 TVJ131028 UFF131028 UPB131028 UYX131028 VIT131028 VSP131028 WCL131028 WMH131028 WWD131028 AI196564 JR196564 TN196564 ADJ196564 ANF196564 AXB196564 BGX196564 BQT196564 CAP196564 CKL196564 CUH196564 DED196564 DNZ196564 DXV196564 EHR196564 ERN196564 FBJ196564 FLF196564 FVB196564 GEX196564 GOT196564 GYP196564 HIL196564 HSH196564 ICD196564 ILZ196564 IVV196564 JFR196564 JPN196564 JZJ196564 KJF196564 KTB196564 LCX196564 LMT196564 LWP196564 MGL196564 MQH196564 NAD196564 NJZ196564 NTV196564 ODR196564 ONN196564 OXJ196564 PHF196564 PRB196564 QAX196564 QKT196564 QUP196564 REL196564 ROH196564 RYD196564 SHZ196564 SRV196564 TBR196564 TLN196564 TVJ196564 UFF196564 UPB196564 UYX196564 VIT196564 VSP196564 WCL196564 WMH196564 WWD196564 AI262100 JR262100 TN262100 ADJ262100 ANF262100 AXB262100 BGX262100 BQT262100 CAP262100 CKL262100 CUH262100 DED262100 DNZ262100 DXV262100 EHR262100 ERN262100 FBJ262100 FLF262100 FVB262100 GEX262100 GOT262100 GYP262100 HIL262100 HSH262100 ICD262100 ILZ262100 IVV262100 JFR262100 JPN262100 JZJ262100 KJF262100 KTB262100 LCX262100 LMT262100 LWP262100 MGL262100 MQH262100 NAD262100 NJZ262100 NTV262100 ODR262100 ONN262100 OXJ262100 PHF262100 PRB262100 QAX262100 QKT262100 QUP262100 REL262100 ROH262100 RYD262100 SHZ262100 SRV262100 TBR262100 TLN262100 TVJ262100 UFF262100 UPB262100 UYX262100 VIT262100 VSP262100 WCL262100 WMH262100 WWD262100 AI327636 JR327636 TN327636 ADJ327636 ANF327636 AXB327636 BGX327636 BQT327636 CAP327636 CKL327636 CUH327636 DED327636 DNZ327636 DXV327636 EHR327636 ERN327636 FBJ327636 FLF327636 FVB327636 GEX327636 GOT327636 GYP327636 HIL327636 HSH327636 ICD327636 ILZ327636 IVV327636 JFR327636 JPN327636 JZJ327636 KJF327636 KTB327636 LCX327636 LMT327636 LWP327636 MGL327636 MQH327636 NAD327636 NJZ327636 NTV327636 ODR327636 ONN327636 OXJ327636 PHF327636 PRB327636 QAX327636 QKT327636 QUP327636 REL327636 ROH327636 RYD327636 SHZ327636 SRV327636 TBR327636 TLN327636 TVJ327636 UFF327636 UPB327636 UYX327636 VIT327636 VSP327636 WCL327636 WMH327636 WWD327636 AI393172 JR393172 TN393172 ADJ393172 ANF393172 AXB393172 BGX393172 BQT393172 CAP393172 CKL393172 CUH393172 DED393172 DNZ393172 DXV393172 EHR393172 ERN393172 FBJ393172 FLF393172 FVB393172 GEX393172 GOT393172 GYP393172 HIL393172 HSH393172 ICD393172 ILZ393172 IVV393172 JFR393172 JPN393172 JZJ393172 KJF393172 KTB393172 LCX393172 LMT393172 LWP393172 MGL393172 MQH393172 NAD393172 NJZ393172 NTV393172 ODR393172 ONN393172 OXJ393172 PHF393172 PRB393172 QAX393172 QKT393172 QUP393172 REL393172 ROH393172 RYD393172 SHZ393172 SRV393172 TBR393172 TLN393172 TVJ393172 UFF393172 UPB393172 UYX393172 VIT393172 VSP393172 WCL393172 WMH393172 WWD393172 AI458708 JR458708 TN458708 ADJ458708 ANF458708 AXB458708 BGX458708 BQT458708 CAP458708 CKL458708 CUH458708 DED458708 DNZ458708 DXV458708 EHR458708 ERN458708 FBJ458708 FLF458708 FVB458708 GEX458708 GOT458708 GYP458708 HIL458708 HSH458708 ICD458708 ILZ458708 IVV458708 JFR458708 JPN458708 JZJ458708 KJF458708 KTB458708 LCX458708 LMT458708 LWP458708 MGL458708 MQH458708 NAD458708 NJZ458708 NTV458708 ODR458708 ONN458708 OXJ458708 PHF458708 PRB458708 QAX458708 QKT458708 QUP458708 REL458708 ROH458708 RYD458708 SHZ458708 SRV458708 TBR458708 TLN458708 TVJ458708 UFF458708 UPB458708 UYX458708 VIT458708 VSP458708 WCL458708 WMH458708 WWD458708 AI524244 JR524244 TN524244 ADJ524244 ANF524244 AXB524244 BGX524244 BQT524244 CAP524244 CKL524244 CUH524244 DED524244 DNZ524244 DXV524244 EHR524244 ERN524244 FBJ524244 FLF524244 FVB524244 GEX524244 GOT524244 GYP524244 HIL524244 HSH524244 ICD524244 ILZ524244 IVV524244 JFR524244 JPN524244 JZJ524244 KJF524244 KTB524244 LCX524244 LMT524244 LWP524244 MGL524244 MQH524244 NAD524244 NJZ524244 NTV524244 ODR524244 ONN524244 OXJ524244 PHF524244 PRB524244 QAX524244 QKT524244 QUP524244 REL524244 ROH524244 RYD524244 SHZ524244 SRV524244 TBR524244 TLN524244 TVJ524244 UFF524244 UPB524244 UYX524244 VIT524244 VSP524244 WCL524244 WMH524244 WWD524244 AI589780 JR589780 TN589780 ADJ589780 ANF589780 AXB589780 BGX589780 BQT589780 CAP589780 CKL589780 CUH589780 DED589780 DNZ589780 DXV589780 EHR589780 ERN589780 FBJ589780 FLF589780 FVB589780 GEX589780 GOT589780 GYP589780 HIL589780 HSH589780 ICD589780 ILZ589780 IVV589780 JFR589780 JPN589780 JZJ589780 KJF589780 KTB589780 LCX589780 LMT589780 LWP589780 MGL589780 MQH589780 NAD589780 NJZ589780 NTV589780 ODR589780 ONN589780 OXJ589780 PHF589780 PRB589780 QAX589780 QKT589780 QUP589780 REL589780 ROH589780 RYD589780 SHZ589780 SRV589780 TBR589780 TLN589780 TVJ589780 UFF589780 UPB589780 UYX589780 VIT589780 VSP589780 WCL589780 WMH589780 WWD589780 AI655316 JR655316 TN655316 ADJ655316 ANF655316 AXB655316 BGX655316 BQT655316 CAP655316 CKL655316 CUH655316 DED655316 DNZ655316 DXV655316 EHR655316 ERN655316 FBJ655316 FLF655316 FVB655316 GEX655316 GOT655316 GYP655316 HIL655316 HSH655316 ICD655316 ILZ655316 IVV655316 JFR655316 JPN655316 JZJ655316 KJF655316 KTB655316 LCX655316 LMT655316 LWP655316 MGL655316 MQH655316 NAD655316 NJZ655316 NTV655316 ODR655316 ONN655316 OXJ655316 PHF655316 PRB655316 QAX655316 QKT655316 QUP655316 REL655316 ROH655316 RYD655316 SHZ655316 SRV655316 TBR655316 TLN655316 TVJ655316 UFF655316 UPB655316 UYX655316 VIT655316 VSP655316 WCL655316 WMH655316 WWD655316 AI720852 JR720852 TN720852 ADJ720852 ANF720852 AXB720852 BGX720852 BQT720852 CAP720852 CKL720852 CUH720852 DED720852 DNZ720852 DXV720852 EHR720852 ERN720852 FBJ720852 FLF720852 FVB720852 GEX720852 GOT720852 GYP720852 HIL720852 HSH720852 ICD720852 ILZ720852 IVV720852 JFR720852 JPN720852 JZJ720852 KJF720852 KTB720852 LCX720852 LMT720852 LWP720852 MGL720852 MQH720852 NAD720852 NJZ720852 NTV720852 ODR720852 ONN720852 OXJ720852 PHF720852 PRB720852 QAX720852 QKT720852 QUP720852 REL720852 ROH720852 RYD720852 SHZ720852 SRV720852 TBR720852 TLN720852 TVJ720852 UFF720852 UPB720852 UYX720852 VIT720852 VSP720852 WCL720852 WMH720852 WWD720852 AI786388 JR786388 TN786388 ADJ786388 ANF786388 AXB786388 BGX786388 BQT786388 CAP786388 CKL786388 CUH786388 DED786388 DNZ786388 DXV786388 EHR786388 ERN786388 FBJ786388 FLF786388 FVB786388 GEX786388 GOT786388 GYP786388 HIL786388 HSH786388 ICD786388 ILZ786388 IVV786388 JFR786388 JPN786388 JZJ786388 KJF786388 KTB786388 LCX786388 LMT786388 LWP786388 MGL786388 MQH786388 NAD786388 NJZ786388 NTV786388 ODR786388 ONN786388 OXJ786388 PHF786388 PRB786388 QAX786388 QKT786388 QUP786388 REL786388 ROH786388 RYD786388 SHZ786388 SRV786388 TBR786388 TLN786388 TVJ786388 UFF786388 UPB786388 UYX786388 VIT786388 VSP786388 WCL786388 WMH786388 WWD786388 AI851924 JR851924 TN851924 ADJ851924 ANF851924 AXB851924 BGX851924 BQT851924 CAP851924 CKL851924 CUH851924 DED851924 DNZ851924 DXV851924 EHR851924 ERN851924 FBJ851924 FLF851924 FVB851924 GEX851924 GOT851924 GYP851924 HIL851924 HSH851924 ICD851924 ILZ851924 IVV851924 JFR851924 JPN851924 JZJ851924 KJF851924 KTB851924 LCX851924 LMT851924 LWP851924 MGL851924 MQH851924 NAD851924 NJZ851924 NTV851924 ODR851924 ONN851924 OXJ851924 PHF851924 PRB851924 QAX851924 QKT851924 QUP851924 REL851924 ROH851924 RYD851924 SHZ851924 SRV851924 TBR851924 TLN851924 TVJ851924 UFF851924 UPB851924 UYX851924 VIT851924 VSP851924 WCL851924 WMH851924 WWD851924 AI917460 JR917460 TN917460 ADJ917460 ANF917460 AXB917460 BGX917460 BQT917460 CAP917460 CKL917460 CUH917460 DED917460 DNZ917460 DXV917460 EHR917460 ERN917460 FBJ917460 FLF917460 FVB917460 GEX917460 GOT917460 GYP917460 HIL917460 HSH917460 ICD917460 ILZ917460 IVV917460 JFR917460 JPN917460 JZJ917460 KJF917460 KTB917460 LCX917460 LMT917460 LWP917460 MGL917460 MQH917460 NAD917460 NJZ917460 NTV917460 ODR917460 ONN917460 OXJ917460 PHF917460 PRB917460 QAX917460 QKT917460 QUP917460 REL917460 ROH917460 RYD917460 SHZ917460 SRV917460 TBR917460 TLN917460 TVJ917460 UFF917460 UPB917460 UYX917460 VIT917460 VSP917460 WCL917460 WMH917460 WWD917460 AI982996 JR982996 TN982996 ADJ982996 ANF982996 AXB982996 BGX982996 BQT982996 CAP982996 CKL982996 CUH982996 DED982996 DNZ982996 DXV982996 EHR982996 ERN982996 FBJ982996 FLF982996 FVB982996 GEX982996 GOT982996 GYP982996 HIL982996 HSH982996 ICD982996 ILZ982996 IVV982996 JFR982996 JPN982996 JZJ982996 KJF982996 KTB982996 LCX982996 LMT982996 LWP982996 MGL982996 MQH982996 NAD982996 NJZ982996 NTV982996 ODR982996 ONN982996 OXJ982996 PHF982996 PRB982996 QAX982996 QKT982996 QUP982996 REL982996 ROH982996 RYD982996 SHZ982996 SRV982996 TBR982996 TLN982996 TVJ982996 UFF982996 UPB982996 UYX982996 VIT982996 VSP982996 WCL982996 WMH982996 WWD982996 M65492:T65492 JJ65492 TF65492 ADB65492 AMX65492 AWT65492 BGP65492 BQL65492 CAH65492 CKD65492 CTZ65492 DDV65492 DNR65492 DXN65492 EHJ65492 ERF65492 FBB65492 FKX65492 FUT65492 GEP65492 GOL65492 GYH65492 HID65492 HRZ65492 IBV65492 ILR65492 IVN65492 JFJ65492 JPF65492 JZB65492 KIX65492 KST65492 LCP65492 LML65492 LWH65492 MGD65492 MPZ65492 MZV65492 NJR65492 NTN65492 ODJ65492 ONF65492 OXB65492 PGX65492 PQT65492 QAP65492 QKL65492 QUH65492 RED65492 RNZ65492 RXV65492 SHR65492 SRN65492 TBJ65492 TLF65492 TVB65492 UEX65492 UOT65492 UYP65492 VIL65492 VSH65492 WCD65492 WLZ65492 WVV65492 M131028:T131028 JJ131028 TF131028 ADB131028 AMX131028 AWT131028 BGP131028 BQL131028 CAH131028 CKD131028 CTZ131028 DDV131028 DNR131028 DXN131028 EHJ131028 ERF131028 FBB131028 FKX131028 FUT131028 GEP131028 GOL131028 GYH131028 HID131028 HRZ131028 IBV131028 ILR131028 IVN131028 JFJ131028 JPF131028 JZB131028 KIX131028 KST131028 LCP131028 LML131028 LWH131028 MGD131028 MPZ131028 MZV131028 NJR131028 NTN131028 ODJ131028 ONF131028 OXB131028 PGX131028 PQT131028 QAP131028 QKL131028 QUH131028 RED131028 RNZ131028 RXV131028 SHR131028 SRN131028 TBJ131028 TLF131028 TVB131028 UEX131028 UOT131028 UYP131028 VIL131028 VSH131028 WCD131028 WLZ131028 WVV131028 M196564:T196564 JJ196564 TF196564 ADB196564 AMX196564 AWT196564 BGP196564 BQL196564 CAH196564 CKD196564 CTZ196564 DDV196564 DNR196564 DXN196564 EHJ196564 ERF196564 FBB196564 FKX196564 FUT196564 GEP196564 GOL196564 GYH196564 HID196564 HRZ196564 IBV196564 ILR196564 IVN196564 JFJ196564 JPF196564 JZB196564 KIX196564 KST196564 LCP196564 LML196564 LWH196564 MGD196564 MPZ196564 MZV196564 NJR196564 NTN196564 ODJ196564 ONF196564 OXB196564 PGX196564 PQT196564 QAP196564 QKL196564 QUH196564 RED196564 RNZ196564 RXV196564 SHR196564 SRN196564 TBJ196564 TLF196564 TVB196564 UEX196564 UOT196564 UYP196564 VIL196564 VSH196564 WCD196564 WLZ196564 WVV196564 M262100:T262100 JJ262100 TF262100 ADB262100 AMX262100 AWT262100 BGP262100 BQL262100 CAH262100 CKD262100 CTZ262100 DDV262100 DNR262100 DXN262100 EHJ262100 ERF262100 FBB262100 FKX262100 FUT262100 GEP262100 GOL262100 GYH262100 HID262100 HRZ262100 IBV262100 ILR262100 IVN262100 JFJ262100 JPF262100 JZB262100 KIX262100 KST262100 LCP262100 LML262100 LWH262100 MGD262100 MPZ262100 MZV262100 NJR262100 NTN262100 ODJ262100 ONF262100 OXB262100 PGX262100 PQT262100 QAP262100 QKL262100 QUH262100 RED262100 RNZ262100 RXV262100 SHR262100 SRN262100 TBJ262100 TLF262100 TVB262100 UEX262100 UOT262100 UYP262100 VIL262100 VSH262100 WCD262100 WLZ262100 WVV262100 M327636:T327636 JJ327636 TF327636 ADB327636 AMX327636 AWT327636 BGP327636 BQL327636 CAH327636 CKD327636 CTZ327636 DDV327636 DNR327636 DXN327636 EHJ327636 ERF327636 FBB327636 FKX327636 FUT327636 GEP327636 GOL327636 GYH327636 HID327636 HRZ327636 IBV327636 ILR327636 IVN327636 JFJ327636 JPF327636 JZB327636 KIX327636 KST327636 LCP327636 LML327636 LWH327636 MGD327636 MPZ327636 MZV327636 NJR327636 NTN327636 ODJ327636 ONF327636 OXB327636 PGX327636 PQT327636 QAP327636 QKL327636 QUH327636 RED327636 RNZ327636 RXV327636 SHR327636 SRN327636 TBJ327636 TLF327636 TVB327636 UEX327636 UOT327636 UYP327636 VIL327636 VSH327636 WCD327636 WLZ327636 WVV327636 M393172:T393172 JJ393172 TF393172 ADB393172 AMX393172 AWT393172 BGP393172 BQL393172 CAH393172 CKD393172 CTZ393172 DDV393172 DNR393172 DXN393172 EHJ393172 ERF393172 FBB393172 FKX393172 FUT393172 GEP393172 GOL393172 GYH393172 HID393172 HRZ393172 IBV393172 ILR393172 IVN393172 JFJ393172 JPF393172 JZB393172 KIX393172 KST393172 LCP393172 LML393172 LWH393172 MGD393172 MPZ393172 MZV393172 NJR393172 NTN393172 ODJ393172 ONF393172 OXB393172 PGX393172 PQT393172 QAP393172 QKL393172 QUH393172 RED393172 RNZ393172 RXV393172 SHR393172 SRN393172 TBJ393172 TLF393172 TVB393172 UEX393172 UOT393172 UYP393172 VIL393172 VSH393172 WCD393172 WLZ393172 WVV393172 M458708:T458708 JJ458708 TF458708 ADB458708 AMX458708 AWT458708 BGP458708 BQL458708 CAH458708 CKD458708 CTZ458708 DDV458708 DNR458708 DXN458708 EHJ458708 ERF458708 FBB458708 FKX458708 FUT458708 GEP458708 GOL458708 GYH458708 HID458708 HRZ458708 IBV458708 ILR458708 IVN458708 JFJ458708 JPF458708 JZB458708 KIX458708 KST458708 LCP458708 LML458708 LWH458708 MGD458708 MPZ458708 MZV458708 NJR458708 NTN458708 ODJ458708 ONF458708 OXB458708 PGX458708 PQT458708 QAP458708 QKL458708 QUH458708 RED458708 RNZ458708 RXV458708 SHR458708 SRN458708 TBJ458708 TLF458708 TVB458708 UEX458708 UOT458708 UYP458708 VIL458708 VSH458708 WCD458708 WLZ458708 WVV458708 M524244:T524244 JJ524244 TF524244 ADB524244 AMX524244 AWT524244 BGP524244 BQL524244 CAH524244 CKD524244 CTZ524244 DDV524244 DNR524244 DXN524244 EHJ524244 ERF524244 FBB524244 FKX524244 FUT524244 GEP524244 GOL524244 GYH524244 HID524244 HRZ524244 IBV524244 ILR524244 IVN524244 JFJ524244 JPF524244 JZB524244 KIX524244 KST524244 LCP524244 LML524244 LWH524244 MGD524244 MPZ524244 MZV524244 NJR524244 NTN524244 ODJ524244 ONF524244 OXB524244 PGX524244 PQT524244 QAP524244 QKL524244 QUH524244 RED524244 RNZ524244 RXV524244 SHR524244 SRN524244 TBJ524244 TLF524244 TVB524244 UEX524244 UOT524244 UYP524244 VIL524244 VSH524244 WCD524244 WLZ524244 WVV524244 M589780:T589780 JJ589780 TF589780 ADB589780 AMX589780 AWT589780 BGP589780 BQL589780 CAH589780 CKD589780 CTZ589780 DDV589780 DNR589780 DXN589780 EHJ589780 ERF589780 FBB589780 FKX589780 FUT589780 GEP589780 GOL589780 GYH589780 HID589780 HRZ589780 IBV589780 ILR589780 IVN589780 JFJ589780 JPF589780 JZB589780 KIX589780 KST589780 LCP589780 LML589780 LWH589780 MGD589780 MPZ589780 MZV589780 NJR589780 NTN589780 ODJ589780 ONF589780 OXB589780 PGX589780 PQT589780 QAP589780 QKL589780 QUH589780 RED589780 RNZ589780 RXV589780 SHR589780 SRN589780 TBJ589780 TLF589780 TVB589780 UEX589780 UOT589780 UYP589780 VIL589780 VSH589780 WCD589780 WLZ589780 WVV589780 M655316:T655316 JJ655316 TF655316 ADB655316 AMX655316 AWT655316 BGP655316 BQL655316 CAH655316 CKD655316 CTZ655316 DDV655316 DNR655316 DXN655316 EHJ655316 ERF655316 FBB655316 FKX655316 FUT655316 GEP655316 GOL655316 GYH655316 HID655316 HRZ655316 IBV655316 ILR655316 IVN655316 JFJ655316 JPF655316 JZB655316 KIX655316 KST655316 LCP655316 LML655316 LWH655316 MGD655316 MPZ655316 MZV655316 NJR655316 NTN655316 ODJ655316 ONF655316 OXB655316 PGX655316 PQT655316 QAP655316 QKL655316 QUH655316 RED655316 RNZ655316 RXV655316 SHR655316 SRN655316 TBJ655316 TLF655316 TVB655316 UEX655316 UOT655316 UYP655316 VIL655316 VSH655316 WCD655316 WLZ655316 WVV655316 M720852:T720852 JJ720852 TF720852 ADB720852 AMX720852 AWT720852 BGP720852 BQL720852 CAH720852 CKD720852 CTZ720852 DDV720852 DNR720852 DXN720852 EHJ720852 ERF720852 FBB720852 FKX720852 FUT720852 GEP720852 GOL720852 GYH720852 HID720852 HRZ720852 IBV720852 ILR720852 IVN720852 JFJ720852 JPF720852 JZB720852 KIX720852 KST720852 LCP720852 LML720852 LWH720852 MGD720852 MPZ720852 MZV720852 NJR720852 NTN720852 ODJ720852 ONF720852 OXB720852 PGX720852 PQT720852 QAP720852 QKL720852 QUH720852 RED720852 RNZ720852 RXV720852 SHR720852 SRN720852 TBJ720852 TLF720852 TVB720852 UEX720852 UOT720852 UYP720852 VIL720852 VSH720852 WCD720852 WLZ720852 WVV720852 M786388:T786388 JJ786388 TF786388 ADB786388 AMX786388 AWT786388 BGP786388 BQL786388 CAH786388 CKD786388 CTZ786388 DDV786388 DNR786388 DXN786388 EHJ786388 ERF786388 FBB786388 FKX786388 FUT786388 GEP786388 GOL786388 GYH786388 HID786388 HRZ786388 IBV786388 ILR786388 IVN786388 JFJ786388 JPF786388 JZB786388 KIX786388 KST786388 LCP786388 LML786388 LWH786388 MGD786388 MPZ786388 MZV786388 NJR786388 NTN786388 ODJ786388 ONF786388 OXB786388 PGX786388 PQT786388 QAP786388 QKL786388 QUH786388 RED786388 RNZ786388 RXV786388 SHR786388 SRN786388 TBJ786388 TLF786388 TVB786388 UEX786388 UOT786388 UYP786388 VIL786388 VSH786388 WCD786388 WLZ786388 WVV786388 M851924:T851924 JJ851924 TF851924 ADB851924 AMX851924 AWT851924 BGP851924 BQL851924 CAH851924 CKD851924 CTZ851924 DDV851924 DNR851924 DXN851924 EHJ851924 ERF851924 FBB851924 FKX851924 FUT851924 GEP851924 GOL851924 GYH851924 HID851924 HRZ851924 IBV851924 ILR851924 IVN851924 JFJ851924 JPF851924 JZB851924 KIX851924 KST851924 LCP851924 LML851924 LWH851924 MGD851924 MPZ851924 MZV851924 NJR851924 NTN851924 ODJ851924 ONF851924 OXB851924 PGX851924 PQT851924 QAP851924 QKL851924 QUH851924 RED851924 RNZ851924 RXV851924 SHR851924 SRN851924 TBJ851924 TLF851924 TVB851924 UEX851924 UOT851924 UYP851924 VIL851924 VSH851924 WCD851924 WLZ851924 WVV851924 M917460:T917460 JJ917460 TF917460 ADB917460 AMX917460 AWT917460 BGP917460 BQL917460 CAH917460 CKD917460 CTZ917460 DDV917460 DNR917460 DXN917460 EHJ917460 ERF917460 FBB917460 FKX917460 FUT917460 GEP917460 GOL917460 GYH917460 HID917460 HRZ917460 IBV917460 ILR917460 IVN917460 JFJ917460 JPF917460 JZB917460 KIX917460 KST917460 LCP917460 LML917460 LWH917460 MGD917460 MPZ917460 MZV917460 NJR917460 NTN917460 ODJ917460 ONF917460 OXB917460 PGX917460 PQT917460 QAP917460 QKL917460 QUH917460 RED917460 RNZ917460 RXV917460 SHR917460 SRN917460 TBJ917460 TLF917460 TVB917460 UEX917460 UOT917460 UYP917460 VIL917460 VSH917460 WCD917460 WLZ917460 WVV917460 M982996:T982996 JJ982996 TF982996 ADB982996 AMX982996 AWT982996 BGP982996 BQL982996 CAH982996 CKD982996 CTZ982996 DDV982996 DNR982996 DXN982996 EHJ982996 ERF982996 FBB982996 FKX982996 FUT982996 GEP982996 GOL982996 GYH982996 HID982996 HRZ982996 IBV982996 ILR982996 IVN982996 JFJ982996 JPF982996 JZB982996 KIX982996 KST982996 LCP982996 LML982996 LWH982996 MGD982996 MPZ982996 MZV982996 NJR982996 NTN982996 ODJ982996 ONF982996 OXB982996 PGX982996 PQT982996 QAP982996 QKL982996 QUH982996 RED982996 RNZ982996 RXV982996 SHR982996 SRN982996 TBJ982996 TLF982996 TVB982996 UEX982996 UOT982996 UYP982996 VIL982996 VSH982996 JJ11 TF11 ADB11 AMX11 AWT11 BGP11 BQL11 CAH11 CKD11 CTZ11 DDV11 DNR11 DXN11 EHJ11 ERF11 FBB11 FKX11 FUT11 GEP11 GOL11 GYH11 HID11 HRZ11 IBV11 ILR11 IVN11 JFJ11 JPF11 JZB11 KIX11 KST11 LCP11 LML11 LWH11 MGD11 MPZ11 MZV11 NJR11 NTN11 ODJ11 ONF11 OXB11 PGX11 PQT11 QAP11 QKL11 QUH11 RED11 RNZ11 RXV11 SHR11 SRN11 TBJ11 TLF11 TVB11 UEX11 UOT11 UYP11 VIL11 VSH11 WCD11 WLZ11 WVV11 JR11 TN11 ADJ11 ANF11 AXB11 BGX11 BQT11 CAP11 CKL11 CUH11 DED11 DNZ11 DXV11 EHR11 ERN11 FBJ11 FLF11 FVB11 GEX11 GOT11 GYP11 HIL11 HSH11 ICD11 ILZ11 IVV11 JFR11 JPN11 JZJ11 KJF11 KTB11 LCX11 LMT11 LWP11 MGL11 MQH11 NAD11 NJZ11 NTV11 ODR11 ONN11 OXJ11 PHF11 PRB11 QAX11 QKT11 QUP11 REL11 ROH11 RYD11 SHZ11 SRV11 TBR11 TLN11 TVJ11 UFF11 UPB11 UYX11 VIT11 VSP11 WCL11 WMH11 WWD11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JJ17 TF17 ADB17 AMX17 AWT17 BGP17 BQL17 CAH17 CKD17 CTZ17 DDV17 DNR17 DXN17 EHJ17 ERF17 FBB17 FKX17 FUT17 GEP17 GOL17 GYH17 HID17 HRZ17 IBV17 ILR17 IVN17 JFJ17 JPF17 JZB17 KIX17 KST17 LCP17 LML17 LWH17 MGD17 MPZ17 MZV17 NJR17 NTN17 ODJ17 ONF17 OXB17 PGX17 PQT17 QAP17 QKL17 QUH17 RED17 RNZ17 RXV17 SHR17 SRN17 TBJ17 TLF17 TVB17 UEX17 UOT17 UYP17 VIL17 VSH17 WCD17 WLZ17 WVV17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WVV983035:WVV983042 WLZ983035:WLZ983042 WCD983035:WCD983042 VSH983035:VSH983042 VIL983035:VIL983042 UYP983035:UYP983042 UOT983035:UOT983042 UEX983035:UEX983042 TVB983035:TVB983042 TLF983035:TLF983042 TBJ983035:TBJ983042 SRN983035:SRN983042 SHR983035:SHR983042 RXV983035:RXV983042 RNZ983035:RNZ983042 RED983035:RED983042 QUH983035:QUH983042 QKL983035:QKL983042 QAP983035:QAP983042 PQT983035:PQT983042 PGX983035:PGX983042 OXB983035:OXB983042 ONF983035:ONF983042 ODJ983035:ODJ983042 NTN983035:NTN983042 NJR983035:NJR983042 MZV983035:MZV983042 MPZ983035:MPZ983042 MGD983035:MGD983042 LWH983035:LWH983042 LML983035:LML983042 LCP983035:LCP983042 KST983035:KST983042 KIX983035:KIX983042 JZB983035:JZB983042 JPF983035:JPF983042 JFJ983035:JFJ983042 IVN983035:IVN983042 ILR983035:ILR983042 IBV983035:IBV983042 HRZ983035:HRZ983042 HID983035:HID983042 GYH983035:GYH983042 GOL983035:GOL983042 GEP983035:GEP983042 FUT983035:FUT983042 FKX983035:FKX983042 FBB983035:FBB983042 ERF983035:ERF983042 EHJ983035:EHJ983042 DXN983035:DXN983042 DNR983035:DNR983042 DDV983035:DDV983042 CTZ983035:CTZ983042 CKD983035:CKD983042 CAH983035:CAH983042 BQL983035:BQL983042 BGP983035:BGP983042 AWT983035:AWT983042 AMX983035:AMX983042 ADB983035:ADB983042 TF983035:TF983042 JJ983035:JJ983042 M983035:T983042 WVV917499:WVV917506 WLZ917499:WLZ917506 WCD917499:WCD917506 VSH917499:VSH917506 VIL917499:VIL917506 UYP917499:UYP917506 UOT917499:UOT917506 UEX917499:UEX917506 TVB917499:TVB917506 TLF917499:TLF917506 TBJ917499:TBJ917506 SRN917499:SRN917506 SHR917499:SHR917506 RXV917499:RXV917506 RNZ917499:RNZ917506 RED917499:RED917506 QUH917499:QUH917506 QKL917499:QKL917506 QAP917499:QAP917506 PQT917499:PQT917506 PGX917499:PGX917506 OXB917499:OXB917506 ONF917499:ONF917506 ODJ917499:ODJ917506 NTN917499:NTN917506 NJR917499:NJR917506 MZV917499:MZV917506 MPZ917499:MPZ917506 MGD917499:MGD917506 LWH917499:LWH917506 LML917499:LML917506 LCP917499:LCP917506 KST917499:KST917506 KIX917499:KIX917506 JZB917499:JZB917506 JPF917499:JPF917506 JFJ917499:JFJ917506 IVN917499:IVN917506 ILR917499:ILR917506 IBV917499:IBV917506 HRZ917499:HRZ917506 HID917499:HID917506 GYH917499:GYH917506 GOL917499:GOL917506 GEP917499:GEP917506 FUT917499:FUT917506 FKX917499:FKX917506 FBB917499:FBB917506 ERF917499:ERF917506 EHJ917499:EHJ917506 DXN917499:DXN917506 DNR917499:DNR917506 DDV917499:DDV917506 CTZ917499:CTZ917506 CKD917499:CKD917506 CAH917499:CAH917506 BQL917499:BQL917506 BGP917499:BGP917506 AWT917499:AWT917506 AMX917499:AMX917506 ADB917499:ADB917506 TF917499:TF917506 JJ917499:JJ917506 M917499:T917506 WVV851963:WVV851970 WLZ851963:WLZ851970 WCD851963:WCD851970 VSH851963:VSH851970 VIL851963:VIL851970 UYP851963:UYP851970 UOT851963:UOT851970 UEX851963:UEX851970 TVB851963:TVB851970 TLF851963:TLF851970 TBJ851963:TBJ851970 SRN851963:SRN851970 SHR851963:SHR851970 RXV851963:RXV851970 RNZ851963:RNZ851970 RED851963:RED851970 QUH851963:QUH851970 QKL851963:QKL851970 QAP851963:QAP851970 PQT851963:PQT851970 PGX851963:PGX851970 OXB851963:OXB851970 ONF851963:ONF851970 ODJ851963:ODJ851970 NTN851963:NTN851970 NJR851963:NJR851970 MZV851963:MZV851970 MPZ851963:MPZ851970 MGD851963:MGD851970 LWH851963:LWH851970 LML851963:LML851970 LCP851963:LCP851970 KST851963:KST851970 KIX851963:KIX851970 JZB851963:JZB851970 JPF851963:JPF851970 JFJ851963:JFJ851970 IVN851963:IVN851970 ILR851963:ILR851970 IBV851963:IBV851970 HRZ851963:HRZ851970 HID851963:HID851970 GYH851963:GYH851970 GOL851963:GOL851970 GEP851963:GEP851970 FUT851963:FUT851970 FKX851963:FKX851970 FBB851963:FBB851970 ERF851963:ERF851970 EHJ851963:EHJ851970 DXN851963:DXN851970 DNR851963:DNR851970 DDV851963:DDV851970 CTZ851963:CTZ851970 CKD851963:CKD851970 CAH851963:CAH851970 BQL851963:BQL851970 BGP851963:BGP851970 AWT851963:AWT851970 AMX851963:AMX851970 ADB851963:ADB851970 TF851963:TF851970 JJ851963:JJ851970 M851963:T851970 WVV786427:WVV786434 WLZ786427:WLZ786434 WCD786427:WCD786434 VSH786427:VSH786434 VIL786427:VIL786434 UYP786427:UYP786434 UOT786427:UOT786434 UEX786427:UEX786434 TVB786427:TVB786434 TLF786427:TLF786434 TBJ786427:TBJ786434 SRN786427:SRN786434 SHR786427:SHR786434 RXV786427:RXV786434 RNZ786427:RNZ786434 RED786427:RED786434 QUH786427:QUH786434 QKL786427:QKL786434 QAP786427:QAP786434 PQT786427:PQT786434 PGX786427:PGX786434 OXB786427:OXB786434 ONF786427:ONF786434 ODJ786427:ODJ786434 NTN786427:NTN786434 NJR786427:NJR786434 MZV786427:MZV786434 MPZ786427:MPZ786434 MGD786427:MGD786434 LWH786427:LWH786434 LML786427:LML786434 LCP786427:LCP786434 KST786427:KST786434 KIX786427:KIX786434 JZB786427:JZB786434 JPF786427:JPF786434 JFJ786427:JFJ786434 IVN786427:IVN786434 ILR786427:ILR786434 IBV786427:IBV786434 HRZ786427:HRZ786434 HID786427:HID786434 GYH786427:GYH786434 GOL786427:GOL786434 GEP786427:GEP786434 FUT786427:FUT786434 FKX786427:FKX786434 FBB786427:FBB786434 ERF786427:ERF786434 EHJ786427:EHJ786434 DXN786427:DXN786434 DNR786427:DNR786434 DDV786427:DDV786434 CTZ786427:CTZ786434 CKD786427:CKD786434 CAH786427:CAH786434 BQL786427:BQL786434 BGP786427:BGP786434 AWT786427:AWT786434 AMX786427:AMX786434 ADB786427:ADB786434 TF786427:TF786434 JJ786427:JJ786434 M786427:T786434 WVV720891:WVV720898 WLZ720891:WLZ720898 WCD720891:WCD720898 VSH720891:VSH720898 VIL720891:VIL720898 UYP720891:UYP720898 UOT720891:UOT720898 UEX720891:UEX720898 TVB720891:TVB720898 TLF720891:TLF720898 TBJ720891:TBJ720898 SRN720891:SRN720898 SHR720891:SHR720898 RXV720891:RXV720898 RNZ720891:RNZ720898 RED720891:RED720898 QUH720891:QUH720898 QKL720891:QKL720898 QAP720891:QAP720898 PQT720891:PQT720898 PGX720891:PGX720898 OXB720891:OXB720898 ONF720891:ONF720898 ODJ720891:ODJ720898 NTN720891:NTN720898 NJR720891:NJR720898 MZV720891:MZV720898 MPZ720891:MPZ720898 MGD720891:MGD720898 LWH720891:LWH720898 LML720891:LML720898 LCP720891:LCP720898 KST720891:KST720898 KIX720891:KIX720898 JZB720891:JZB720898 JPF720891:JPF720898 JFJ720891:JFJ720898 IVN720891:IVN720898 ILR720891:ILR720898 IBV720891:IBV720898 HRZ720891:HRZ720898 HID720891:HID720898 GYH720891:GYH720898 GOL720891:GOL720898 GEP720891:GEP720898 FUT720891:FUT720898 FKX720891:FKX720898 FBB720891:FBB720898 ERF720891:ERF720898 EHJ720891:EHJ720898 DXN720891:DXN720898 DNR720891:DNR720898 DDV720891:DDV720898 CTZ720891:CTZ720898 CKD720891:CKD720898 CAH720891:CAH720898 BQL720891:BQL720898 BGP720891:BGP720898 AWT720891:AWT720898 AMX720891:AMX720898 ADB720891:ADB720898 TF720891:TF720898 JJ720891:JJ720898 M720891:T720898 WVV655355:WVV655362 WLZ655355:WLZ655362 WCD655355:WCD655362 VSH655355:VSH655362 VIL655355:VIL655362 UYP655355:UYP655362 UOT655355:UOT655362 UEX655355:UEX655362 TVB655355:TVB655362 TLF655355:TLF655362 TBJ655355:TBJ655362 SRN655355:SRN655362 SHR655355:SHR655362 RXV655355:RXV655362 RNZ655355:RNZ655362 RED655355:RED655362 QUH655355:QUH655362 QKL655355:QKL655362 QAP655355:QAP655362 PQT655355:PQT655362 PGX655355:PGX655362 OXB655355:OXB655362 ONF655355:ONF655362 ODJ655355:ODJ655362 NTN655355:NTN655362 NJR655355:NJR655362 MZV655355:MZV655362 MPZ655355:MPZ655362 MGD655355:MGD655362 LWH655355:LWH655362 LML655355:LML655362 LCP655355:LCP655362 KST655355:KST655362 KIX655355:KIX655362 JZB655355:JZB655362 JPF655355:JPF655362 JFJ655355:JFJ655362 IVN655355:IVN655362 ILR655355:ILR655362 IBV655355:IBV655362 HRZ655355:HRZ655362 HID655355:HID655362 GYH655355:GYH655362 GOL655355:GOL655362 GEP655355:GEP655362 FUT655355:FUT655362 FKX655355:FKX655362 FBB655355:FBB655362 ERF655355:ERF655362 EHJ655355:EHJ655362 DXN655355:DXN655362 DNR655355:DNR655362 DDV655355:DDV655362 CTZ655355:CTZ655362 CKD655355:CKD655362 CAH655355:CAH655362 BQL655355:BQL655362 BGP655355:BGP655362 AWT655355:AWT655362 AMX655355:AMX655362 ADB655355:ADB655362 TF655355:TF655362 JJ655355:JJ655362 M655355:T655362 WVV589819:WVV589826 WLZ589819:WLZ589826 WCD589819:WCD589826 VSH589819:VSH589826 VIL589819:VIL589826 UYP589819:UYP589826 UOT589819:UOT589826 UEX589819:UEX589826 TVB589819:TVB589826 TLF589819:TLF589826 TBJ589819:TBJ589826 SRN589819:SRN589826 SHR589819:SHR589826 RXV589819:RXV589826 RNZ589819:RNZ589826 RED589819:RED589826 QUH589819:QUH589826 QKL589819:QKL589826 QAP589819:QAP589826 PQT589819:PQT589826 PGX589819:PGX589826 OXB589819:OXB589826 ONF589819:ONF589826 ODJ589819:ODJ589826 NTN589819:NTN589826 NJR589819:NJR589826 MZV589819:MZV589826 MPZ589819:MPZ589826 MGD589819:MGD589826 LWH589819:LWH589826 LML589819:LML589826 LCP589819:LCP589826 KST589819:KST589826 KIX589819:KIX589826 JZB589819:JZB589826 JPF589819:JPF589826 JFJ589819:JFJ589826 IVN589819:IVN589826 ILR589819:ILR589826 IBV589819:IBV589826 HRZ589819:HRZ589826 HID589819:HID589826 GYH589819:GYH589826 GOL589819:GOL589826 GEP589819:GEP589826 FUT589819:FUT589826 FKX589819:FKX589826 FBB589819:FBB589826 ERF589819:ERF589826 EHJ589819:EHJ589826 DXN589819:DXN589826 DNR589819:DNR589826 DDV589819:DDV589826 CTZ589819:CTZ589826 CKD589819:CKD589826 CAH589819:CAH589826 BQL589819:BQL589826 BGP589819:BGP589826 AWT589819:AWT589826 AMX589819:AMX589826 ADB589819:ADB589826 TF589819:TF589826 JJ589819:JJ589826 M589819:T589826 WVV524283:WVV524290 WLZ524283:WLZ524290 WCD524283:WCD524290 VSH524283:VSH524290 VIL524283:VIL524290 UYP524283:UYP524290 UOT524283:UOT524290 UEX524283:UEX524290 TVB524283:TVB524290 TLF524283:TLF524290 TBJ524283:TBJ524290 SRN524283:SRN524290 SHR524283:SHR524290 RXV524283:RXV524290 RNZ524283:RNZ524290 RED524283:RED524290 QUH524283:QUH524290 QKL524283:QKL524290 QAP524283:QAP524290 PQT524283:PQT524290 PGX524283:PGX524290 OXB524283:OXB524290 ONF524283:ONF524290 ODJ524283:ODJ524290 NTN524283:NTN524290 NJR524283:NJR524290 MZV524283:MZV524290 MPZ524283:MPZ524290 MGD524283:MGD524290 LWH524283:LWH524290 LML524283:LML524290 LCP524283:LCP524290 KST524283:KST524290 KIX524283:KIX524290 JZB524283:JZB524290 JPF524283:JPF524290 JFJ524283:JFJ524290 IVN524283:IVN524290 ILR524283:ILR524290 IBV524283:IBV524290 HRZ524283:HRZ524290 HID524283:HID524290 GYH524283:GYH524290 GOL524283:GOL524290 GEP524283:GEP524290 FUT524283:FUT524290 FKX524283:FKX524290 FBB524283:FBB524290 ERF524283:ERF524290 EHJ524283:EHJ524290 DXN524283:DXN524290 DNR524283:DNR524290 DDV524283:DDV524290 CTZ524283:CTZ524290 CKD524283:CKD524290 CAH524283:CAH524290 BQL524283:BQL524290 BGP524283:BGP524290 AWT524283:AWT524290 AMX524283:AMX524290 ADB524283:ADB524290 TF524283:TF524290 JJ524283:JJ524290 M524283:T524290 WVV458747:WVV458754 WLZ458747:WLZ458754 WCD458747:WCD458754 VSH458747:VSH458754 VIL458747:VIL458754 UYP458747:UYP458754 UOT458747:UOT458754 UEX458747:UEX458754 TVB458747:TVB458754 TLF458747:TLF458754 TBJ458747:TBJ458754 SRN458747:SRN458754 SHR458747:SHR458754 RXV458747:RXV458754 RNZ458747:RNZ458754 RED458747:RED458754 QUH458747:QUH458754 QKL458747:QKL458754 QAP458747:QAP458754 PQT458747:PQT458754 PGX458747:PGX458754 OXB458747:OXB458754 ONF458747:ONF458754 ODJ458747:ODJ458754 NTN458747:NTN458754 NJR458747:NJR458754 MZV458747:MZV458754 MPZ458747:MPZ458754 MGD458747:MGD458754 LWH458747:LWH458754 LML458747:LML458754 LCP458747:LCP458754 KST458747:KST458754 KIX458747:KIX458754 JZB458747:JZB458754 JPF458747:JPF458754 JFJ458747:JFJ458754 IVN458747:IVN458754 ILR458747:ILR458754 IBV458747:IBV458754 HRZ458747:HRZ458754 HID458747:HID458754 GYH458747:GYH458754 GOL458747:GOL458754 GEP458747:GEP458754 FUT458747:FUT458754 FKX458747:FKX458754 FBB458747:FBB458754 ERF458747:ERF458754 EHJ458747:EHJ458754 DXN458747:DXN458754 DNR458747:DNR458754 DDV458747:DDV458754 CTZ458747:CTZ458754 CKD458747:CKD458754 CAH458747:CAH458754 BQL458747:BQL458754 BGP458747:BGP458754 AWT458747:AWT458754 AMX458747:AMX458754 ADB458747:ADB458754 TF458747:TF458754 JJ458747:JJ458754 M458747:T458754 WVV393211:WVV393218 WLZ393211:WLZ393218 WCD393211:WCD393218 VSH393211:VSH393218 VIL393211:VIL393218 UYP393211:UYP393218 UOT393211:UOT393218 UEX393211:UEX393218 TVB393211:TVB393218 TLF393211:TLF393218 TBJ393211:TBJ393218 SRN393211:SRN393218 SHR393211:SHR393218 RXV393211:RXV393218 RNZ393211:RNZ393218 RED393211:RED393218 QUH393211:QUH393218 QKL393211:QKL393218 QAP393211:QAP393218 PQT393211:PQT393218 PGX393211:PGX393218 OXB393211:OXB393218 ONF393211:ONF393218 ODJ393211:ODJ393218 NTN393211:NTN393218 NJR393211:NJR393218 MZV393211:MZV393218 MPZ393211:MPZ393218 MGD393211:MGD393218 LWH393211:LWH393218 LML393211:LML393218 LCP393211:LCP393218 KST393211:KST393218 KIX393211:KIX393218 JZB393211:JZB393218 JPF393211:JPF393218 JFJ393211:JFJ393218 IVN393211:IVN393218 ILR393211:ILR393218 IBV393211:IBV393218 HRZ393211:HRZ393218 HID393211:HID393218 GYH393211:GYH393218 GOL393211:GOL393218 GEP393211:GEP393218 FUT393211:FUT393218 FKX393211:FKX393218 FBB393211:FBB393218 ERF393211:ERF393218 EHJ393211:EHJ393218 DXN393211:DXN393218 DNR393211:DNR393218 DDV393211:DDV393218 CTZ393211:CTZ393218 CKD393211:CKD393218 CAH393211:CAH393218 BQL393211:BQL393218 BGP393211:BGP393218 AWT393211:AWT393218 AMX393211:AMX393218 ADB393211:ADB393218 TF393211:TF393218 JJ393211:JJ393218 M393211:T393218 WVV327675:WVV327682 WLZ327675:WLZ327682 WCD327675:WCD327682 VSH327675:VSH327682 VIL327675:VIL327682 UYP327675:UYP327682 UOT327675:UOT327682 UEX327675:UEX327682 TVB327675:TVB327682 TLF327675:TLF327682 TBJ327675:TBJ327682 SRN327675:SRN327682 SHR327675:SHR327682 RXV327675:RXV327682 RNZ327675:RNZ327682 RED327675:RED327682 QUH327675:QUH327682 QKL327675:QKL327682 QAP327675:QAP327682 PQT327675:PQT327682 PGX327675:PGX327682 OXB327675:OXB327682 ONF327675:ONF327682 ODJ327675:ODJ327682 NTN327675:NTN327682 NJR327675:NJR327682 MZV327675:MZV327682 MPZ327675:MPZ327682 MGD327675:MGD327682 LWH327675:LWH327682 LML327675:LML327682 LCP327675:LCP327682 KST327675:KST327682 KIX327675:KIX327682 JZB327675:JZB327682 JPF327675:JPF327682 JFJ327675:JFJ327682 IVN327675:IVN327682 ILR327675:ILR327682 IBV327675:IBV327682 HRZ327675:HRZ327682 HID327675:HID327682 GYH327675:GYH327682 GOL327675:GOL327682 GEP327675:GEP327682 FUT327675:FUT327682 FKX327675:FKX327682 FBB327675:FBB327682 ERF327675:ERF327682 EHJ327675:EHJ327682 DXN327675:DXN327682 DNR327675:DNR327682 DDV327675:DDV327682 CTZ327675:CTZ327682 CKD327675:CKD327682 CAH327675:CAH327682 BQL327675:BQL327682 BGP327675:BGP327682 AWT327675:AWT327682 AMX327675:AMX327682 ADB327675:ADB327682 TF327675:TF327682 JJ327675:JJ327682 M327675:T327682 WVV262139:WVV262146 WLZ262139:WLZ262146 WCD262139:WCD262146 VSH262139:VSH262146 VIL262139:VIL262146 UYP262139:UYP262146 UOT262139:UOT262146 UEX262139:UEX262146 TVB262139:TVB262146 TLF262139:TLF262146 TBJ262139:TBJ262146 SRN262139:SRN262146 SHR262139:SHR262146 RXV262139:RXV262146 RNZ262139:RNZ262146 RED262139:RED262146 QUH262139:QUH262146 QKL262139:QKL262146 QAP262139:QAP262146 PQT262139:PQT262146 PGX262139:PGX262146 OXB262139:OXB262146 ONF262139:ONF262146 ODJ262139:ODJ262146 NTN262139:NTN262146 NJR262139:NJR262146 MZV262139:MZV262146 MPZ262139:MPZ262146 MGD262139:MGD262146 LWH262139:LWH262146 LML262139:LML262146 LCP262139:LCP262146 KST262139:KST262146 KIX262139:KIX262146 JZB262139:JZB262146 JPF262139:JPF262146 JFJ262139:JFJ262146 IVN262139:IVN262146 ILR262139:ILR262146 IBV262139:IBV262146 HRZ262139:HRZ262146 HID262139:HID262146 GYH262139:GYH262146 GOL262139:GOL262146 GEP262139:GEP262146 FUT262139:FUT262146 FKX262139:FKX262146 FBB262139:FBB262146 ERF262139:ERF262146 EHJ262139:EHJ262146 DXN262139:DXN262146 DNR262139:DNR262146 DDV262139:DDV262146 CTZ262139:CTZ262146 CKD262139:CKD262146 CAH262139:CAH262146 BQL262139:BQL262146 BGP262139:BGP262146 AWT262139:AWT262146 AMX262139:AMX262146 ADB262139:ADB262146 TF262139:TF262146 JJ262139:JJ262146 M262139:T262146 WVV196603:WVV196610 WLZ196603:WLZ196610 WCD196603:WCD196610 VSH196603:VSH196610 VIL196603:VIL196610 UYP196603:UYP196610 UOT196603:UOT196610 UEX196603:UEX196610 TVB196603:TVB196610 TLF196603:TLF196610 TBJ196603:TBJ196610 SRN196603:SRN196610 SHR196603:SHR196610 RXV196603:RXV196610 RNZ196603:RNZ196610 RED196603:RED196610 QUH196603:QUH196610 QKL196603:QKL196610 QAP196603:QAP196610 PQT196603:PQT196610 PGX196603:PGX196610 OXB196603:OXB196610 ONF196603:ONF196610 ODJ196603:ODJ196610 NTN196603:NTN196610 NJR196603:NJR196610 MZV196603:MZV196610 MPZ196603:MPZ196610 MGD196603:MGD196610 LWH196603:LWH196610 LML196603:LML196610 LCP196603:LCP196610 KST196603:KST196610 KIX196603:KIX196610 JZB196603:JZB196610 JPF196603:JPF196610 JFJ196603:JFJ196610 IVN196603:IVN196610 ILR196603:ILR196610 IBV196603:IBV196610 HRZ196603:HRZ196610 HID196603:HID196610 GYH196603:GYH196610 GOL196603:GOL196610 GEP196603:GEP196610 FUT196603:FUT196610 FKX196603:FKX196610 FBB196603:FBB196610 ERF196603:ERF196610 EHJ196603:EHJ196610 DXN196603:DXN196610 DNR196603:DNR196610 DDV196603:DDV196610 CTZ196603:CTZ196610 CKD196603:CKD196610 CAH196603:CAH196610 BQL196603:BQL196610 BGP196603:BGP196610 AWT196603:AWT196610 AMX196603:AMX196610 ADB196603:ADB196610 TF196603:TF196610 JJ196603:JJ196610 M196603:T196610 WVV131067:WVV131074 WLZ131067:WLZ131074 WCD131067:WCD131074 VSH131067:VSH131074 VIL131067:VIL131074 UYP131067:UYP131074 UOT131067:UOT131074 UEX131067:UEX131074 TVB131067:TVB131074 TLF131067:TLF131074 TBJ131067:TBJ131074 SRN131067:SRN131074 SHR131067:SHR131074 RXV131067:RXV131074 RNZ131067:RNZ131074 RED131067:RED131074 QUH131067:QUH131074 QKL131067:QKL131074 QAP131067:QAP131074 PQT131067:PQT131074 PGX131067:PGX131074 OXB131067:OXB131074 ONF131067:ONF131074 ODJ131067:ODJ131074 NTN131067:NTN131074 NJR131067:NJR131074 MZV131067:MZV131074 MPZ131067:MPZ131074 MGD131067:MGD131074 LWH131067:LWH131074 LML131067:LML131074 LCP131067:LCP131074 KST131067:KST131074 KIX131067:KIX131074 JZB131067:JZB131074 JPF131067:JPF131074 JFJ131067:JFJ131074 IVN131067:IVN131074 ILR131067:ILR131074 IBV131067:IBV131074 HRZ131067:HRZ131074 HID131067:HID131074 GYH131067:GYH131074 GOL131067:GOL131074 GEP131067:GEP131074 FUT131067:FUT131074 FKX131067:FKX131074 FBB131067:FBB131074 ERF131067:ERF131074 EHJ131067:EHJ131074 DXN131067:DXN131074 DNR131067:DNR131074 DDV131067:DDV131074 CTZ131067:CTZ131074 CKD131067:CKD131074 CAH131067:CAH131074 BQL131067:BQL131074 BGP131067:BGP131074 AWT131067:AWT131074 AMX131067:AMX131074 ADB131067:ADB131074 TF131067:TF131074 JJ131067:JJ131074 M131067:T131074 WVV65531:WVV65538 WLZ65531:WLZ65538 WCD65531:WCD65538 VSH65531:VSH65538 VIL65531:VIL65538 UYP65531:UYP65538 UOT65531:UOT65538 UEX65531:UEX65538 TVB65531:TVB65538 TLF65531:TLF65538 TBJ65531:TBJ65538 SRN65531:SRN65538 SHR65531:SHR65538 RXV65531:RXV65538 RNZ65531:RNZ65538 RED65531:RED65538 QUH65531:QUH65538 QKL65531:QKL65538 QAP65531:QAP65538 PQT65531:PQT65538 PGX65531:PGX65538 OXB65531:OXB65538 ONF65531:ONF65538 ODJ65531:ODJ65538 NTN65531:NTN65538 NJR65531:NJR65538 MZV65531:MZV65538 MPZ65531:MPZ65538 MGD65531:MGD65538 LWH65531:LWH65538 LML65531:LML65538 LCP65531:LCP65538 KST65531:KST65538 KIX65531:KIX65538 JZB65531:JZB65538 JPF65531:JPF65538 JFJ65531:JFJ65538 IVN65531:IVN65538 ILR65531:ILR65538 IBV65531:IBV65538 HRZ65531:HRZ65538 HID65531:HID65538 GYH65531:GYH65538 GOL65531:GOL65538 GEP65531:GEP65538 FUT65531:FUT65538 FKX65531:FKX65538 FBB65531:FBB65538 ERF65531:ERF65538 EHJ65531:EHJ65538 DXN65531:DXN65538 DNR65531:DNR65538 DDV65531:DDV65538 CTZ65531:CTZ65538 CKD65531:CKD65538 CAH65531:CAH65538 BQL65531:BQL65538 BGP65531:BGP65538 AWT65531:AWT65538 AMX65531:AMX65538 ADB65531:ADB65538 TF65531:TF65538 JJ65531:JJ65538 M65531:T65538 JC65492 WVO983005 WLS983005 WBW983005 VSA983005 VIE983005 UYI983005 UOM983005 UEQ983005 TUU983005 TKY983005 TBC983005 SRG983005 SHK983005 RXO983005 RNS983005 RDW983005 QUA983005 QKE983005 QAI983005 PQM983005 PGQ983005 OWU983005 OMY983005 ODC983005 NTG983005 NJK983005 MZO983005 MPS983005 MFW983005 LWA983005 LME983005 LCI983005 KSM983005 KIQ983005 JYU983005 JOY983005 JFC983005 IVG983005 ILK983005 IBO983005 HRS983005 HHW983005 GYA983005 GOE983005 GEI983005 FUM983005 FKQ983005 FAU983005 EQY983005 EHC983005 DXG983005 DNK983005 DDO983005 CTS983005 CJW983005 CAA983005 BQE983005 BGI983005 AWM983005 AMQ983005 ACU983005 SY983005 JC983005 F983005 WVO917469 WLS917469 WBW917469 VSA917469 VIE917469 UYI917469 UOM917469 UEQ917469 TUU917469 TKY917469 TBC917469 SRG917469 SHK917469 RXO917469 RNS917469 RDW917469 QUA917469 QKE917469 QAI917469 PQM917469 PGQ917469 OWU917469 OMY917469 ODC917469 NTG917469 NJK917469 MZO917469 MPS917469 MFW917469 LWA917469 LME917469 LCI917469 KSM917469 KIQ917469 JYU917469 JOY917469 JFC917469 IVG917469 ILK917469 IBO917469 HRS917469 HHW917469 GYA917469 GOE917469 GEI917469 FUM917469 FKQ917469 FAU917469 EQY917469 EHC917469 DXG917469 DNK917469 DDO917469 CTS917469 CJW917469 CAA917469 BQE917469 BGI917469 AWM917469 AMQ917469 ACU917469 SY917469 JC917469 F917469 WVO851933 WLS851933 WBW851933 VSA851933 VIE851933 UYI851933 UOM851933 UEQ851933 TUU851933 TKY851933 TBC851933 SRG851933 SHK851933 RXO851933 RNS851933 RDW851933 QUA851933 QKE851933 QAI851933 PQM851933 PGQ851933 OWU851933 OMY851933 ODC851933 NTG851933 NJK851933 MZO851933 MPS851933 MFW851933 LWA851933 LME851933 LCI851933 KSM851933 KIQ851933 JYU851933 JOY851933 JFC851933 IVG851933 ILK851933 IBO851933 HRS851933 HHW851933 GYA851933 GOE851933 GEI851933 FUM851933 FKQ851933 FAU851933 EQY851933 EHC851933 DXG851933 DNK851933 DDO851933 CTS851933 CJW851933 CAA851933 BQE851933 BGI851933 AWM851933 AMQ851933 ACU851933 SY851933 JC851933 F851933 WVO786397 WLS786397 WBW786397 VSA786397 VIE786397 UYI786397 UOM786397 UEQ786397 TUU786397 TKY786397 TBC786397 SRG786397 SHK786397 RXO786397 RNS786397 RDW786397 QUA786397 QKE786397 QAI786397 PQM786397 PGQ786397 OWU786397 OMY786397 ODC786397 NTG786397 NJK786397 MZO786397 MPS786397 MFW786397 LWA786397 LME786397 LCI786397 KSM786397 KIQ786397 JYU786397 JOY786397 JFC786397 IVG786397 ILK786397 IBO786397 HRS786397 HHW786397 GYA786397 GOE786397 GEI786397 FUM786397 FKQ786397 FAU786397 EQY786397 EHC786397 DXG786397 DNK786397 DDO786397 CTS786397 CJW786397 CAA786397 BQE786397 BGI786397 AWM786397 AMQ786397 ACU786397 SY786397 JC786397 F786397 WVO720861 WLS720861 WBW720861 VSA720861 VIE720861 UYI720861 UOM720861 UEQ720861 TUU720861 TKY720861 TBC720861 SRG720861 SHK720861 RXO720861 RNS720861 RDW720861 QUA720861 QKE720861 QAI720861 PQM720861 PGQ720861 OWU720861 OMY720861 ODC720861 NTG720861 NJK720861 MZO720861 MPS720861 MFW720861 LWA720861 LME720861 LCI720861 KSM720861 KIQ720861 JYU720861 JOY720861 JFC720861 IVG720861 ILK720861 IBO720861 HRS720861 HHW720861 GYA720861 GOE720861 GEI720861 FUM720861 FKQ720861 FAU720861 EQY720861 EHC720861 DXG720861 DNK720861 DDO720861 CTS720861 CJW720861 CAA720861 BQE720861 BGI720861 AWM720861 AMQ720861 ACU720861 SY720861 JC720861 F720861 WVO655325 WLS655325 WBW655325 VSA655325 VIE655325 UYI655325 UOM655325 UEQ655325 TUU655325 TKY655325 TBC655325 SRG655325 SHK655325 RXO655325 RNS655325 RDW655325 QUA655325 QKE655325 QAI655325 PQM655325 PGQ655325 OWU655325 OMY655325 ODC655325 NTG655325 NJK655325 MZO655325 MPS655325 MFW655325 LWA655325 LME655325 LCI655325 KSM655325 KIQ655325 JYU655325 JOY655325 JFC655325 IVG655325 ILK655325 IBO655325 HRS655325 HHW655325 GYA655325 GOE655325 GEI655325 FUM655325 FKQ655325 FAU655325 EQY655325 EHC655325 DXG655325 DNK655325 DDO655325 CTS655325 CJW655325 CAA655325 BQE655325 BGI655325 AWM655325 AMQ655325 ACU655325 SY655325 JC655325 F655325 WVO589789 WLS589789 WBW589789 VSA589789 VIE589789 UYI589789 UOM589789 UEQ589789 TUU589789 TKY589789 TBC589789 SRG589789 SHK589789 RXO589789 RNS589789 RDW589789 QUA589789 QKE589789 QAI589789 PQM589789 PGQ589789 OWU589789 OMY589789 ODC589789 NTG589789 NJK589789 MZO589789 MPS589789 MFW589789 LWA589789 LME589789 LCI589789 KSM589789 KIQ589789 JYU589789 JOY589789 JFC589789 IVG589789 ILK589789 IBO589789 HRS589789 HHW589789 GYA589789 GOE589789 GEI589789 FUM589789 FKQ589789 FAU589789 EQY589789 EHC589789 DXG589789 DNK589789 DDO589789 CTS589789 CJW589789 CAA589789 BQE589789 BGI589789 AWM589789 AMQ589789 ACU589789 SY589789 JC589789 F589789 WVO524253 WLS524253 WBW524253 VSA524253 VIE524253 UYI524253 UOM524253 UEQ524253 TUU524253 TKY524253 TBC524253 SRG524253 SHK524253 RXO524253 RNS524253 RDW524253 QUA524253 QKE524253 QAI524253 PQM524253 PGQ524253 OWU524253 OMY524253 ODC524253 NTG524253 NJK524253 MZO524253 MPS524253 MFW524253 LWA524253 LME524253 LCI524253 KSM524253 KIQ524253 JYU524253 JOY524253 JFC524253 IVG524253 ILK524253 IBO524253 HRS524253 HHW524253 GYA524253 GOE524253 GEI524253 FUM524253 FKQ524253 FAU524253 EQY524253 EHC524253 DXG524253 DNK524253 DDO524253 CTS524253 CJW524253 CAA524253 BQE524253 BGI524253 AWM524253 AMQ524253 ACU524253 SY524253 JC524253 F524253 WVO458717 WLS458717 WBW458717 VSA458717 VIE458717 UYI458717 UOM458717 UEQ458717 TUU458717 TKY458717 TBC458717 SRG458717 SHK458717 RXO458717 RNS458717 RDW458717 QUA458717 QKE458717 QAI458717 PQM458717 PGQ458717 OWU458717 OMY458717 ODC458717 NTG458717 NJK458717 MZO458717 MPS458717 MFW458717 LWA458717 LME458717 LCI458717 KSM458717 KIQ458717 JYU458717 JOY458717 JFC458717 IVG458717 ILK458717 IBO458717 HRS458717 HHW458717 GYA458717 GOE458717 GEI458717 FUM458717 FKQ458717 FAU458717 EQY458717 EHC458717 DXG458717 DNK458717 DDO458717 CTS458717 CJW458717 CAA458717 BQE458717 BGI458717 AWM458717 AMQ458717 ACU458717 SY458717 JC458717 F458717 WVO393181 WLS393181 WBW393181 VSA393181 VIE393181 UYI393181 UOM393181 UEQ393181 TUU393181 TKY393181 TBC393181 SRG393181 SHK393181 RXO393181 RNS393181 RDW393181 QUA393181 QKE393181 QAI393181 PQM393181 PGQ393181 OWU393181 OMY393181 ODC393181 NTG393181 NJK393181 MZO393181 MPS393181 MFW393181 LWA393181 LME393181 LCI393181 KSM393181 KIQ393181 JYU393181 JOY393181 JFC393181 IVG393181 ILK393181 IBO393181 HRS393181 HHW393181 GYA393181 GOE393181 GEI393181 FUM393181 FKQ393181 FAU393181 EQY393181 EHC393181 DXG393181 DNK393181 DDO393181 CTS393181 CJW393181 CAA393181 BQE393181 BGI393181 AWM393181 AMQ393181 ACU393181 SY393181 JC393181 F393181 WVO327645 WLS327645 WBW327645 VSA327645 VIE327645 UYI327645 UOM327645 UEQ327645 TUU327645 TKY327645 TBC327645 SRG327645 SHK327645 RXO327645 RNS327645 RDW327645 QUA327645 QKE327645 QAI327645 PQM327645 PGQ327645 OWU327645 OMY327645 ODC327645 NTG327645 NJK327645 MZO327645 MPS327645 MFW327645 LWA327645 LME327645 LCI327645 KSM327645 KIQ327645 JYU327645 JOY327645 JFC327645 IVG327645 ILK327645 IBO327645 HRS327645 HHW327645 GYA327645 GOE327645 GEI327645 FUM327645 FKQ327645 FAU327645 EQY327645 EHC327645 DXG327645 DNK327645 DDO327645 CTS327645 CJW327645 CAA327645 BQE327645 BGI327645 AWM327645 AMQ327645 ACU327645 SY327645 JC327645 F327645 WVO262109 WLS262109 WBW262109 VSA262109 VIE262109 UYI262109 UOM262109 UEQ262109 TUU262109 TKY262109 TBC262109 SRG262109 SHK262109 RXO262109 RNS262109 RDW262109 QUA262109 QKE262109 QAI262109 PQM262109 PGQ262109 OWU262109 OMY262109 ODC262109 NTG262109 NJK262109 MZO262109 MPS262109 MFW262109 LWA262109 LME262109 LCI262109 KSM262109 KIQ262109 JYU262109 JOY262109 JFC262109 IVG262109 ILK262109 IBO262109 HRS262109 HHW262109 GYA262109 GOE262109 GEI262109 FUM262109 FKQ262109 FAU262109 EQY262109 EHC262109 DXG262109 DNK262109 DDO262109 CTS262109 CJW262109 CAA262109 BQE262109 BGI262109 AWM262109 AMQ262109 ACU262109 SY262109 JC262109 F262109 WVO196573 WLS196573 WBW196573 VSA196573 VIE196573 UYI196573 UOM196573 UEQ196573 TUU196573 TKY196573 TBC196573 SRG196573 SHK196573 RXO196573 RNS196573 RDW196573 QUA196573 QKE196573 QAI196573 PQM196573 PGQ196573 OWU196573 OMY196573 ODC196573 NTG196573 NJK196573 MZO196573 MPS196573 MFW196573 LWA196573 LME196573 LCI196573 KSM196573 KIQ196573 JYU196573 JOY196573 JFC196573 IVG196573 ILK196573 IBO196573 HRS196573 HHW196573 GYA196573 GOE196573 GEI196573 FUM196573 FKQ196573 FAU196573 EQY196573 EHC196573 DXG196573 DNK196573 DDO196573 CTS196573 CJW196573 CAA196573 BQE196573 BGI196573 AWM196573 AMQ196573 ACU196573 SY196573 JC196573 F196573 WVO131037 WLS131037 WBW131037 VSA131037 VIE131037 UYI131037 UOM131037 UEQ131037 TUU131037 TKY131037 TBC131037 SRG131037 SHK131037 RXO131037 RNS131037 RDW131037 QUA131037 QKE131037 QAI131037 PQM131037 PGQ131037 OWU131037 OMY131037 ODC131037 NTG131037 NJK131037 MZO131037 MPS131037 MFW131037 LWA131037 LME131037 LCI131037 KSM131037 KIQ131037 JYU131037 JOY131037 JFC131037 IVG131037 ILK131037 IBO131037 HRS131037 HHW131037 GYA131037 GOE131037 GEI131037 FUM131037 FKQ131037 FAU131037 EQY131037 EHC131037 DXG131037 DNK131037 DDO131037 CTS131037 CJW131037 CAA131037 BQE131037 BGI131037 AWM131037 AMQ131037 ACU131037 SY131037 JC131037 F131037 WVO65501 WLS65501 WBW65501 VSA65501 VIE65501 UYI65501 UOM65501 UEQ65501 TUU65501 TKY65501 TBC65501 SRG65501 SHK65501 RXO65501 RNS65501 RDW65501 QUA65501 QKE65501 QAI65501 PQM65501 PGQ65501 OWU65501 OMY65501 ODC65501 NTG65501 NJK65501 MZO65501 MPS65501 MFW65501 LWA65501 LME65501 LCI65501 KSM65501 KIQ65501 JYU65501 JOY65501 JFC65501 IVG65501 ILK65501 IBO65501 HRS65501 HHW65501 GYA65501 GOE65501 GEI65501 FUM65501 FKQ65501 FAU65501 EQY65501 EHC65501 DXG65501 DNK65501 DDO65501 CTS65501 CJW65501 CAA65501 BQE65501 BGI65501 AWM65501 AMQ65501 ACU65501 SY65501 JC65501 F65501 WVO983011 WLS983011 WBW983011 VSA983011 VIE983011 UYI983011 UOM983011 UEQ983011 TUU983011 TKY983011 TBC983011 SRG983011 SHK983011 RXO983011 RNS983011 RDW983011 QUA983011 QKE983011 QAI983011 PQM983011 PGQ983011 OWU983011 OMY983011 ODC983011 NTG983011 NJK983011 MZO983011 MPS983011 MFW983011 LWA983011 LME983011 LCI983011 KSM983011 KIQ983011 JYU983011 JOY983011 JFC983011 IVG983011 ILK983011 IBO983011 HRS983011 HHW983011 GYA983011 GOE983011 GEI983011 FUM983011 FKQ983011 FAU983011 EQY983011 EHC983011 DXG983011 DNK983011 DDO983011 CTS983011 CJW983011 CAA983011 BQE983011 BGI983011 AWM983011 AMQ983011 ACU983011 SY983011 JC983011 F983011 WVO917475 WLS917475 WBW917475 VSA917475 VIE917475 UYI917475 UOM917475 UEQ917475 TUU917475 TKY917475 TBC917475 SRG917475 SHK917475 RXO917475 RNS917475 RDW917475 QUA917475 QKE917475 QAI917475 PQM917475 PGQ917475 OWU917475 OMY917475 ODC917475 NTG917475 NJK917475 MZO917475 MPS917475 MFW917475 LWA917475 LME917475 LCI917475 KSM917475 KIQ917475 JYU917475 JOY917475 JFC917475 IVG917475 ILK917475 IBO917475 HRS917475 HHW917475 GYA917475 GOE917475 GEI917475 FUM917475 FKQ917475 FAU917475 EQY917475 EHC917475 DXG917475 DNK917475 DDO917475 CTS917475 CJW917475 CAA917475 BQE917475 BGI917475 AWM917475 AMQ917475 ACU917475 SY917475 JC917475 F917475 WVO851939 WLS851939 WBW851939 VSA851939 VIE851939 UYI851939 UOM851939 UEQ851939 TUU851939 TKY851939 TBC851939 SRG851939 SHK851939 RXO851939 RNS851939 RDW851939 QUA851939 QKE851939 QAI851939 PQM851939 PGQ851939 OWU851939 OMY851939 ODC851939 NTG851939 NJK851939 MZO851939 MPS851939 MFW851939 LWA851939 LME851939 LCI851939 KSM851939 KIQ851939 JYU851939 JOY851939 JFC851939 IVG851939 ILK851939 IBO851939 HRS851939 HHW851939 GYA851939 GOE851939 GEI851939 FUM851939 FKQ851939 FAU851939 EQY851939 EHC851939 DXG851939 DNK851939 DDO851939 CTS851939 CJW851939 CAA851939 BQE851939 BGI851939 AWM851939 AMQ851939 ACU851939 SY851939 JC851939 F851939 WVO786403 WLS786403 WBW786403 VSA786403 VIE786403 UYI786403 UOM786403 UEQ786403 TUU786403 TKY786403 TBC786403 SRG786403 SHK786403 RXO786403 RNS786403 RDW786403 QUA786403 QKE786403 QAI786403 PQM786403 PGQ786403 OWU786403 OMY786403 ODC786403 NTG786403 NJK786403 MZO786403 MPS786403 MFW786403 LWA786403 LME786403 LCI786403 KSM786403 KIQ786403 JYU786403 JOY786403 JFC786403 IVG786403 ILK786403 IBO786403 HRS786403 HHW786403 GYA786403 GOE786403 GEI786403 FUM786403 FKQ786403 FAU786403 EQY786403 EHC786403 DXG786403 DNK786403 DDO786403 CTS786403 CJW786403 CAA786403 BQE786403 BGI786403 AWM786403 AMQ786403 ACU786403 SY786403 JC786403 F786403 WVO720867 WLS720867 WBW720867 VSA720867 VIE720867 UYI720867 UOM720867 UEQ720867 TUU720867 TKY720867 TBC720867 SRG720867 SHK720867 RXO720867 RNS720867 RDW720867 QUA720867 QKE720867 QAI720867 PQM720867 PGQ720867 OWU720867 OMY720867 ODC720867 NTG720867 NJK720867 MZO720867 MPS720867 MFW720867 LWA720867 LME720867 LCI720867 KSM720867 KIQ720867 JYU720867 JOY720867 JFC720867 IVG720867 ILK720867 IBO720867 HRS720867 HHW720867 GYA720867 GOE720867 GEI720867 FUM720867 FKQ720867 FAU720867 EQY720867 EHC720867 DXG720867 DNK720867 DDO720867 CTS720867 CJW720867 CAA720867 BQE720867 BGI720867 AWM720867 AMQ720867 ACU720867 SY720867 JC720867 F720867 WVO655331 WLS655331 WBW655331 VSA655331 VIE655331 UYI655331 UOM655331 UEQ655331 TUU655331 TKY655331 TBC655331 SRG655331 SHK655331 RXO655331 RNS655331 RDW655331 QUA655331 QKE655331 QAI655331 PQM655331 PGQ655331 OWU655331 OMY655331 ODC655331 NTG655331 NJK655331 MZO655331 MPS655331 MFW655331 LWA655331 LME655331 LCI655331 KSM655331 KIQ655331 JYU655331 JOY655331 JFC655331 IVG655331 ILK655331 IBO655331 HRS655331 HHW655331 GYA655331 GOE655331 GEI655331 FUM655331 FKQ655331 FAU655331 EQY655331 EHC655331 DXG655331 DNK655331 DDO655331 CTS655331 CJW655331 CAA655331 BQE655331 BGI655331 AWM655331 AMQ655331 ACU655331 SY655331 JC655331 F655331 WVO589795 WLS589795 WBW589795 VSA589795 VIE589795 UYI589795 UOM589795 UEQ589795 TUU589795 TKY589795 TBC589795 SRG589795 SHK589795 RXO589795 RNS589795 RDW589795 QUA589795 QKE589795 QAI589795 PQM589795 PGQ589795 OWU589795 OMY589795 ODC589795 NTG589795 NJK589795 MZO589795 MPS589795 MFW589795 LWA589795 LME589795 LCI589795 KSM589795 KIQ589795 JYU589795 JOY589795 JFC589795 IVG589795 ILK589795 IBO589795 HRS589795 HHW589795 GYA589795 GOE589795 GEI589795 FUM589795 FKQ589795 FAU589795 EQY589795 EHC589795 DXG589795 DNK589795 DDO589795 CTS589795 CJW589795 CAA589795 BQE589795 BGI589795 AWM589795 AMQ589795 ACU589795 SY589795 JC589795 F589795 WVO524259 WLS524259 WBW524259 VSA524259 VIE524259 UYI524259 UOM524259 UEQ524259 TUU524259 TKY524259 TBC524259 SRG524259 SHK524259 RXO524259 RNS524259 RDW524259 QUA524259 QKE524259 QAI524259 PQM524259 PGQ524259 OWU524259 OMY524259 ODC524259 NTG524259 NJK524259 MZO524259 MPS524259 MFW524259 LWA524259 LME524259 LCI524259 KSM524259 KIQ524259 JYU524259 JOY524259 JFC524259 IVG524259 ILK524259 IBO524259 HRS524259 HHW524259 GYA524259 GOE524259 GEI524259 FUM524259 FKQ524259 FAU524259 EQY524259 EHC524259 DXG524259 DNK524259 DDO524259 CTS524259 CJW524259 CAA524259 BQE524259 BGI524259 AWM524259 AMQ524259 ACU524259 SY524259 JC524259 F524259 WVO458723 WLS458723 WBW458723 VSA458723 VIE458723 UYI458723 UOM458723 UEQ458723 TUU458723 TKY458723 TBC458723 SRG458723 SHK458723 RXO458723 RNS458723 RDW458723 QUA458723 QKE458723 QAI458723 PQM458723 PGQ458723 OWU458723 OMY458723 ODC458723 NTG458723 NJK458723 MZO458723 MPS458723 MFW458723 LWA458723 LME458723 LCI458723 KSM458723 KIQ458723 JYU458723 JOY458723 JFC458723 IVG458723 ILK458723 IBO458723 HRS458723 HHW458723 GYA458723 GOE458723 GEI458723 FUM458723 FKQ458723 FAU458723 EQY458723 EHC458723 DXG458723 DNK458723 DDO458723 CTS458723 CJW458723 CAA458723 BQE458723 BGI458723 AWM458723 AMQ458723 ACU458723 SY458723 JC458723 F458723 WVO393187 WLS393187 WBW393187 VSA393187 VIE393187 UYI393187 UOM393187 UEQ393187 TUU393187 TKY393187 TBC393187 SRG393187 SHK393187 RXO393187 RNS393187 RDW393187 QUA393187 QKE393187 QAI393187 PQM393187 PGQ393187 OWU393187 OMY393187 ODC393187 NTG393187 NJK393187 MZO393187 MPS393187 MFW393187 LWA393187 LME393187 LCI393187 KSM393187 KIQ393187 JYU393187 JOY393187 JFC393187 IVG393187 ILK393187 IBO393187 HRS393187 HHW393187 GYA393187 GOE393187 GEI393187 FUM393187 FKQ393187 FAU393187 EQY393187 EHC393187 DXG393187 DNK393187 DDO393187 CTS393187 CJW393187 CAA393187 BQE393187 BGI393187 AWM393187 AMQ393187 ACU393187 SY393187 JC393187 F393187 WVO327651 WLS327651 WBW327651 VSA327651 VIE327651 UYI327651 UOM327651 UEQ327651 TUU327651 TKY327651 TBC327651 SRG327651 SHK327651 RXO327651 RNS327651 RDW327651 QUA327651 QKE327651 QAI327651 PQM327651 PGQ327651 OWU327651 OMY327651 ODC327651 NTG327651 NJK327651 MZO327651 MPS327651 MFW327651 LWA327651 LME327651 LCI327651 KSM327651 KIQ327651 JYU327651 JOY327651 JFC327651 IVG327651 ILK327651 IBO327651 HRS327651 HHW327651 GYA327651 GOE327651 GEI327651 FUM327651 FKQ327651 FAU327651 EQY327651 EHC327651 DXG327651 DNK327651 DDO327651 CTS327651 CJW327651 CAA327651 BQE327651 BGI327651 AWM327651 AMQ327651 ACU327651 SY327651 JC327651 F327651 WVO262115 WLS262115 WBW262115 VSA262115 VIE262115 UYI262115 UOM262115 UEQ262115 TUU262115 TKY262115 TBC262115 SRG262115 SHK262115 RXO262115 RNS262115 RDW262115 QUA262115 QKE262115 QAI262115 PQM262115 PGQ262115 OWU262115 OMY262115 ODC262115 NTG262115 NJK262115 MZO262115 MPS262115 MFW262115 LWA262115 LME262115 LCI262115 KSM262115 KIQ262115 JYU262115 JOY262115 JFC262115 IVG262115 ILK262115 IBO262115 HRS262115 HHW262115 GYA262115 GOE262115 GEI262115 FUM262115 FKQ262115 FAU262115 EQY262115 EHC262115 DXG262115 DNK262115 DDO262115 CTS262115 CJW262115 CAA262115 BQE262115 BGI262115 AWM262115 AMQ262115 ACU262115 SY262115 JC262115 F262115 WVO196579 WLS196579 WBW196579 VSA196579 VIE196579 UYI196579 UOM196579 UEQ196579 TUU196579 TKY196579 TBC196579 SRG196579 SHK196579 RXO196579 RNS196579 RDW196579 QUA196579 QKE196579 QAI196579 PQM196579 PGQ196579 OWU196579 OMY196579 ODC196579 NTG196579 NJK196579 MZO196579 MPS196579 MFW196579 LWA196579 LME196579 LCI196579 KSM196579 KIQ196579 JYU196579 JOY196579 JFC196579 IVG196579 ILK196579 IBO196579 HRS196579 HHW196579 GYA196579 GOE196579 GEI196579 FUM196579 FKQ196579 FAU196579 EQY196579 EHC196579 DXG196579 DNK196579 DDO196579 CTS196579 CJW196579 CAA196579 BQE196579 BGI196579 AWM196579 AMQ196579 ACU196579 SY196579 JC196579 F196579 WVO131043 WLS131043 WBW131043 VSA131043 VIE131043 UYI131043 UOM131043 UEQ131043 TUU131043 TKY131043 TBC131043 SRG131043 SHK131043 RXO131043 RNS131043 RDW131043 QUA131043 QKE131043 QAI131043 PQM131043 PGQ131043 OWU131043 OMY131043 ODC131043 NTG131043 NJK131043 MZO131043 MPS131043 MFW131043 LWA131043 LME131043 LCI131043 KSM131043 KIQ131043 JYU131043 JOY131043 JFC131043 IVG131043 ILK131043 IBO131043 HRS131043 HHW131043 GYA131043 GOE131043 GEI131043 FUM131043 FKQ131043 FAU131043 EQY131043 EHC131043 DXG131043 DNK131043 DDO131043 CTS131043 CJW131043 CAA131043 BQE131043 BGI131043 AWM131043 AMQ131043 ACU131043 SY131043 JC131043 F131043 WVO65507 WLS65507 WBW65507 VSA65507 VIE65507 UYI65507 UOM65507 UEQ65507 TUU65507 TKY65507 TBC65507 SRG65507 SHK65507 RXO65507 RNS65507 RDW65507 QUA65507 QKE65507 QAI65507 PQM65507 PGQ65507 OWU65507 OMY65507 ODC65507 NTG65507 NJK65507 MZO65507 MPS65507 MFW65507 LWA65507 LME65507 LCI65507 KSM65507 KIQ65507 JYU65507 JOY65507 JFC65507 IVG65507 ILK65507 IBO65507 HRS65507 HHW65507 GYA65507 GOE65507 GEI65507 FUM65507 FKQ65507 FAU65507 EQY65507 EHC65507 DXG65507 DNK65507 DDO65507 CTS65507 CJW65507 CAA65507 BQE65507 BGI65507 AWM65507 AMQ65507 ACU65507 SY65507 JC65507 F65507 WVO983016:WVO983017 WLS983016:WLS983017 WBW983016:WBW983017 VSA983016:VSA983017 VIE983016:VIE983017 UYI983016:UYI983017 UOM983016:UOM983017 UEQ983016:UEQ983017 TUU983016:TUU983017 TKY983016:TKY983017 TBC983016:TBC983017 SRG983016:SRG983017 SHK983016:SHK983017 RXO983016:RXO983017 RNS983016:RNS983017 RDW983016:RDW983017 QUA983016:QUA983017 QKE983016:QKE983017 QAI983016:QAI983017 PQM983016:PQM983017 PGQ983016:PGQ983017 OWU983016:OWU983017 OMY983016:OMY983017 ODC983016:ODC983017 NTG983016:NTG983017 NJK983016:NJK983017 MZO983016:MZO983017 MPS983016:MPS983017 MFW983016:MFW983017 LWA983016:LWA983017 LME983016:LME983017 LCI983016:LCI983017 KSM983016:KSM983017 KIQ983016:KIQ983017 JYU983016:JYU983017 JOY983016:JOY983017 JFC983016:JFC983017 IVG983016:IVG983017 ILK983016:ILK983017 IBO983016:IBO983017 HRS983016:HRS983017 HHW983016:HHW983017 GYA983016:GYA983017 GOE983016:GOE983017 GEI983016:GEI983017 FUM983016:FUM983017 FKQ983016:FKQ983017 FAU983016:FAU983017 EQY983016:EQY983017 EHC983016:EHC983017 DXG983016:DXG983017 DNK983016:DNK983017 DDO983016:DDO983017 CTS983016:CTS983017 CJW983016:CJW983017 CAA983016:CAA983017 BQE983016:BQE983017 BGI983016:BGI983017 AWM983016:AWM983017 AMQ983016:AMQ983017 ACU983016:ACU983017 SY983016:SY983017 JC983016:JC983017 F983016:F983017 WVO917480:WVO917481 WLS917480:WLS917481 WBW917480:WBW917481 VSA917480:VSA917481 VIE917480:VIE917481 UYI917480:UYI917481 UOM917480:UOM917481 UEQ917480:UEQ917481 TUU917480:TUU917481 TKY917480:TKY917481 TBC917480:TBC917481 SRG917480:SRG917481 SHK917480:SHK917481 RXO917480:RXO917481 RNS917480:RNS917481 RDW917480:RDW917481 QUA917480:QUA917481 QKE917480:QKE917481 QAI917480:QAI917481 PQM917480:PQM917481 PGQ917480:PGQ917481 OWU917480:OWU917481 OMY917480:OMY917481 ODC917480:ODC917481 NTG917480:NTG917481 NJK917480:NJK917481 MZO917480:MZO917481 MPS917480:MPS917481 MFW917480:MFW917481 LWA917480:LWA917481 LME917480:LME917481 LCI917480:LCI917481 KSM917480:KSM917481 KIQ917480:KIQ917481 JYU917480:JYU917481 JOY917480:JOY917481 JFC917480:JFC917481 IVG917480:IVG917481 ILK917480:ILK917481 IBO917480:IBO917481 HRS917480:HRS917481 HHW917480:HHW917481 GYA917480:GYA917481 GOE917480:GOE917481 GEI917480:GEI917481 FUM917480:FUM917481 FKQ917480:FKQ917481 FAU917480:FAU917481 EQY917480:EQY917481 EHC917480:EHC917481 DXG917480:DXG917481 DNK917480:DNK917481 DDO917480:DDO917481 CTS917480:CTS917481 CJW917480:CJW917481 CAA917480:CAA917481 BQE917480:BQE917481 BGI917480:BGI917481 AWM917480:AWM917481 AMQ917480:AMQ917481 ACU917480:ACU917481 SY917480:SY917481 JC917480:JC917481 F917480:F917481 WVO851944:WVO851945 WLS851944:WLS851945 WBW851944:WBW851945 VSA851944:VSA851945 VIE851944:VIE851945 UYI851944:UYI851945 UOM851944:UOM851945 UEQ851944:UEQ851945 TUU851944:TUU851945 TKY851944:TKY851945 TBC851944:TBC851945 SRG851944:SRG851945 SHK851944:SHK851945 RXO851944:RXO851945 RNS851944:RNS851945 RDW851944:RDW851945 QUA851944:QUA851945 QKE851944:QKE851945 QAI851944:QAI851945 PQM851944:PQM851945 PGQ851944:PGQ851945 OWU851944:OWU851945 OMY851944:OMY851945 ODC851944:ODC851945 NTG851944:NTG851945 NJK851944:NJK851945 MZO851944:MZO851945 MPS851944:MPS851945 MFW851944:MFW851945 LWA851944:LWA851945 LME851944:LME851945 LCI851944:LCI851945 KSM851944:KSM851945 KIQ851944:KIQ851945 JYU851944:JYU851945 JOY851944:JOY851945 JFC851944:JFC851945 IVG851944:IVG851945 ILK851944:ILK851945 IBO851944:IBO851945 HRS851944:HRS851945 HHW851944:HHW851945 GYA851944:GYA851945 GOE851944:GOE851945 GEI851944:GEI851945 FUM851944:FUM851945 FKQ851944:FKQ851945 FAU851944:FAU851945 EQY851944:EQY851945 EHC851944:EHC851945 DXG851944:DXG851945 DNK851944:DNK851945 DDO851944:DDO851945 CTS851944:CTS851945 CJW851944:CJW851945 CAA851944:CAA851945 BQE851944:BQE851945 BGI851944:BGI851945 AWM851944:AWM851945 AMQ851944:AMQ851945 ACU851944:ACU851945 SY851944:SY851945 JC851944:JC851945 F851944:F851945 WVO786408:WVO786409 WLS786408:WLS786409 WBW786408:WBW786409 VSA786408:VSA786409 VIE786408:VIE786409 UYI786408:UYI786409 UOM786408:UOM786409 UEQ786408:UEQ786409 TUU786408:TUU786409 TKY786408:TKY786409 TBC786408:TBC786409 SRG786408:SRG786409 SHK786408:SHK786409 RXO786408:RXO786409 RNS786408:RNS786409 RDW786408:RDW786409 QUA786408:QUA786409 QKE786408:QKE786409 QAI786408:QAI786409 PQM786408:PQM786409 PGQ786408:PGQ786409 OWU786408:OWU786409 OMY786408:OMY786409 ODC786408:ODC786409 NTG786408:NTG786409 NJK786408:NJK786409 MZO786408:MZO786409 MPS786408:MPS786409 MFW786408:MFW786409 LWA786408:LWA786409 LME786408:LME786409 LCI786408:LCI786409 KSM786408:KSM786409 KIQ786408:KIQ786409 JYU786408:JYU786409 JOY786408:JOY786409 JFC786408:JFC786409 IVG786408:IVG786409 ILK786408:ILK786409 IBO786408:IBO786409 HRS786408:HRS786409 HHW786408:HHW786409 GYA786408:GYA786409 GOE786408:GOE786409 GEI786408:GEI786409 FUM786408:FUM786409 FKQ786408:FKQ786409 FAU786408:FAU786409 EQY786408:EQY786409 EHC786408:EHC786409 DXG786408:DXG786409 DNK786408:DNK786409 DDO786408:DDO786409 CTS786408:CTS786409 CJW786408:CJW786409 CAA786408:CAA786409 BQE786408:BQE786409 BGI786408:BGI786409 AWM786408:AWM786409 AMQ786408:AMQ786409 ACU786408:ACU786409 SY786408:SY786409 JC786408:JC786409 F786408:F786409 WVO720872:WVO720873 WLS720872:WLS720873 WBW720872:WBW720873 VSA720872:VSA720873 VIE720872:VIE720873 UYI720872:UYI720873 UOM720872:UOM720873 UEQ720872:UEQ720873 TUU720872:TUU720873 TKY720872:TKY720873 TBC720872:TBC720873 SRG720872:SRG720873 SHK720872:SHK720873 RXO720872:RXO720873 RNS720872:RNS720873 RDW720872:RDW720873 QUA720872:QUA720873 QKE720872:QKE720873 QAI720872:QAI720873 PQM720872:PQM720873 PGQ720872:PGQ720873 OWU720872:OWU720873 OMY720872:OMY720873 ODC720872:ODC720873 NTG720872:NTG720873 NJK720872:NJK720873 MZO720872:MZO720873 MPS720872:MPS720873 MFW720872:MFW720873 LWA720872:LWA720873 LME720872:LME720873 LCI720872:LCI720873 KSM720872:KSM720873 KIQ720872:KIQ720873 JYU720872:JYU720873 JOY720872:JOY720873 JFC720872:JFC720873 IVG720872:IVG720873 ILK720872:ILK720873 IBO720872:IBO720873 HRS720872:HRS720873 HHW720872:HHW720873 GYA720872:GYA720873 GOE720872:GOE720873 GEI720872:GEI720873 FUM720872:FUM720873 FKQ720872:FKQ720873 FAU720872:FAU720873 EQY720872:EQY720873 EHC720872:EHC720873 DXG720872:DXG720873 DNK720872:DNK720873 DDO720872:DDO720873 CTS720872:CTS720873 CJW720872:CJW720873 CAA720872:CAA720873 BQE720872:BQE720873 BGI720872:BGI720873 AWM720872:AWM720873 AMQ720872:AMQ720873 ACU720872:ACU720873 SY720872:SY720873 JC720872:JC720873 F720872:F720873 WVO655336:WVO655337 WLS655336:WLS655337 WBW655336:WBW655337 VSA655336:VSA655337 VIE655336:VIE655337 UYI655336:UYI655337 UOM655336:UOM655337 UEQ655336:UEQ655337 TUU655336:TUU655337 TKY655336:TKY655337 TBC655336:TBC655337 SRG655336:SRG655337 SHK655336:SHK655337 RXO655336:RXO655337 RNS655336:RNS655337 RDW655336:RDW655337 QUA655336:QUA655337 QKE655336:QKE655337 QAI655336:QAI655337 PQM655336:PQM655337 PGQ655336:PGQ655337 OWU655336:OWU655337 OMY655336:OMY655337 ODC655336:ODC655337 NTG655336:NTG655337 NJK655336:NJK655337 MZO655336:MZO655337 MPS655336:MPS655337 MFW655336:MFW655337 LWA655336:LWA655337 LME655336:LME655337 LCI655336:LCI655337 KSM655336:KSM655337 KIQ655336:KIQ655337 JYU655336:JYU655337 JOY655336:JOY655337 JFC655336:JFC655337 IVG655336:IVG655337 ILK655336:ILK655337 IBO655336:IBO655337 HRS655336:HRS655337 HHW655336:HHW655337 GYA655336:GYA655337 GOE655336:GOE655337 GEI655336:GEI655337 FUM655336:FUM655337 FKQ655336:FKQ655337 FAU655336:FAU655337 EQY655336:EQY655337 EHC655336:EHC655337 DXG655336:DXG655337 DNK655336:DNK655337 DDO655336:DDO655337 CTS655336:CTS655337 CJW655336:CJW655337 CAA655336:CAA655337 BQE655336:BQE655337 BGI655336:BGI655337 AWM655336:AWM655337 AMQ655336:AMQ655337 ACU655336:ACU655337 SY655336:SY655337 JC655336:JC655337 F655336:F655337 WVO589800:WVO589801 WLS589800:WLS589801 WBW589800:WBW589801 VSA589800:VSA589801 VIE589800:VIE589801 UYI589800:UYI589801 UOM589800:UOM589801 UEQ589800:UEQ589801 TUU589800:TUU589801 TKY589800:TKY589801 TBC589800:TBC589801 SRG589800:SRG589801 SHK589800:SHK589801 RXO589800:RXO589801 RNS589800:RNS589801 RDW589800:RDW589801 QUA589800:QUA589801 QKE589800:QKE589801 QAI589800:QAI589801 PQM589800:PQM589801 PGQ589800:PGQ589801 OWU589800:OWU589801 OMY589800:OMY589801 ODC589800:ODC589801 NTG589800:NTG589801 NJK589800:NJK589801 MZO589800:MZO589801 MPS589800:MPS589801 MFW589800:MFW589801 LWA589800:LWA589801 LME589800:LME589801 LCI589800:LCI589801 KSM589800:KSM589801 KIQ589800:KIQ589801 JYU589800:JYU589801 JOY589800:JOY589801 JFC589800:JFC589801 IVG589800:IVG589801 ILK589800:ILK589801 IBO589800:IBO589801 HRS589800:HRS589801 HHW589800:HHW589801 GYA589800:GYA589801 GOE589800:GOE589801 GEI589800:GEI589801 FUM589800:FUM589801 FKQ589800:FKQ589801 FAU589800:FAU589801 EQY589800:EQY589801 EHC589800:EHC589801 DXG589800:DXG589801 DNK589800:DNK589801 DDO589800:DDO589801 CTS589800:CTS589801 CJW589800:CJW589801 CAA589800:CAA589801 BQE589800:BQE589801 BGI589800:BGI589801 AWM589800:AWM589801 AMQ589800:AMQ589801 ACU589800:ACU589801 SY589800:SY589801 JC589800:JC589801 F589800:F589801 WVO524264:WVO524265 WLS524264:WLS524265 WBW524264:WBW524265 VSA524264:VSA524265 VIE524264:VIE524265 UYI524264:UYI524265 UOM524264:UOM524265 UEQ524264:UEQ524265 TUU524264:TUU524265 TKY524264:TKY524265 TBC524264:TBC524265 SRG524264:SRG524265 SHK524264:SHK524265 RXO524264:RXO524265 RNS524264:RNS524265 RDW524264:RDW524265 QUA524264:QUA524265 QKE524264:QKE524265 QAI524264:QAI524265 PQM524264:PQM524265 PGQ524264:PGQ524265 OWU524264:OWU524265 OMY524264:OMY524265 ODC524264:ODC524265 NTG524264:NTG524265 NJK524264:NJK524265 MZO524264:MZO524265 MPS524264:MPS524265 MFW524264:MFW524265 LWA524264:LWA524265 LME524264:LME524265 LCI524264:LCI524265 KSM524264:KSM524265 KIQ524264:KIQ524265 JYU524264:JYU524265 JOY524264:JOY524265 JFC524264:JFC524265 IVG524264:IVG524265 ILK524264:ILK524265 IBO524264:IBO524265 HRS524264:HRS524265 HHW524264:HHW524265 GYA524264:GYA524265 GOE524264:GOE524265 GEI524264:GEI524265 FUM524264:FUM524265 FKQ524264:FKQ524265 FAU524264:FAU524265 EQY524264:EQY524265 EHC524264:EHC524265 DXG524264:DXG524265 DNK524264:DNK524265 DDO524264:DDO524265 CTS524264:CTS524265 CJW524264:CJW524265 CAA524264:CAA524265 BQE524264:BQE524265 BGI524264:BGI524265 AWM524264:AWM524265 AMQ524264:AMQ524265 ACU524264:ACU524265 SY524264:SY524265 JC524264:JC524265 F524264:F524265 WVO458728:WVO458729 WLS458728:WLS458729 WBW458728:WBW458729 VSA458728:VSA458729 VIE458728:VIE458729 UYI458728:UYI458729 UOM458728:UOM458729 UEQ458728:UEQ458729 TUU458728:TUU458729 TKY458728:TKY458729 TBC458728:TBC458729 SRG458728:SRG458729 SHK458728:SHK458729 RXO458728:RXO458729 RNS458728:RNS458729 RDW458728:RDW458729 QUA458728:QUA458729 QKE458728:QKE458729 QAI458728:QAI458729 PQM458728:PQM458729 PGQ458728:PGQ458729 OWU458728:OWU458729 OMY458728:OMY458729 ODC458728:ODC458729 NTG458728:NTG458729 NJK458728:NJK458729 MZO458728:MZO458729 MPS458728:MPS458729 MFW458728:MFW458729 LWA458728:LWA458729 LME458728:LME458729 LCI458728:LCI458729 KSM458728:KSM458729 KIQ458728:KIQ458729 JYU458728:JYU458729 JOY458728:JOY458729 JFC458728:JFC458729 IVG458728:IVG458729 ILK458728:ILK458729 IBO458728:IBO458729 HRS458728:HRS458729 HHW458728:HHW458729 GYA458728:GYA458729 GOE458728:GOE458729 GEI458728:GEI458729 FUM458728:FUM458729 FKQ458728:FKQ458729 FAU458728:FAU458729 EQY458728:EQY458729 EHC458728:EHC458729 DXG458728:DXG458729 DNK458728:DNK458729 DDO458728:DDO458729 CTS458728:CTS458729 CJW458728:CJW458729 CAA458728:CAA458729 BQE458728:BQE458729 BGI458728:BGI458729 AWM458728:AWM458729 AMQ458728:AMQ458729 ACU458728:ACU458729 SY458728:SY458729 JC458728:JC458729 F458728:F458729 WVO393192:WVO393193 WLS393192:WLS393193 WBW393192:WBW393193 VSA393192:VSA393193 VIE393192:VIE393193 UYI393192:UYI393193 UOM393192:UOM393193 UEQ393192:UEQ393193 TUU393192:TUU393193 TKY393192:TKY393193 TBC393192:TBC393193 SRG393192:SRG393193 SHK393192:SHK393193 RXO393192:RXO393193 RNS393192:RNS393193 RDW393192:RDW393193 QUA393192:QUA393193 QKE393192:QKE393193 QAI393192:QAI393193 PQM393192:PQM393193 PGQ393192:PGQ393193 OWU393192:OWU393193 OMY393192:OMY393193 ODC393192:ODC393193 NTG393192:NTG393193 NJK393192:NJK393193 MZO393192:MZO393193 MPS393192:MPS393193 MFW393192:MFW393193 LWA393192:LWA393193 LME393192:LME393193 LCI393192:LCI393193 KSM393192:KSM393193 KIQ393192:KIQ393193 JYU393192:JYU393193 JOY393192:JOY393193 JFC393192:JFC393193 IVG393192:IVG393193 ILK393192:ILK393193 IBO393192:IBO393193 HRS393192:HRS393193 HHW393192:HHW393193 GYA393192:GYA393193 GOE393192:GOE393193 GEI393192:GEI393193 FUM393192:FUM393193 FKQ393192:FKQ393193 FAU393192:FAU393193 EQY393192:EQY393193 EHC393192:EHC393193 DXG393192:DXG393193 DNK393192:DNK393193 DDO393192:DDO393193 CTS393192:CTS393193 CJW393192:CJW393193 CAA393192:CAA393193 BQE393192:BQE393193 BGI393192:BGI393193 AWM393192:AWM393193 AMQ393192:AMQ393193 ACU393192:ACU393193 SY393192:SY393193 JC393192:JC393193 F393192:F393193 WVO327656:WVO327657 WLS327656:WLS327657 WBW327656:WBW327657 VSA327656:VSA327657 VIE327656:VIE327657 UYI327656:UYI327657 UOM327656:UOM327657 UEQ327656:UEQ327657 TUU327656:TUU327657 TKY327656:TKY327657 TBC327656:TBC327657 SRG327656:SRG327657 SHK327656:SHK327657 RXO327656:RXO327657 RNS327656:RNS327657 RDW327656:RDW327657 QUA327656:QUA327657 QKE327656:QKE327657 QAI327656:QAI327657 PQM327656:PQM327657 PGQ327656:PGQ327657 OWU327656:OWU327657 OMY327656:OMY327657 ODC327656:ODC327657 NTG327656:NTG327657 NJK327656:NJK327657 MZO327656:MZO327657 MPS327656:MPS327657 MFW327656:MFW327657 LWA327656:LWA327657 LME327656:LME327657 LCI327656:LCI327657 KSM327656:KSM327657 KIQ327656:KIQ327657 JYU327656:JYU327657 JOY327656:JOY327657 JFC327656:JFC327657 IVG327656:IVG327657 ILK327656:ILK327657 IBO327656:IBO327657 HRS327656:HRS327657 HHW327656:HHW327657 GYA327656:GYA327657 GOE327656:GOE327657 GEI327656:GEI327657 FUM327656:FUM327657 FKQ327656:FKQ327657 FAU327656:FAU327657 EQY327656:EQY327657 EHC327656:EHC327657 DXG327656:DXG327657 DNK327656:DNK327657 DDO327656:DDO327657 CTS327656:CTS327657 CJW327656:CJW327657 CAA327656:CAA327657 BQE327656:BQE327657 BGI327656:BGI327657 AWM327656:AWM327657 AMQ327656:AMQ327657 ACU327656:ACU327657 SY327656:SY327657 JC327656:JC327657 F327656:F327657 WVO262120:WVO262121 WLS262120:WLS262121 WBW262120:WBW262121 VSA262120:VSA262121 VIE262120:VIE262121 UYI262120:UYI262121 UOM262120:UOM262121 UEQ262120:UEQ262121 TUU262120:TUU262121 TKY262120:TKY262121 TBC262120:TBC262121 SRG262120:SRG262121 SHK262120:SHK262121 RXO262120:RXO262121 RNS262120:RNS262121 RDW262120:RDW262121 QUA262120:QUA262121 QKE262120:QKE262121 QAI262120:QAI262121 PQM262120:PQM262121 PGQ262120:PGQ262121 OWU262120:OWU262121 OMY262120:OMY262121 ODC262120:ODC262121 NTG262120:NTG262121 NJK262120:NJK262121 MZO262120:MZO262121 MPS262120:MPS262121 MFW262120:MFW262121 LWA262120:LWA262121 LME262120:LME262121 LCI262120:LCI262121 KSM262120:KSM262121 KIQ262120:KIQ262121 JYU262120:JYU262121 JOY262120:JOY262121 JFC262120:JFC262121 IVG262120:IVG262121 ILK262120:ILK262121 IBO262120:IBO262121 HRS262120:HRS262121 HHW262120:HHW262121 GYA262120:GYA262121 GOE262120:GOE262121 GEI262120:GEI262121 FUM262120:FUM262121 FKQ262120:FKQ262121 FAU262120:FAU262121 EQY262120:EQY262121 EHC262120:EHC262121 DXG262120:DXG262121 DNK262120:DNK262121 DDO262120:DDO262121 CTS262120:CTS262121 CJW262120:CJW262121 CAA262120:CAA262121 BQE262120:BQE262121 BGI262120:BGI262121 AWM262120:AWM262121 AMQ262120:AMQ262121 ACU262120:ACU262121 SY262120:SY262121 JC262120:JC262121 F262120:F262121 WVO196584:WVO196585 WLS196584:WLS196585 WBW196584:WBW196585 VSA196584:VSA196585 VIE196584:VIE196585 UYI196584:UYI196585 UOM196584:UOM196585 UEQ196584:UEQ196585 TUU196584:TUU196585 TKY196584:TKY196585 TBC196584:TBC196585 SRG196584:SRG196585 SHK196584:SHK196585 RXO196584:RXO196585 RNS196584:RNS196585 RDW196584:RDW196585 QUA196584:QUA196585 QKE196584:QKE196585 QAI196584:QAI196585 PQM196584:PQM196585 PGQ196584:PGQ196585 OWU196584:OWU196585 OMY196584:OMY196585 ODC196584:ODC196585 NTG196584:NTG196585 NJK196584:NJK196585 MZO196584:MZO196585 MPS196584:MPS196585 MFW196584:MFW196585 LWA196584:LWA196585 LME196584:LME196585 LCI196584:LCI196585 KSM196584:KSM196585 KIQ196584:KIQ196585 JYU196584:JYU196585 JOY196584:JOY196585 JFC196584:JFC196585 IVG196584:IVG196585 ILK196584:ILK196585 IBO196584:IBO196585 HRS196584:HRS196585 HHW196584:HHW196585 GYA196584:GYA196585 GOE196584:GOE196585 GEI196584:GEI196585 FUM196584:FUM196585 FKQ196584:FKQ196585 FAU196584:FAU196585 EQY196584:EQY196585 EHC196584:EHC196585 DXG196584:DXG196585 DNK196584:DNK196585 DDO196584:DDO196585 CTS196584:CTS196585 CJW196584:CJW196585 CAA196584:CAA196585 BQE196584:BQE196585 BGI196584:BGI196585 AWM196584:AWM196585 AMQ196584:AMQ196585 ACU196584:ACU196585 SY196584:SY196585 JC196584:JC196585 F196584:F196585 WVO131048:WVO131049 WLS131048:WLS131049 WBW131048:WBW131049 VSA131048:VSA131049 VIE131048:VIE131049 UYI131048:UYI131049 UOM131048:UOM131049 UEQ131048:UEQ131049 TUU131048:TUU131049 TKY131048:TKY131049 TBC131048:TBC131049 SRG131048:SRG131049 SHK131048:SHK131049 RXO131048:RXO131049 RNS131048:RNS131049 RDW131048:RDW131049 QUA131048:QUA131049 QKE131048:QKE131049 QAI131048:QAI131049 PQM131048:PQM131049 PGQ131048:PGQ131049 OWU131048:OWU131049 OMY131048:OMY131049 ODC131048:ODC131049 NTG131048:NTG131049 NJK131048:NJK131049 MZO131048:MZO131049 MPS131048:MPS131049 MFW131048:MFW131049 LWA131048:LWA131049 LME131048:LME131049 LCI131048:LCI131049 KSM131048:KSM131049 KIQ131048:KIQ131049 JYU131048:JYU131049 JOY131048:JOY131049 JFC131048:JFC131049 IVG131048:IVG131049 ILK131048:ILK131049 IBO131048:IBO131049 HRS131048:HRS131049 HHW131048:HHW131049 GYA131048:GYA131049 GOE131048:GOE131049 GEI131048:GEI131049 FUM131048:FUM131049 FKQ131048:FKQ131049 FAU131048:FAU131049 EQY131048:EQY131049 EHC131048:EHC131049 DXG131048:DXG131049 DNK131048:DNK131049 DDO131048:DDO131049 CTS131048:CTS131049 CJW131048:CJW131049 CAA131048:CAA131049 BQE131048:BQE131049 BGI131048:BGI131049 AWM131048:AWM131049 AMQ131048:AMQ131049 ACU131048:ACU131049 SY131048:SY131049 JC131048:JC131049 F131048:F131049 WVO65512:WVO65513 WLS65512:WLS65513 WBW65512:WBW65513 VSA65512:VSA65513 VIE65512:VIE65513 UYI65512:UYI65513 UOM65512:UOM65513 UEQ65512:UEQ65513 TUU65512:TUU65513 TKY65512:TKY65513 TBC65512:TBC65513 SRG65512:SRG65513 SHK65512:SHK65513 RXO65512:RXO65513 RNS65512:RNS65513 RDW65512:RDW65513 QUA65512:QUA65513 QKE65512:QKE65513 QAI65512:QAI65513 PQM65512:PQM65513 PGQ65512:PGQ65513 OWU65512:OWU65513 OMY65512:OMY65513 ODC65512:ODC65513 NTG65512:NTG65513 NJK65512:NJK65513 MZO65512:MZO65513 MPS65512:MPS65513 MFW65512:MFW65513 LWA65512:LWA65513 LME65512:LME65513 LCI65512:LCI65513 KSM65512:KSM65513 KIQ65512:KIQ65513 JYU65512:JYU65513 JOY65512:JOY65513 JFC65512:JFC65513 IVG65512:IVG65513 ILK65512:ILK65513 IBO65512:IBO65513 HRS65512:HRS65513 HHW65512:HHW65513 GYA65512:GYA65513 GOE65512:GOE65513 GEI65512:GEI65513 FUM65512:FUM65513 FKQ65512:FKQ65513 FAU65512:FAU65513 EQY65512:EQY65513 EHC65512:EHC65513 DXG65512:DXG65513 DNK65512:DNK65513 DDO65512:DDO65513 CTS65512:CTS65513 CJW65512:CJW65513 CAA65512:CAA65513 BQE65512:BQE65513 BGI65512:BGI65513 AWM65512:AWM65513 AMQ65512:AMQ65513 ACU65512:ACU65513 SY65512:SY65513 JC65512:JC65513 F65512:F65513 WVO982996 WLS982996 WBW982996 VSA982996 VIE982996 UYI982996 UOM982996 UEQ982996 TUU982996 TKY982996 TBC982996 SRG982996 SHK982996 RXO982996 RNS982996 RDW982996 QUA982996 QKE982996 QAI982996 PQM982996 PGQ982996 OWU982996 OMY982996 ODC982996 NTG982996 NJK982996 MZO982996 MPS982996 MFW982996 LWA982996 LME982996 LCI982996 KSM982996 KIQ982996 JYU982996 JOY982996 JFC982996 IVG982996 ILK982996 IBO982996 HRS982996 HHW982996 GYA982996 GOE982996 GEI982996 FUM982996 FKQ982996 FAU982996 EQY982996 EHC982996 DXG982996 DNK982996 DDO982996 CTS982996 CJW982996 CAA982996 BQE982996 BGI982996 AWM982996 AMQ982996 ACU982996 SY982996 JC982996 F982996 WVO917460 WLS917460 WBW917460 VSA917460 VIE917460 UYI917460 UOM917460 UEQ917460 TUU917460 TKY917460 TBC917460 SRG917460 SHK917460 RXO917460 RNS917460 RDW917460 QUA917460 QKE917460 QAI917460 PQM917460 PGQ917460 OWU917460 OMY917460 ODC917460 NTG917460 NJK917460 MZO917460 MPS917460 MFW917460 LWA917460 LME917460 LCI917460 KSM917460 KIQ917460 JYU917460 JOY917460 JFC917460 IVG917460 ILK917460 IBO917460 HRS917460 HHW917460 GYA917460 GOE917460 GEI917460 FUM917460 FKQ917460 FAU917460 EQY917460 EHC917460 DXG917460 DNK917460 DDO917460 CTS917460 CJW917460 CAA917460 BQE917460 BGI917460 AWM917460 AMQ917460 ACU917460 SY917460 JC917460 F917460 WVO851924 WLS851924 WBW851924 VSA851924 VIE851924 UYI851924 UOM851924 UEQ851924 TUU851924 TKY851924 TBC851924 SRG851924 SHK851924 RXO851924 RNS851924 RDW851924 QUA851924 QKE851924 QAI851924 PQM851924 PGQ851924 OWU851924 OMY851924 ODC851924 NTG851924 NJK851924 MZO851924 MPS851924 MFW851924 LWA851924 LME851924 LCI851924 KSM851924 KIQ851924 JYU851924 JOY851924 JFC851924 IVG851924 ILK851924 IBO851924 HRS851924 HHW851924 GYA851924 GOE851924 GEI851924 FUM851924 FKQ851924 FAU851924 EQY851924 EHC851924 DXG851924 DNK851924 DDO851924 CTS851924 CJW851924 CAA851924 BQE851924 BGI851924 AWM851924 AMQ851924 ACU851924 SY851924 JC851924 F851924 WVO786388 WLS786388 WBW786388 VSA786388 VIE786388 UYI786388 UOM786388 UEQ786388 TUU786388 TKY786388 TBC786388 SRG786388 SHK786388 RXO786388 RNS786388 RDW786388 QUA786388 QKE786388 QAI786388 PQM786388 PGQ786388 OWU786388 OMY786388 ODC786388 NTG786388 NJK786388 MZO786388 MPS786388 MFW786388 LWA786388 LME786388 LCI786388 KSM786388 KIQ786388 JYU786388 JOY786388 JFC786388 IVG786388 ILK786388 IBO786388 HRS786388 HHW786388 GYA786388 GOE786388 GEI786388 FUM786388 FKQ786388 FAU786388 EQY786388 EHC786388 DXG786388 DNK786388 DDO786388 CTS786388 CJW786388 CAA786388 BQE786388 BGI786388 AWM786388 AMQ786388 ACU786388 SY786388 JC786388 F786388 WVO720852 WLS720852 WBW720852 VSA720852 VIE720852 UYI720852 UOM720852 UEQ720852 TUU720852 TKY720852 TBC720852 SRG720852 SHK720852 RXO720852 RNS720852 RDW720852 QUA720852 QKE720852 QAI720852 PQM720852 PGQ720852 OWU720852 OMY720852 ODC720852 NTG720852 NJK720852 MZO720852 MPS720852 MFW720852 LWA720852 LME720852 LCI720852 KSM720852 KIQ720852 JYU720852 JOY720852 JFC720852 IVG720852 ILK720852 IBO720852 HRS720852 HHW720852 GYA720852 GOE720852 GEI720852 FUM720852 FKQ720852 FAU720852 EQY720852 EHC720852 DXG720852 DNK720852 DDO720852 CTS720852 CJW720852 CAA720852 BQE720852 BGI720852 AWM720852 AMQ720852 ACU720852 SY720852 JC720852 F720852 WVO655316 WLS655316 WBW655316 VSA655316 VIE655316 UYI655316 UOM655316 UEQ655316 TUU655316 TKY655316 TBC655316 SRG655316 SHK655316 RXO655316 RNS655316 RDW655316 QUA655316 QKE655316 QAI655316 PQM655316 PGQ655316 OWU655316 OMY655316 ODC655316 NTG655316 NJK655316 MZO655316 MPS655316 MFW655316 LWA655316 LME655316 LCI655316 KSM655316 KIQ655316 JYU655316 JOY655316 JFC655316 IVG655316 ILK655316 IBO655316 HRS655316 HHW655316 GYA655316 GOE655316 GEI655316 FUM655316 FKQ655316 FAU655316 EQY655316 EHC655316 DXG655316 DNK655316 DDO655316 CTS655316 CJW655316 CAA655316 BQE655316 BGI655316 AWM655316 AMQ655316 ACU655316 SY655316 JC655316 F655316 WVO589780 WLS589780 WBW589780 VSA589780 VIE589780 UYI589780 UOM589780 UEQ589780 TUU589780 TKY589780 TBC589780 SRG589780 SHK589780 RXO589780 RNS589780 RDW589780 QUA589780 QKE589780 QAI589780 PQM589780 PGQ589780 OWU589780 OMY589780 ODC589780 NTG589780 NJK589780 MZO589780 MPS589780 MFW589780 LWA589780 LME589780 LCI589780 KSM589780 KIQ589780 JYU589780 JOY589780 JFC589780 IVG589780 ILK589780 IBO589780 HRS589780 HHW589780 GYA589780 GOE589780 GEI589780 FUM589780 FKQ589780 FAU589780 EQY589780 EHC589780 DXG589780 DNK589780 DDO589780 CTS589780 CJW589780 CAA589780 BQE589780 BGI589780 AWM589780 AMQ589780 ACU589780 SY589780 JC589780 F589780 WVO524244 WLS524244 WBW524244 VSA524244 VIE524244 UYI524244 UOM524244 UEQ524244 TUU524244 TKY524244 TBC524244 SRG524244 SHK524244 RXO524244 RNS524244 RDW524244 QUA524244 QKE524244 QAI524244 PQM524244 PGQ524244 OWU524244 OMY524244 ODC524244 NTG524244 NJK524244 MZO524244 MPS524244 MFW524244 LWA524244 LME524244 LCI524244 KSM524244 KIQ524244 JYU524244 JOY524244 JFC524244 IVG524244 ILK524244 IBO524244 HRS524244 HHW524244 GYA524244 GOE524244 GEI524244 FUM524244 FKQ524244 FAU524244 EQY524244 EHC524244 DXG524244 DNK524244 DDO524244 CTS524244 CJW524244 CAA524244 BQE524244 BGI524244 AWM524244 AMQ524244 ACU524244 SY524244 JC524244 F524244 WVO458708 WLS458708 WBW458708 VSA458708 VIE458708 UYI458708 UOM458708 UEQ458708 TUU458708 TKY458708 TBC458708 SRG458708 SHK458708 RXO458708 RNS458708 RDW458708 QUA458708 QKE458708 QAI458708 PQM458708 PGQ458708 OWU458708 OMY458708 ODC458708 NTG458708 NJK458708 MZO458708 MPS458708 MFW458708 LWA458708 LME458708 LCI458708 KSM458708 KIQ458708 JYU458708 JOY458708 JFC458708 IVG458708 ILK458708 IBO458708 HRS458708 HHW458708 GYA458708 GOE458708 GEI458708 FUM458708 FKQ458708 FAU458708 EQY458708 EHC458708 DXG458708 DNK458708 DDO458708 CTS458708 CJW458708 CAA458708 BQE458708 BGI458708 AWM458708 AMQ458708 ACU458708 SY458708 JC458708 F458708 WVO393172 WLS393172 WBW393172 VSA393172 VIE393172 UYI393172 UOM393172 UEQ393172 TUU393172 TKY393172 TBC393172 SRG393172 SHK393172 RXO393172 RNS393172 RDW393172 QUA393172 QKE393172 QAI393172 PQM393172 PGQ393172 OWU393172 OMY393172 ODC393172 NTG393172 NJK393172 MZO393172 MPS393172 MFW393172 LWA393172 LME393172 LCI393172 KSM393172 KIQ393172 JYU393172 JOY393172 JFC393172 IVG393172 ILK393172 IBO393172 HRS393172 HHW393172 GYA393172 GOE393172 GEI393172 FUM393172 FKQ393172 FAU393172 EQY393172 EHC393172 DXG393172 DNK393172 DDO393172 CTS393172 CJW393172 CAA393172 BQE393172 BGI393172 AWM393172 AMQ393172 ACU393172 SY393172 JC393172 F393172 WVO327636 WLS327636 WBW327636 VSA327636 VIE327636 UYI327636 UOM327636 UEQ327636 TUU327636 TKY327636 TBC327636 SRG327636 SHK327636 RXO327636 RNS327636 RDW327636 QUA327636 QKE327636 QAI327636 PQM327636 PGQ327636 OWU327636 OMY327636 ODC327636 NTG327636 NJK327636 MZO327636 MPS327636 MFW327636 LWA327636 LME327636 LCI327636 KSM327636 KIQ327636 JYU327636 JOY327636 JFC327636 IVG327636 ILK327636 IBO327636 HRS327636 HHW327636 GYA327636 GOE327636 GEI327636 FUM327636 FKQ327636 FAU327636 EQY327636 EHC327636 DXG327636 DNK327636 DDO327636 CTS327636 CJW327636 CAA327636 BQE327636 BGI327636 AWM327636 AMQ327636 ACU327636 SY327636 JC327636 F327636 WVO262100 WLS262100 WBW262100 VSA262100 VIE262100 UYI262100 UOM262100 UEQ262100 TUU262100 TKY262100 TBC262100 SRG262100 SHK262100 RXO262100 RNS262100 RDW262100 QUA262100 QKE262100 QAI262100 PQM262100 PGQ262100 OWU262100 OMY262100 ODC262100 NTG262100 NJK262100 MZO262100 MPS262100 MFW262100 LWA262100 LME262100 LCI262100 KSM262100 KIQ262100 JYU262100 JOY262100 JFC262100 IVG262100 ILK262100 IBO262100 HRS262100 HHW262100 GYA262100 GOE262100 GEI262100 FUM262100 FKQ262100 FAU262100 EQY262100 EHC262100 DXG262100 DNK262100 DDO262100 CTS262100 CJW262100 CAA262100 BQE262100 BGI262100 AWM262100 AMQ262100 ACU262100 SY262100 JC262100 F262100 WVO196564 WLS196564 WBW196564 VSA196564 VIE196564 UYI196564 UOM196564 UEQ196564 TUU196564 TKY196564 TBC196564 SRG196564 SHK196564 RXO196564 RNS196564 RDW196564 QUA196564 QKE196564 QAI196564 PQM196564 PGQ196564 OWU196564 OMY196564 ODC196564 NTG196564 NJK196564 MZO196564 MPS196564 MFW196564 LWA196564 LME196564 LCI196564 KSM196564 KIQ196564 JYU196564 JOY196564 JFC196564 IVG196564 ILK196564 IBO196564 HRS196564 HHW196564 GYA196564 GOE196564 GEI196564 FUM196564 FKQ196564 FAU196564 EQY196564 EHC196564 DXG196564 DNK196564 DDO196564 CTS196564 CJW196564 CAA196564 BQE196564 BGI196564 AWM196564 AMQ196564 ACU196564 SY196564 JC196564 F196564 WVO131028 WLS131028 WBW131028 VSA131028 VIE131028 UYI131028 UOM131028 UEQ131028 TUU131028 TKY131028 TBC131028 SRG131028 SHK131028 RXO131028 RNS131028 RDW131028 QUA131028 QKE131028 QAI131028 PQM131028 PGQ131028 OWU131028 OMY131028 ODC131028 NTG131028 NJK131028 MZO131028 MPS131028 MFW131028 LWA131028 LME131028 LCI131028 KSM131028 KIQ131028 JYU131028 JOY131028 JFC131028 IVG131028 ILK131028 IBO131028 HRS131028 HHW131028 GYA131028 GOE131028 GEI131028 FUM131028 FKQ131028 FAU131028 EQY131028 EHC131028 DXG131028 DNK131028 DDO131028 CTS131028 CJW131028 CAA131028 BQE131028 BGI131028 AWM131028 AMQ131028 ACU131028 SY131028 JC131028 F131028 WVO65492 WLS65492 WBW65492 VSA65492 VIE65492 UYI65492 UOM65492 UEQ65492 TUU65492 TKY65492 TBC65492 SRG65492 SHK65492 RXO65492 RNS65492 RDW65492 QUA65492 QKE65492 QAI65492 PQM65492 PGQ65492 OWU65492 OMY65492 ODC65492 NTG65492 NJK65492 MZO65492 MPS65492 MFW65492 LWA65492 LME65492 LCI65492 KSM65492 KIQ65492 JYU65492 JOY65492 JFC65492 IVG65492 ILK65492 IBO65492 HRS65492 HHW65492 GYA65492 GOE65492 GEI65492 FUM65492 FKQ65492 FAU65492 EQY65492 EHC65492 DXG65492 DNK65492 DDO65492 CTS65492 CJW65492 CAA65492 BQE65492 BGI65492 AWM65492 AMQ65492 ACU65492 SY65492 F65492 JJ123 TF123 ADB123 AMX123 AWT123 BGP123 BQL123 CAH123 CKD123 CTZ123 DDV123 DNR123 DXN123 EHJ123 ERF123 FBB123 FKX123 FUT123 GEP123 GOL123 GYH123 HID123 HRZ123 IBV123 ILR123 IVN123 JFJ123 JPF123 JZB123 KIX123 KST123 LCP123 LML123 LWH123 MGD123 MPZ123 MZV123 NJR123 NTN123 ODJ123 ONF123 OXB123 PGX123 PQT123 QAP123 QKL123 QUH123 RED123 RNZ123 RXV123 SHR123 SRN123 TBJ123 TLF123 TVB123 UEX123 UOT123 UYP123 VIL123 VSH123 WCD123 WLZ123 WVV123 JR123 TN123 ADJ123 ANF123 AXB123 BGX123 BQT123 CAP123 CKL123 CUH123 DED123 DNZ123 DXV123 EHR123 ERN123 FBJ123 FLF123 FVB123 GEX123 GOT123 GYP123 HIL123 HSH123 ICD123 ILZ123 IVV123 JFR123 JPN123 JZJ123 KJF123 KTB123 LCX123 LMT123 LWP123 MGL123 MQH123 NAD123 NJZ123 NTV123 ODR123 ONN123 OXJ123 PHF123 PRB123 QAX123 QKT123 QUP123 REL123 ROH123 RYD123 SHZ123 SRV123 TBR123 TLN123 TVJ123 UFF123 UPB123 UYX123 VIT123 VSP123 WCL123 WMH123 WWD123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WVO27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WVO57 IY57 SU57 ACQ57 AMM57 AWI57 BGE57 BQA57 BZW57 CJS57 CTO57 DDK57 DNG57 DXC57 EGY57 EQU57 FAQ57 FKM57 FUI57 GEE57 GOA57 GXW57 HHS57 HRO57 IBK57 ILG57 IVC57 JEY57 JOU57 JYQ57 KIM57 KSI57 LCE57 LMA57 LVW57 MFS57 MPO57 MZK57 NJG57 NTC57 OCY57 OMU57 OWQ57 PGM57 PQI57 QAE57 QKA57 QTW57 RDS57 RNO57 RXK57 SHG57 SRC57 TAY57 TKU57 TUQ57 UEM57 UOI57 UYE57 VIA57 VRW57 WBS57 WLO57 WVK57 JJ57 TF57 ADB57 AMX57 AWT57 BGP57 BQL57 CAH57 CKD57 CTZ57 DDV57 DNR57 DXN57 EHJ57 ERF57 FBB57 FKX57 FUT57 GEP57 GOL57 GYH57 HID57 HRZ57 IBV57 ILR57 IVN57 JFJ57 JPF57 JZB57 KIX57 KST57 LCP57 LML57 LWH57 MGD57 MPZ57 MZV57 NJR57 NTN57 ODJ57 ONF57 OXB57 PGX57 PQT57 QAP57 QKL57 QUH57 RED57 RNZ57 RXV57 SHR57 SRN57 TBJ57 TLF57 TVB57 UEX57 UOT57 UYP57 VIL57 VSH57 WCD57 WLZ57 WVV57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WLS37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JJ47 TF47 ADB47 AMX47 AWT47 BGP47 BQL47 CAH47 CKD47 CTZ47 DDV47 DNR47 DXN47 EHJ47 ERF47 FBB47 FKX47 FUT47 GEP47 GOL47 GYH47 HID47 HRZ47 IBV47 ILR47 IVN47 JFJ47 JPF47 JZB47 KIX47 KST47 LCP47 LML47 LWH47 MGD47 MPZ47 MZV47 NJR47 NTN47 ODJ47 ONF47 OXB47 PGX47 PQT47 QAP47 QKL47 QUH47 RED47 RNZ47 RXV47 SHR47 SRN47 TBJ47 TLF47 TVB47 UEX47 UOT47 UYP47 VIL47 VSH47 WCD47 WLZ47 WVV47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JC47 SY47 ACU47 AMQ47 AWM47 BGI47 BQE47 CAA47 CJW47 CTS47 DDO47 DNK47 DXG47 EHC47 EQY47 FAU47 FKQ47 FUM47 GEI47 GOE47 GYA47 HHW47 HRS47 IBO47 ILK47 IVG47 JFC47 JOY47 JYU47 KIQ47 KSM47 LCI47 LME47 LWA47 MFW47 MPS47 MZO47 NJK47 NTG47 ODC47 OMY47 OWU47 PGQ47 PQM47 QAI47 QKE47 QUA47 RDW47 RNS47 RXO47 SHK47 SRG47 TBC47 TKY47 TUU47 UEQ47 UOM47 UYI47 VIE47 VSA47 WBW47 WLS47 WVO47 WVO37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JJ37 TF37 ADB37 AMX37 AWT37 BGP37 BQL37 CAH37 CKD37 CTZ37 DDV37 DNR37 DXN37 EHJ37 ERF37 FBB37 FKX37 FUT37 GEP37 GOL37 GYH37 HID37 HRZ37 IBV37 ILR37 IVN37 JFJ37 JPF37 JZB37 KIX37 KST37 LCP37 LML37 LWH37 MGD37 MPZ37 MZV37 NJR37 NTN37 ODJ37 ONF37 OXB37 PGX37 PQT37 QAP37 QKL37 QUH37 RED37 RNZ37 RXV37 SHR37 SRN37 TBJ37 TLF37 TVB37 UEX37 UOT37 UYP37 VIL37 VSH37 WCD37 WLZ37 WVV37 JR37 TN37 ADJ37 ANF37 AXB37 BGX37 BQT37 CAP37 CKL37 CUH37 DED37 DNZ37 DXV37 EHR37 ERN37 FBJ37 FLF37 FVB37 GEX37 GOT37 GYP37 HIL37 HSH37 ICD37 ILZ37 IVV37 JFR37 JPN37 JZJ37 KJF37 KTB37 LCX37 LMT37 LWP37 MGL37 MQH37 NAD37 NJZ37 NTV37 ODR37 ONN37 OXJ37 PHF37 PRB37 QAX37 QKT37 QUP37 REL37 ROH37 RYD37 SHZ37 SRV37 TBR37 TLN37 TVJ37 UFF37 UPB37 UYX37 VIT37 VSP37 WCL37 WMH37 WWD37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WVO97 IY97 SU97 ACQ97 AMM97 AWI97 BGE97 BQA97 BZW97 CJS97 CTO97 DDK97 DNG97 DXC97 EGY97 EQU97 FAQ97 FKM97 FUI97 GEE97 GOA97 GXW97 HHS97 HRO97 IBK97 ILG97 IVC97 JEY97 JOU97 JYQ97 KIM97 KSI97 LCE97 LMA97 LVW97 MFS97 MPO97 MZK97 NJG97 NTC97 OCY97 OMU97 OWQ97 PGM97 PQI97 QAE97 QKA97 QTW97 RDS97 RNO97 RXK97 SHG97 SRC97 TAY97 TKU97 TUQ97 UEM97 UOI97 UYE97 VIA97 VRW97 WBS97 WLO97 WVK97 JJ97 TF97 ADB97 AMX97 AWT97 BGP97 BQL97 CAH97 CKD97 CTZ97 DDV97 DNR97 DXN97 EHJ97 ERF97 FBB97 FKX97 FUT97 GEP97 GOL97 GYH97 HID97 HRZ97 IBV97 ILR97 IVN97 JFJ97 JPF97 JZB97 KIX97 KST97 LCP97 LML97 LWH97 MGD97 MPZ97 MZV97 NJR97 NTN97 ODJ97 ONF97 OXB97 PGX97 PQT97 QAP97 QKL97 QUH97 RED97 RNZ97 RXV97 SHR97 SRN97 TBJ97 TLF97 TVB97 UEX97 UOT97 UYP97 VIL97 VSH97 WCD97 WLZ97 WVV97 JR97 TN97 ADJ97 ANF97 AXB97 BGX97 BQT97 CAP97 CKL97 CUH97 DED97 DNZ97 DXV97 EHR97 ERN97 FBJ97 FLF97 FVB97 GEX97 GOT97 GYP97 HIL97 HSH97 ICD97 ILZ97 IVV97 JFR97 JPN97 JZJ97 KJF97 KTB97 LCX97 LMT97 LWP97 MGL97 MQH97 NAD97 NJZ97 NTV97 ODR97 ONN97 OXJ97 PHF97 PRB97 QAX97 QKT97 QUP97 REL97 ROH97 RYD97 SHZ97 SRV97 TBR97 TLN97 TVJ97 UFF97 UPB97 UYX97 VIT97 VSP97 WCL97 WMH97 WWD97 JC97 SY97 ACU97 AMQ97 AWM97 BGI97 BQE97 CAA97 CJW97 CTS97 DDO97 DNK97 DXG97 EHC97 EQY97 FAU97 FKQ97 FUM97 GEI97 GOE97 GYA97 HHW97 HRS97 IBO97 ILK97 IVG97 JFC97 JOY97 JYU97 KIQ97 KSM97 LCI97 LME97 LWA97 MFW97 MPS97 MZO97 NJK97 NTG97 ODC97 OMY97 OWU97 PGQ97 PQM97 QAI97 QKE97 QUA97 RDW97 RNS97 RXO97 SHK97 SRG97 TBC97 TKY97 TUU97 UEQ97 UOM97 UYI97 VIE97 VSA97 WBW97 WLS97 WLS87 IY92 SU92 ACQ92 AMM92 AWI92 BGE92 BQA92 BZW92 CJS92 CTO92 DDK92 DNG92 DXC92 EGY92 EQU92 FAQ92 FKM92 FUI92 GEE92 GOA92 GXW92 HHS92 HRO92 IBK92 ILG92 IVC92 JEY92 JOU92 JYQ92 KIM92 KSI92 LCE92 LMA92 LVW92 MFS92 MPO92 MZK92 NJG92 NTC92 OCY92 OMU92 OWQ92 PGM92 PQI92 QAE92 QKA92 QTW92 RDS92 RNO92 RXK92 SHG92 SRC92 TAY92 TKU92 TUQ92 UEM92 UOI92 UYE92 VIA92 VRW92 WBS92 WLO92 WVK92 JJ92 TF92 ADB92 AMX92 AWT92 BGP92 BQL92 CAH92 CKD92 CTZ92 DDV92 DNR92 DXN92 EHJ92 ERF92 FBB92 FKX92 FUT92 GEP92 GOL92 GYH92 HID92 HRZ92 IBV92 ILR92 IVN92 JFJ92 JPF92 JZB92 KIX92 KST92 LCP92 LML92 LWH92 MGD92 MPZ92 MZV92 NJR92 NTN92 ODJ92 ONF92 OXB92 PGX92 PQT92 QAP92 QKL92 QUH92 RED92 RNZ92 RXV92 SHR92 SRN92 TBJ92 TLF92 TVB92 UEX92 UOT92 UYP92 VIL92 VSH92 WCD92 WLZ92 WVV92 JR92 TN92 ADJ92 ANF92 AXB92 BGX92 BQT92 CAP92 CKL92 CUH92 DED92 DNZ92 DXV92 EHR92 ERN92 FBJ92 FLF92 FVB92 GEX92 GOT92 GYP92 HIL92 HSH92 ICD92 ILZ92 IVV92 JFR92 JPN92 JZJ92 KJF92 KTB92 LCX92 LMT92 LWP92 MGL92 MQH92 NAD92 NJZ92 NTV92 ODR92 ONN92 OXJ92 PHF92 PRB92 QAX92 QKT92 QUP92 REL92 ROH92 RYD92 SHZ92 SRV92 TBR92 TLN92 TVJ92 UFF92 UPB92 UYX92 VIT92 VSP92 WCL92 WMH92 WWD92 JC92 SY92 ACU92 AMQ92 AWM92 BGI92 BQE92 CAA92 CJW92 CTS92 DDO92 DNK92 DXG92 EHC92 EQY92 FAU92 FKQ92 FUM92 GEI92 GOE92 GYA92 HHW92 HRS92 IBO92 ILK92 IVG92 JFC92 JOY92 JYU92 KIQ92 KSM92 LCI92 LME92 LWA92 MFW92 MPS92 MZO92 NJK92 NTG92 ODC92 OMY92 OWU92 PGQ92 PQM92 QAI92 QKE92 QUA92 RDW92 RNS92 RXO92 SHK92 SRG92 TBC92 TKY92 TUU92 UEQ92 UOM92 UYI92 VIE92 VSA92 WBW92 WLS92 WVO92 WVO87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JJ87 TF87 ADB87 AMX87 AWT87 BGP87 BQL87 CAH87 CKD87 CTZ87 DDV87 DNR87 DXN87 EHJ87 ERF87 FBB87 FKX87 FUT87 GEP87 GOL87 GYH87 HID87 HRZ87 IBV87 ILR87 IVN87 JFJ87 JPF87 JZB87 KIX87 KST87 LCP87 LML87 LWH87 MGD87 MPZ87 MZV87 NJR87 NTN87 ODJ87 ONF87 OXB87 PGX87 PQT87 QAP87 QKL87 QUH87 RED87 RNZ87 RXV87 SHR87 SRN87 TBJ87 TLF87 TVB87 UEX87 UOT87 UYP87 VIL87 VSH87 WCD87 WLZ87 WVV87 JR87 TN87 ADJ87 ANF87 AXB87 BGX87 BQT87 CAP87 CKL87 CUH87 DED87 DNZ87 DXV87 EHR87 ERN87 FBJ87 FLF87 FVB87 GEX87 GOT87 GYP87 HIL87 HSH87 ICD87 ILZ87 IVV87 JFR87 JPN87 JZJ87 KJF87 KTB87 LCX87 LMT87 LWP87 MGL87 MQH87 NAD87 NJZ87 NTV87 ODR87 ONN87 OXJ87 PHF87 PRB87 QAX87 QKT87 QUP87 REL87 ROH87 RYD87 SHZ87 SRV87 TBR87 TLN87 TVJ87 UFF87 UPB87 UYX87 VIT87 VSP87 WCL87 WMH87 WWD87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WBW67 IY82 SU82 ACQ82 AMM82 AWI82 BGE82 BQA82 BZW82 CJS82 CTO82 DDK82 DNG82 DXC82 EGY82 EQU82 FAQ82 FKM82 FUI82 GEE82 GOA82 GXW82 HHS82 HRO82 IBK82 ILG82 IVC82 JEY82 JOU82 JYQ82 KIM82 KSI82 LCE82 LMA82 LVW82 MFS82 MPO82 MZK82 NJG82 NTC82 OCY82 OMU82 OWQ82 PGM82 PQI82 QAE82 QKA82 QTW82 RDS82 RNO82 RXK82 SHG82 SRC82 TAY82 TKU82 TUQ82 UEM82 UOI82 UYE82 VIA82 VRW82 WBS82 WLO82 WVK82 JJ82 TF82 ADB82 AMX82 AWT82 BGP82 BQL82 CAH82 CKD82 CTZ82 DDV82 DNR82 DXN82 EHJ82 ERF82 FBB82 FKX82 FUT82 GEP82 GOL82 GYH82 HID82 HRZ82 IBV82 ILR82 IVN82 JFJ82 JPF82 JZB82 KIX82 KST82 LCP82 LML82 LWH82 MGD82 MPZ82 MZV82 NJR82 NTN82 ODJ82 ONF82 OXB82 PGX82 PQT82 QAP82 QKL82 QUH82 RED82 RNZ82 RXV82 SHR82 SRN82 TBJ82 TLF82 TVB82 UEX82 UOT82 UYP82 VIL82 VSH82 WCD82 WLZ82 WVV82 JR82 TN82 ADJ82 ANF82 AXB82 BGX82 BQT82 CAP82 CKL82 CUH82 DED82 DNZ82 DXV82 EHR82 ERN82 FBJ82 FLF82 FVB82 GEX82 GOT82 GYP82 HIL82 HSH82 ICD82 ILZ82 IVV82 JFR82 JPN82 JZJ82 KJF82 KTB82 LCX82 LMT82 LWP82 MGL82 MQH82 NAD82 NJZ82 NTV82 ODR82 ONN82 OXJ82 PHF82 PRB82 QAX82 QKT82 QUP82 REL82 ROH82 RYD82 SHZ82 SRV82 TBR82 TLN82 TVJ82 UFF82 UPB82 UYX82 VIT82 VSP82 WCL82 WMH82 WWD82 JC82 SY82 ACU82 AMQ82 AWM82 BGI82 BQE82 CAA82 CJW82 CTS82 DDO82 DNK82 DXG82 EHC82 EQY82 FAU82 FKQ82 FUM82 GEI82 GOE82 GYA82 HHW82 HRS82 IBO82 ILK82 IVG82 JFC82 JOY82 JYU82 KIQ82 KSM82 LCI82 LME82 LWA82 MFW82 MPS82 MZO82 NJK82 NTG82 ODC82 OMY82 OWU82 PGQ82 PQM82 QAI82 QKE82 QUA82 RDW82 RNS82 RXO82 SHK82 SRG82 TBC82 TKY82 TUU82 UEQ82 UOM82 UYI82 VIE82 VSA82 WBW82 WLS82 WVO82 WVO77 IY77 SU77 ACQ77 AMM77 AWI77 BGE77 BQA77 BZW77 CJS77 CTO77 DDK77 DNG77 DXC77 EGY77 EQU77 FAQ77 FKM77 FUI77 GEE77 GOA77 GXW77 HHS77 HRO77 IBK77 ILG77 IVC77 JEY77 JOU77 JYQ77 KIM77 KSI77 LCE77 LMA77 LVW77 MFS77 MPO77 MZK77 NJG77 NTC77 OCY77 OMU77 OWQ77 PGM77 PQI77 QAE77 QKA77 QTW77 RDS77 RNO77 RXK77 SHG77 SRC77 TAY77 TKU77 TUQ77 UEM77 UOI77 UYE77 VIA77 VRW77 WBS77 WLO77 WVK77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JR77 TN77 ADJ77 ANF77 AXB77 BGX77 BQT77 CAP77 CKL77 CUH77 DED77 DNZ77 DXV77 EHR77 ERN77 FBJ77 FLF77 FVB77 GEX77 GOT77 GYP77 HIL77 HSH77 ICD77 ILZ77 IVV77 JFR77 JPN77 JZJ77 KJF77 KTB77 LCX77 LMT77 LWP77 MGL77 MQH77 NAD77 NJZ77 NTV77 ODR77 ONN77 OXJ77 PHF77 PRB77 QAX77 QKT77 QUP77 REL77 ROH77 RYD77 SHZ77 SRV77 TBR77 TLN77 TVJ77 UFF77 UPB77 UYX77 VIT77 VSP77 WCL77 WMH77 WWD77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WLS67 IY72 SU72 ACQ72 AMM72 AWI72 BGE72 BQA72 BZW72 CJS72 CTO72 DDK72 DNG72 DXC72 EGY72 EQU72 FAQ72 FKM72 FUI72 GEE72 GOA72 GXW72 HHS72 HRO72 IBK72 ILG72 IVC72 JEY72 JOU72 JYQ72 KIM72 KSI72 LCE72 LMA72 LVW72 MFS72 MPO72 MZK72 NJG72 NTC72 OCY72 OMU72 OWQ72 PGM72 PQI72 QAE72 QKA72 QTW72 RDS72 RNO72 RXK72 SHG72 SRC72 TAY72 TKU72 TUQ72 UEM72 UOI72 UYE72 VIA72 VRW72 WBS72 WLO72 WVK72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WMH72 WWD72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WVO67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JJ67 TF67 ADB67 AMX67 AWT67 BGP67 BQL67 CAH67 CKD67 CTZ67 DDV67 DNR67 DXN67 EHJ67 ERF67 FBB67 FKX67 FUT67 GEP67 GOL67 GYH67 HID67 HRZ67 IBV67 ILR67 IVN67 JFJ67 JPF67 JZB67 KIX67 KST67 LCP67 LML67 LWH67 MGD67 MPZ67 MZV67 NJR67 NTN67 ODJ67 ONF67 OXB67 PGX67 PQT67 QAP67 QKL67 QUH67 RED67 RNZ67 RXV67 SHR67 SRN67 TBJ67 TLF67 TVB67 UEX67 UOT67 UYP67 VIL67 VSH67 WCD67 WLZ67 WVV67 JR67 TN67 ADJ67 ANF67 AXB67 BGX67 BQT67 CAP67 CKL67 CUH67 DED67 DNZ67 DXV67 EHR67 ERN67 FBJ67 FLF67 FVB67 GEX67 GOT67 GYP67 HIL67 HSH67 ICD67 ILZ67 IVV67 JFR67 JPN67 JZJ67 KJF67 KTB67 LCX67 LMT67 LWP67 MGL67 MQH67 NAD67 NJZ67 NTV67 ODR67 ONN67 OXJ67 PHF67 PRB67 QAX67 QKT67 QUP67 REL67 ROH67 RYD67 SHZ67 SRV67 TBR67 TLN67 TVJ67 UFF67 UPB67 UYX67 VIT67 VSP67 WCL67 WMH67 WWD67 JC67 SY67 ACU67 AMQ67 AWM67 BGI67 BQE67 CAA67 CJW67 CTS67 DDO67 DNK67 DXG67 EHC67 EQY67 FAU67 FKQ67 FUM67 GEI67 GOE67 GYA67 HHW67 HRS67 IBO67 ILK67 IVG67 JFC67 JOY67 JYU67 KIQ67 KSM67 LCI67 LME67 LWA67 MFW67 MPS67 MZO67 NJK67 NTG67 ODC67 OMY67 OWU67 PGQ67 PQM67 QAI67 QKE67 QUA67 RDW67 RNS67 RXO67 SHK67 SRG67 TBC67 TKY67 TUU67 UEQ67 UOM67 UYI67 VIE67 VSA67 WVO113 IY113 SU113 ACQ113 AMM113 AWI113 BGE113 BQA113 BZW113 CJS113 CTO113 DDK113 DNG113 DXC113 EGY113 EQU113 FAQ113 FKM113 FUI113 GEE113 GOA113 GXW113 HHS113 HRO113 IBK113 ILG113 IVC113 JEY113 JOU113 JYQ113 KIM113 KSI113 LCE113 LMA113 LVW113 MFS113 MPO113 MZK113 NJG113 NTC113 OCY113 OMU113 OWQ113 PGM113 PQI113 QAE113 QKA113 QTW113 RDS113 RNO113 RXK113 SHG113 SRC113 TAY113 TKU113 TUQ113 UEM113 UOI113 UYE113 VIA113 VRW113 WBS113 WLO113 WVK113 JJ113 TF113 ADB113 AMX113 AWT113 BGP113 BQL113 CAH113 CKD113 CTZ113 DDV113 DNR113 DXN113 EHJ113 ERF113 FBB113 FKX113 FUT113 GEP113 GOL113 GYH113 HID113 HRZ113 IBV113 ILR113 IVN113 JFJ113 JPF113 JZB113 KIX113 KST113 LCP113 LML113 LWH113 MGD113 MPZ113 MZV113 NJR113 NTN113 ODJ113 ONF113 OXB113 PGX113 PQT113 QAP113 QKL113 QUH113 RED113 RNZ113 RXV113 SHR113 SRN113 TBJ113 TLF113 TVB113 UEX113 UOT113 UYP113 VIL113 VSH113 WCD113 WLZ113 WVV113 JR113 TN113 ADJ113 ANF113 AXB113 BGX113 BQT113 CAP113 CKL113 CUH113 DED113 DNZ113 DXV113 EHR113 ERN113 FBJ113 FLF113 FVB113 GEX113 GOT113 GYP113 HIL113 HSH113 ICD113 ILZ113 IVV113 JFR113 JPN113 JZJ113 KJF113 KTB113 LCX113 LMT113 LWP113 MGL113 MQH113 NAD113 NJZ113 NTV113 ODR113 ONN113 OXJ113 PHF113 PRB113 QAX113 QKT113 QUP113 REL113 ROH113 RYD113 SHZ113 SRV113 TBR113 TLN113 TVJ113 UFF113 UPB113 UYX113 VIT113 VSP113 WCL113 WMH113 WWD113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WLS102 IY107 SU107 ACQ107 AMM107 AWI107 BGE107 BQA107 BZW107 CJS107 CTO107 DDK107 DNG107 DXC107 EGY107 EQU107 FAQ107 FKM107 FUI107 GEE107 GOA107 GXW107 HHS107 HRO107 IBK107 ILG107 IVC107 JEY107 JOU107 JYQ107 KIM107 KSI107 LCE107 LMA107 LVW107 MFS107 MPO107 MZK107 NJG107 NTC107 OCY107 OMU107 OWQ107 PGM107 PQI107 QAE107 QKA107 QTW107 RDS107 RNO107 RXK107 SHG107 SRC107 TAY107 TKU107 TUQ107 UEM107 UOI107 UYE107 VIA107 VRW107 WBS107 WLO107 WVK107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JC107 SY107 ACU107 AMQ107 AWM107 BGI107 BQE107 CAA107 CJW107 CTS107 DDO107 DNK107 DXG107 EHC107 EQY107 FAU107 FKQ107 FUM107 GEI107 GOE107 GYA107 HHW107 HRS107 IBO107 ILK107 IVG107 JFC107 JOY107 JYU107 KIQ107 KSM107 LCI107 LME107 LWA107 MFW107 MPS107 MZO107 NJK107 NTG107 ODC107 OMY107 OWU107 PGQ107 PQM107 QAI107 QKE107 QUA107 RDW107 RNS107 RXO107 SHK107 SRG107 TBC107 TKY107 TUU107 UEQ107 UOM107 UYI107 VIE107 VSA107 WBW107 WLS107 WVO107 WVO102 IY102 SU102 ACQ102 AMM102 AWI102 BGE102 BQA102 BZW102 CJS102 CTO102 DDK102 DNG102 DXC102 EGY102 EQU102 FAQ102 FKM102 FUI102 GEE102 GOA102 GXW102 HHS102 HRO102 IBK102 ILG102 IVC102 JEY102 JOU102 JYQ102 KIM102 KSI102 LCE102 LMA102 LVW102 MFS102 MPO102 MZK102 NJG102 NTC102 OCY102 OMU102 OWQ102 PGM102 PQI102 QAE102 QKA102 QTW102 RDS102 RNO102 RXK102 SHG102 SRC102 TAY102 TKU102 TUQ102 UEM102 UOI102 UYE102 VIA102 VRW102 WBS102 WLO102 WVK102 JJ102 TF102 ADB102 AMX102 AWT102 BGP102 BQL102 CAH102 CKD102 CTZ102 DDV102 DNR102 DXN102 EHJ102 ERF102 FBB102 FKX102 FUT102 GEP102 GOL102 GYH102 HID102 HRZ102 IBV102 ILR102 IVN102 JFJ102 JPF102 JZB102 KIX102 KST102 LCP102 LML102 LWH102 MGD102 MPZ102 MZV102 NJR102 NTN102 ODJ102 ONF102 OXB102 PGX102 PQT102 QAP102 QKL102 QUH102 RED102 RNZ102 RXV102 SHR102 SRN102 TBJ102 TLF102 TVB102 UEX102 UOT102 UYP102 VIL102 VSH102 WCD102 WLZ102 WVV102 JR102 TN102 ADJ102 ANF102 AXB102 BGX102 BQT102 CAP102 CKL102 CUH102 DED102 DNZ102 DXV102 EHR102 ERN102 FBJ102 FLF102 FVB102 GEX102 GOT102 GYP102 HIL102 HSH102 ICD102 ILZ102 IVV102 JFR102 JPN102 JZJ102 KJF102 KTB102 LCX102 LMT102 LWP102 MGL102 MQH102 NAD102 NJZ102 NTV102 ODR102 ONN102 OXJ102 PHF102 PRB102 QAX102 QKT102 QUP102 REL102 ROH102 RYD102 SHZ102 SRV102 TBR102 TLN102 TVJ102 UFF102 UPB102 UYX102 VIT102 VSP102 WCL102 WMH102 WWD102 JC102 SY102 ACU102 AMQ102 AWM102 BGI102 BQE102 CAA102 CJW102 CTS102 DDO102 DNK102 DXG102 EHC102 EQY102 FAU102 FKQ102 FUM102 GEI102 GOE102 GYA102 HHW102 HRS102 IBO102 ILK102 IVG102 JFC102 JOY102 JYU102 KIQ102 KSM102 LCI102 LME102 LWA102 MFW102 MPS102 MZO102 NJK102 NTG102 ODC102 OMY102 OWU102 PGQ102 PQM102 QAI102 QKE102 QUA102 RDW102 RNS102 RXO102 SHK102 SRG102 TBC102 TKY102 TUU102 UEQ102 UOM102 UYI102 VIE102 VSA102 WBW102 AR11:AR127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JJ118 TF118 ADB118 AMX118 AWT118 BGP118 BQL118 CAH118 CKD118 CTZ118 DDV118 DNR118 DXN118 EHJ118 ERF118 FBB118 FKX118 FUT118 GEP118 GOL118 GYH118 HID118 HRZ118 IBV118 ILR118 IVN118 JFJ118 JPF118 JZB118 KIX118 KST118 LCP118 LML118 LWH118 MGD118 MPZ118 MZV118 NJR118 NTN118 ODJ118 ONF118 OXB118 PGX118 PQT118 QAP118 QKL118 QUH118 RED118 RNZ118 RXV118 SHR118 SRN118 TBJ118 TLF118 TVB118 UEX118 UOT118 UYP118 VIL118 VSH118 WCD118 WLZ118 WVV118 JR118 TN118 ADJ118 ANF118 AXB118 BGX118 BQT118 CAP118 CKL118 CUH118 DED118 DNZ118 DXV118 EHR118 ERN118 FBJ118 FLF118 FVB118 GEX118 GOT118 GYP118 HIL118 HSH118 ICD118 ILZ118 IVV118 JFR118 JPN118 JZJ118 KJF118 KTB118 LCX118 LMT118 LWP118 MGL118 MQH118 NAD118 NJZ118 NTV118 ODR118 ONN118 OXJ118 PHF118 PRB118 QAX118 QKT118 QUP118 REL118 ROH118 RYD118 SHZ118 SRV118 TBR118 TLN118 TVJ118 UFF118 UPB118 UYX118 VIT118 VSP118 WCL118 WMH118 WWD118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J43"/>
  <sheetViews>
    <sheetView topLeftCell="A19" zoomScale="85" zoomScaleNormal="85" workbookViewId="0">
      <selection activeCell="M44" sqref="M44"/>
    </sheetView>
  </sheetViews>
  <sheetFormatPr baseColWidth="10" defaultColWidth="11.42578125" defaultRowHeight="15" x14ac:dyDescent="0.25"/>
  <cols>
    <col min="1" max="1" width="20.140625" customWidth="1"/>
    <col min="2" max="2" width="111.42578125" bestFit="1" customWidth="1"/>
    <col min="3" max="3" width="7" customWidth="1"/>
    <col min="4" max="4" width="8.5703125" customWidth="1"/>
    <col min="6" max="6" width="17.5703125" customWidth="1"/>
    <col min="7" max="7" width="60.140625" customWidth="1"/>
  </cols>
  <sheetData>
    <row r="1" spans="1:4" ht="15.75" thickTop="1" x14ac:dyDescent="0.25">
      <c r="A1" s="1223"/>
      <c r="B1" s="685" t="s">
        <v>335</v>
      </c>
      <c r="C1" s="685"/>
      <c r="D1" s="686"/>
    </row>
    <row r="2" spans="1:4" x14ac:dyDescent="0.25">
      <c r="A2" s="1224"/>
      <c r="B2" s="687" t="s">
        <v>780</v>
      </c>
      <c r="C2" s="687"/>
      <c r="D2" s="688"/>
    </row>
    <row r="3" spans="1:4" ht="15.75" thickBot="1" x14ac:dyDescent="0.3">
      <c r="A3" s="1225"/>
      <c r="B3" s="231" t="s">
        <v>781</v>
      </c>
      <c r="C3" s="231" t="s">
        <v>422</v>
      </c>
      <c r="D3" s="230"/>
    </row>
    <row r="4" spans="1:4" ht="16.5" thickTop="1" thickBot="1" x14ac:dyDescent="0.3">
      <c r="A4" s="272"/>
      <c r="B4" s="199"/>
      <c r="C4" s="149"/>
      <c r="D4" s="199"/>
    </row>
    <row r="5" spans="1:4" ht="24.75" customHeight="1" thickBot="1" x14ac:dyDescent="0.3">
      <c r="A5" s="1228" t="s">
        <v>236</v>
      </c>
      <c r="B5" s="1229"/>
      <c r="C5" s="1229"/>
      <c r="D5" s="1229"/>
    </row>
    <row r="6" spans="1:4" ht="23.25" customHeight="1" thickBot="1" x14ac:dyDescent="0.3">
      <c r="A6" s="1230" t="s">
        <v>235</v>
      </c>
      <c r="B6" s="1231"/>
      <c r="C6" s="1231"/>
      <c r="D6" s="1232"/>
    </row>
    <row r="7" spans="1:4" ht="15.75" thickBot="1" x14ac:dyDescent="0.3">
      <c r="A7" s="204" t="s">
        <v>231</v>
      </c>
      <c r="B7" s="205" t="s">
        <v>234</v>
      </c>
      <c r="C7" s="1233" t="s">
        <v>233</v>
      </c>
      <c r="D7" s="1234"/>
    </row>
    <row r="8" spans="1:4" ht="33.75" customHeight="1" thickBot="1" x14ac:dyDescent="0.3">
      <c r="A8" s="1226" t="s">
        <v>232</v>
      </c>
      <c r="B8" s="1227"/>
      <c r="C8" s="1235" t="s">
        <v>385</v>
      </c>
      <c r="D8" s="1236"/>
    </row>
    <row r="9" spans="1:4" ht="15.75" thickBot="1" x14ac:dyDescent="0.3">
      <c r="A9" s="206">
        <v>1</v>
      </c>
      <c r="B9" s="207" t="s">
        <v>230</v>
      </c>
      <c r="C9" s="1226"/>
      <c r="D9" s="1227"/>
    </row>
    <row r="10" spans="1:4" ht="15.75" thickBot="1" x14ac:dyDescent="0.3">
      <c r="A10" s="206">
        <v>2</v>
      </c>
      <c r="B10" s="207" t="s">
        <v>229</v>
      </c>
      <c r="C10" s="1226"/>
      <c r="D10" s="1227"/>
    </row>
    <row r="11" spans="1:4" ht="15.75" thickBot="1" x14ac:dyDescent="0.3">
      <c r="A11" s="206">
        <v>3</v>
      </c>
      <c r="B11" s="207" t="s">
        <v>228</v>
      </c>
      <c r="C11" s="1226"/>
      <c r="D11" s="1227"/>
    </row>
    <row r="12" spans="1:4" ht="15.75" thickBot="1" x14ac:dyDescent="0.3">
      <c r="A12" s="206">
        <v>4</v>
      </c>
      <c r="B12" s="207" t="s">
        <v>227</v>
      </c>
      <c r="C12" s="1226"/>
      <c r="D12" s="1227"/>
    </row>
    <row r="13" spans="1:4" ht="15.75" thickBot="1" x14ac:dyDescent="0.3">
      <c r="A13" s="206">
        <v>5</v>
      </c>
      <c r="B13" s="207" t="s">
        <v>226</v>
      </c>
      <c r="C13" s="1226"/>
      <c r="D13" s="1227"/>
    </row>
    <row r="14" spans="1:4" ht="15.75" thickBot="1" x14ac:dyDescent="0.3">
      <c r="A14" s="206">
        <v>6</v>
      </c>
      <c r="B14" s="207" t="s">
        <v>225</v>
      </c>
      <c r="C14" s="1226"/>
      <c r="D14" s="1227"/>
    </row>
    <row r="15" spans="1:4" ht="15.75" thickBot="1" x14ac:dyDescent="0.3">
      <c r="A15" s="206">
        <v>7</v>
      </c>
      <c r="B15" s="207" t="s">
        <v>224</v>
      </c>
      <c r="C15" s="1226"/>
      <c r="D15" s="1227"/>
    </row>
    <row r="16" spans="1:4" ht="15.75" thickBot="1" x14ac:dyDescent="0.3">
      <c r="A16" s="206">
        <v>8</v>
      </c>
      <c r="B16" s="207" t="s">
        <v>223</v>
      </c>
      <c r="C16" s="1226"/>
      <c r="D16" s="1227"/>
    </row>
    <row r="17" spans="1:4" ht="15.75" thickBot="1" x14ac:dyDescent="0.3">
      <c r="A17" s="206">
        <v>9</v>
      </c>
      <c r="B17" s="207" t="s">
        <v>222</v>
      </c>
      <c r="C17" s="1226"/>
      <c r="D17" s="1227"/>
    </row>
    <row r="18" spans="1:4" ht="15.75" thickBot="1" x14ac:dyDescent="0.3">
      <c r="A18" s="206">
        <v>10</v>
      </c>
      <c r="B18" s="207" t="s">
        <v>221</v>
      </c>
      <c r="C18" s="1226"/>
      <c r="D18" s="1227"/>
    </row>
    <row r="19" spans="1:4" ht="15.75" thickBot="1" x14ac:dyDescent="0.3">
      <c r="A19" s="206">
        <v>11</v>
      </c>
      <c r="B19" s="207" t="s">
        <v>220</v>
      </c>
      <c r="C19" s="1226"/>
      <c r="D19" s="1227"/>
    </row>
    <row r="20" spans="1:4" ht="15.75" thickBot="1" x14ac:dyDescent="0.3">
      <c r="A20" s="206">
        <v>12</v>
      </c>
      <c r="B20" s="207" t="s">
        <v>219</v>
      </c>
      <c r="C20" s="1226"/>
      <c r="D20" s="1227"/>
    </row>
    <row r="21" spans="1:4" ht="15.75" thickBot="1" x14ac:dyDescent="0.3">
      <c r="A21" s="206">
        <v>13</v>
      </c>
      <c r="B21" s="207" t="s">
        <v>218</v>
      </c>
      <c r="C21" s="1226"/>
      <c r="D21" s="1227"/>
    </row>
    <row r="22" spans="1:4" ht="15.75" thickBot="1" x14ac:dyDescent="0.3">
      <c r="A22" s="206">
        <v>14</v>
      </c>
      <c r="B22" s="207" t="s">
        <v>217</v>
      </c>
      <c r="C22" s="1226"/>
      <c r="D22" s="1227"/>
    </row>
    <row r="23" spans="1:4" ht="15.75" thickBot="1" x14ac:dyDescent="0.3">
      <c r="A23" s="206">
        <v>15</v>
      </c>
      <c r="B23" s="207" t="s">
        <v>216</v>
      </c>
      <c r="C23" s="1226"/>
      <c r="D23" s="1227"/>
    </row>
    <row r="24" spans="1:4" ht="15.75" thickBot="1" x14ac:dyDescent="0.3">
      <c r="A24" s="206">
        <v>16</v>
      </c>
      <c r="B24" s="207" t="s">
        <v>215</v>
      </c>
      <c r="C24" s="1226"/>
      <c r="D24" s="1227"/>
    </row>
    <row r="25" spans="1:4" ht="15.75" thickBot="1" x14ac:dyDescent="0.3">
      <c r="A25" s="206">
        <v>17</v>
      </c>
      <c r="B25" s="207" t="s">
        <v>214</v>
      </c>
      <c r="C25" s="1226"/>
      <c r="D25" s="1227"/>
    </row>
    <row r="26" spans="1:4" ht="15.75" thickBot="1" x14ac:dyDescent="0.3">
      <c r="A26" s="206">
        <v>18</v>
      </c>
      <c r="B26" s="207" t="s">
        <v>213</v>
      </c>
      <c r="C26" s="1226"/>
      <c r="D26" s="1227"/>
    </row>
    <row r="27" spans="1:4" ht="15.75" thickBot="1" x14ac:dyDescent="0.3">
      <c r="A27" s="206">
        <v>19</v>
      </c>
      <c r="B27" s="207" t="s">
        <v>212</v>
      </c>
      <c r="C27" s="1226"/>
      <c r="D27" s="1227"/>
    </row>
    <row r="28" spans="1:4" ht="15.75" customHeight="1" thickBot="1" x14ac:dyDescent="0.3">
      <c r="A28" s="208"/>
      <c r="B28" s="208"/>
      <c r="C28" s="208"/>
      <c r="D28" s="208"/>
    </row>
    <row r="29" spans="1:4" ht="15.75" thickBot="1" x14ac:dyDescent="0.3">
      <c r="A29" s="1233" t="s">
        <v>209</v>
      </c>
      <c r="B29" s="1234"/>
      <c r="C29" s="1237">
        <f>COUNTIF(C9:C27,A35)</f>
        <v>0</v>
      </c>
      <c r="D29" s="1238"/>
    </row>
    <row r="30" spans="1:4" x14ac:dyDescent="0.25">
      <c r="A30" s="209" t="s">
        <v>211</v>
      </c>
      <c r="B30" s="209" t="s">
        <v>210</v>
      </c>
      <c r="C30" s="208"/>
      <c r="D30" s="208"/>
    </row>
    <row r="31" spans="1:4" x14ac:dyDescent="0.25">
      <c r="A31" s="210">
        <v>3</v>
      </c>
      <c r="B31" s="211" t="s">
        <v>208</v>
      </c>
      <c r="C31" s="208"/>
      <c r="D31" s="208"/>
    </row>
    <row r="32" spans="1:4" x14ac:dyDescent="0.25">
      <c r="A32" s="210">
        <v>4</v>
      </c>
      <c r="B32" s="211" t="s">
        <v>207</v>
      </c>
      <c r="C32" s="208"/>
      <c r="D32" s="208"/>
    </row>
    <row r="33" spans="1:10" ht="16.5" x14ac:dyDescent="0.25">
      <c r="A33" s="210">
        <v>5</v>
      </c>
      <c r="B33" s="211" t="s">
        <v>206</v>
      </c>
      <c r="C33" s="208"/>
      <c r="D33" s="208"/>
      <c r="F33" s="2"/>
    </row>
    <row r="34" spans="1:10" ht="16.5" x14ac:dyDescent="0.25">
      <c r="B34" s="2"/>
      <c r="F34" s="2"/>
      <c r="G34" s="146"/>
    </row>
    <row r="35" spans="1:10" ht="17.25" thickBot="1" x14ac:dyDescent="0.3">
      <c r="A35" s="17" t="s">
        <v>386</v>
      </c>
      <c r="B35" s="2"/>
      <c r="F35" s="2"/>
      <c r="G35" s="146"/>
    </row>
    <row r="36" spans="1:10" ht="49.5" customHeight="1" x14ac:dyDescent="0.25">
      <c r="A36" s="786"/>
      <c r="B36" s="737"/>
      <c r="C36" s="737"/>
      <c r="D36" s="737"/>
      <c r="E36" s="737"/>
      <c r="F36" s="737"/>
      <c r="G36" s="737"/>
      <c r="H36" s="737"/>
      <c r="I36" s="737"/>
      <c r="J36" s="738"/>
    </row>
    <row r="37" spans="1:10" ht="56.1" customHeight="1" thickBot="1" x14ac:dyDescent="0.3">
      <c r="A37" s="739">
        <v>6</v>
      </c>
      <c r="B37" s="740"/>
      <c r="C37" s="741" t="s">
        <v>424</v>
      </c>
      <c r="D37" s="741"/>
      <c r="E37" s="741"/>
      <c r="F37" s="741"/>
      <c r="G37" s="741"/>
      <c r="H37" s="741" t="s">
        <v>779</v>
      </c>
      <c r="I37" s="741"/>
      <c r="J37" s="742"/>
    </row>
    <row r="38" spans="1:10" ht="44.25" customHeight="1" thickBot="1" x14ac:dyDescent="0.3">
      <c r="A38" s="739">
        <v>7</v>
      </c>
      <c r="B38" s="740"/>
      <c r="C38" s="741" t="s">
        <v>1179</v>
      </c>
      <c r="D38" s="741"/>
      <c r="E38" s="741"/>
      <c r="F38" s="741"/>
      <c r="G38" s="741"/>
      <c r="H38" s="741" t="s">
        <v>1180</v>
      </c>
      <c r="I38" s="741"/>
      <c r="J38" s="742"/>
    </row>
    <row r="39" spans="1:10" ht="15.75" thickBot="1" x14ac:dyDescent="0.3">
      <c r="A39" s="415"/>
      <c r="B39" s="416"/>
      <c r="C39" s="415"/>
      <c r="D39" s="415"/>
      <c r="E39" s="415"/>
      <c r="F39" s="417"/>
      <c r="G39" s="418"/>
      <c r="H39" s="417"/>
      <c r="I39" s="417"/>
      <c r="J39" s="417"/>
    </row>
    <row r="40" spans="1:10" x14ac:dyDescent="0.25">
      <c r="A40" s="655" t="s">
        <v>775</v>
      </c>
      <c r="B40" s="656"/>
      <c r="C40" s="657" t="s">
        <v>776</v>
      </c>
      <c r="D40" s="658"/>
      <c r="E40" s="656"/>
      <c r="F40" s="657" t="s">
        <v>777</v>
      </c>
      <c r="G40" s="667"/>
      <c r="H40" s="417"/>
      <c r="I40" s="417"/>
      <c r="J40" s="417"/>
    </row>
    <row r="41" spans="1:10" ht="15" customHeight="1" x14ac:dyDescent="0.25">
      <c r="A41" s="649" t="s">
        <v>1181</v>
      </c>
      <c r="B41" s="651"/>
      <c r="C41" s="649" t="s">
        <v>1182</v>
      </c>
      <c r="D41" s="650"/>
      <c r="E41" s="651"/>
      <c r="F41" s="419" t="s">
        <v>1183</v>
      </c>
      <c r="G41" s="420"/>
      <c r="H41" s="417"/>
      <c r="I41" s="417"/>
      <c r="J41" s="417"/>
    </row>
    <row r="42" spans="1:10" ht="45" customHeight="1" x14ac:dyDescent="0.25">
      <c r="A42" s="652" t="s">
        <v>1184</v>
      </c>
      <c r="B42" s="654"/>
      <c r="C42" s="652" t="s">
        <v>1185</v>
      </c>
      <c r="D42" s="653"/>
      <c r="E42" s="654"/>
      <c r="F42" s="662" t="s">
        <v>1186</v>
      </c>
      <c r="G42" s="663"/>
      <c r="H42" s="417"/>
      <c r="I42" s="417"/>
      <c r="J42" s="417"/>
    </row>
    <row r="43" spans="1:10" ht="45" customHeight="1" thickBot="1" x14ac:dyDescent="0.3">
      <c r="A43" s="640" t="s">
        <v>1187</v>
      </c>
      <c r="B43" s="641"/>
      <c r="C43" s="640" t="s">
        <v>1188</v>
      </c>
      <c r="D43" s="642"/>
      <c r="E43" s="641"/>
      <c r="F43" s="643" t="s">
        <v>1189</v>
      </c>
      <c r="G43" s="644"/>
      <c r="H43" s="417"/>
      <c r="I43" s="417"/>
      <c r="J43" s="417"/>
    </row>
  </sheetData>
  <mergeCells count="49">
    <mergeCell ref="C26:D26"/>
    <mergeCell ref="A29:B29"/>
    <mergeCell ref="C29:D29"/>
    <mergeCell ref="A36:B36"/>
    <mergeCell ref="C36:G36"/>
    <mergeCell ref="C27:D27"/>
    <mergeCell ref="C10:D10"/>
    <mergeCell ref="C11:D11"/>
    <mergeCell ref="C12:D12"/>
    <mergeCell ref="C13:D13"/>
    <mergeCell ref="C14:D14"/>
    <mergeCell ref="C15:D15"/>
    <mergeCell ref="C16:D16"/>
    <mergeCell ref="C23:D23"/>
    <mergeCell ref="C24:D24"/>
    <mergeCell ref="C25:D25"/>
    <mergeCell ref="C17:D17"/>
    <mergeCell ref="C18:D18"/>
    <mergeCell ref="C19:D19"/>
    <mergeCell ref="C20:D20"/>
    <mergeCell ref="C22:D22"/>
    <mergeCell ref="C21:D21"/>
    <mergeCell ref="A1:A3"/>
    <mergeCell ref="B1:D1"/>
    <mergeCell ref="B2:D2"/>
    <mergeCell ref="C9:D9"/>
    <mergeCell ref="A5:D5"/>
    <mergeCell ref="A6:D6"/>
    <mergeCell ref="C7:D7"/>
    <mergeCell ref="A8:B8"/>
    <mergeCell ref="C8:D8"/>
    <mergeCell ref="H36:J36"/>
    <mergeCell ref="A37:B37"/>
    <mergeCell ref="C37:G37"/>
    <mergeCell ref="H37:J37"/>
    <mergeCell ref="A38:B38"/>
    <mergeCell ref="C38:G38"/>
    <mergeCell ref="H38:J38"/>
    <mergeCell ref="A40:B40"/>
    <mergeCell ref="C40:E40"/>
    <mergeCell ref="F40:G40"/>
    <mergeCell ref="A41:B41"/>
    <mergeCell ref="C41:E41"/>
    <mergeCell ref="A42:B42"/>
    <mergeCell ref="C42:E42"/>
    <mergeCell ref="F42:G42"/>
    <mergeCell ref="A43:B43"/>
    <mergeCell ref="C43:E43"/>
    <mergeCell ref="F43:G43"/>
  </mergeCells>
  <pageMargins left="0.7" right="0.7" top="0.75" bottom="0.75" header="0.3" footer="0.3"/>
  <pageSetup scale="43" orientation="portrait" horizontalDpi="300" verticalDpi="300" r:id="rId1"/>
  <colBreaks count="1" manualBreakCount="1">
    <brk id="1" min="4" max="30"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Listas!$B$35:$B$36</xm:f>
          </x14:formula1>
          <xm:sqref>C9:D27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J64"/>
  <sheetViews>
    <sheetView topLeftCell="A52" zoomScale="80" zoomScaleNormal="80" workbookViewId="0">
      <selection activeCell="D68" sqref="D68"/>
    </sheetView>
  </sheetViews>
  <sheetFormatPr baseColWidth="10" defaultColWidth="9.140625" defaultRowHeight="15" x14ac:dyDescent="0.25"/>
  <cols>
    <col min="1" max="1" width="27.7109375" customWidth="1"/>
    <col min="2" max="2" width="62.7109375" customWidth="1"/>
    <col min="3" max="3" width="36.7109375" customWidth="1"/>
    <col min="4" max="4" width="43.140625" customWidth="1"/>
  </cols>
  <sheetData>
    <row r="1" spans="1:5" s="134" customFormat="1" ht="28.5" customHeight="1" thickTop="1" x14ac:dyDescent="0.2">
      <c r="A1" s="200"/>
      <c r="B1" s="1247" t="s">
        <v>335</v>
      </c>
      <c r="C1" s="1248"/>
      <c r="D1" s="1249"/>
      <c r="E1" s="148"/>
    </row>
    <row r="2" spans="1:5" s="134" customFormat="1" ht="27.75" customHeight="1" x14ac:dyDescent="0.2">
      <c r="A2" s="201"/>
      <c r="B2" s="1250" t="s">
        <v>780</v>
      </c>
      <c r="C2" s="1251"/>
      <c r="D2" s="1252"/>
      <c r="E2" s="149"/>
    </row>
    <row r="3" spans="1:5" s="134" customFormat="1" ht="24" customHeight="1" thickBot="1" x14ac:dyDescent="0.25">
      <c r="A3" s="202"/>
      <c r="B3" s="349" t="s">
        <v>781</v>
      </c>
      <c r="C3" s="203"/>
      <c r="D3" s="230" t="s">
        <v>422</v>
      </c>
      <c r="E3" s="302"/>
    </row>
    <row r="4" spans="1:5" ht="16.5" thickTop="1" thickBot="1" x14ac:dyDescent="0.3">
      <c r="A4" s="147"/>
      <c r="B4" s="147"/>
      <c r="C4" s="147"/>
      <c r="D4" s="147"/>
    </row>
    <row r="5" spans="1:5" ht="15.75" thickBot="1" x14ac:dyDescent="0.3">
      <c r="A5" s="1253" t="s">
        <v>433</v>
      </c>
      <c r="B5" s="1254"/>
      <c r="C5" s="1254"/>
      <c r="D5" s="1255"/>
    </row>
    <row r="6" spans="1:5" ht="15.75" thickBot="1" x14ac:dyDescent="0.3">
      <c r="A6" s="303" t="s">
        <v>427</v>
      </c>
      <c r="B6" s="304" t="s">
        <v>428</v>
      </c>
      <c r="C6" s="305" t="s">
        <v>429</v>
      </c>
      <c r="D6" s="306" t="s">
        <v>430</v>
      </c>
    </row>
    <row r="7" spans="1:5" ht="28.5" x14ac:dyDescent="0.25">
      <c r="A7" s="335" t="s">
        <v>170</v>
      </c>
      <c r="B7" s="307" t="s">
        <v>431</v>
      </c>
      <c r="C7" s="308" t="s">
        <v>434</v>
      </c>
      <c r="D7" s="309" t="s">
        <v>432</v>
      </c>
    </row>
    <row r="8" spans="1:5" x14ac:dyDescent="0.25">
      <c r="A8" s="336" t="s">
        <v>435</v>
      </c>
      <c r="B8" s="310" t="s">
        <v>436</v>
      </c>
      <c r="C8" s="311" t="s">
        <v>437</v>
      </c>
      <c r="D8" s="312" t="s">
        <v>438</v>
      </c>
    </row>
    <row r="9" spans="1:5" ht="171" x14ac:dyDescent="0.25">
      <c r="A9" s="337" t="s">
        <v>439</v>
      </c>
      <c r="B9" s="310" t="s">
        <v>772</v>
      </c>
      <c r="C9" s="313" t="s">
        <v>773</v>
      </c>
      <c r="D9" s="312" t="s">
        <v>440</v>
      </c>
    </row>
    <row r="10" spans="1:5" ht="57" x14ac:dyDescent="0.25">
      <c r="A10" s="337" t="s">
        <v>441</v>
      </c>
      <c r="B10" s="310" t="s">
        <v>442</v>
      </c>
      <c r="C10" s="313" t="s">
        <v>443</v>
      </c>
      <c r="D10" s="312" t="s">
        <v>440</v>
      </c>
    </row>
    <row r="11" spans="1:5" ht="42.75" x14ac:dyDescent="0.25">
      <c r="A11" s="337" t="s">
        <v>444</v>
      </c>
      <c r="B11" s="310" t="s">
        <v>445</v>
      </c>
      <c r="C11" s="313" t="s">
        <v>446</v>
      </c>
      <c r="D11" s="312" t="s">
        <v>440</v>
      </c>
    </row>
    <row r="12" spans="1:5" ht="57" x14ac:dyDescent="0.25">
      <c r="A12" s="337" t="s">
        <v>447</v>
      </c>
      <c r="B12" s="310" t="s">
        <v>448</v>
      </c>
      <c r="C12" s="313" t="s">
        <v>449</v>
      </c>
      <c r="D12" s="312" t="s">
        <v>440</v>
      </c>
    </row>
    <row r="13" spans="1:5" ht="28.5" x14ac:dyDescent="0.25">
      <c r="A13" s="337" t="s">
        <v>450</v>
      </c>
      <c r="B13" s="310" t="s">
        <v>451</v>
      </c>
      <c r="C13" s="313" t="s">
        <v>452</v>
      </c>
      <c r="D13" s="312" t="s">
        <v>440</v>
      </c>
    </row>
    <row r="14" spans="1:5" ht="71.25" x14ac:dyDescent="0.25">
      <c r="A14" s="337" t="s">
        <v>0</v>
      </c>
      <c r="B14" s="310" t="s">
        <v>453</v>
      </c>
      <c r="C14" s="313" t="s">
        <v>774</v>
      </c>
      <c r="D14" s="312" t="s">
        <v>440</v>
      </c>
    </row>
    <row r="15" spans="1:5" ht="29.25" thickBot="1" x14ac:dyDescent="0.3">
      <c r="A15" s="338" t="s">
        <v>454</v>
      </c>
      <c r="B15" s="314" t="s">
        <v>455</v>
      </c>
      <c r="C15" s="315" t="s">
        <v>456</v>
      </c>
      <c r="D15" s="316" t="s">
        <v>440</v>
      </c>
    </row>
    <row r="16" spans="1:5" x14ac:dyDescent="0.25">
      <c r="A16" s="317"/>
      <c r="B16" s="318"/>
      <c r="C16" s="319"/>
      <c r="D16" s="317"/>
    </row>
    <row r="17" spans="1:4" x14ac:dyDescent="0.25">
      <c r="A17" s="317"/>
      <c r="B17" s="317"/>
      <c r="C17" s="317"/>
      <c r="D17" s="317"/>
    </row>
    <row r="18" spans="1:4" x14ac:dyDescent="0.25">
      <c r="A18" s="317"/>
      <c r="B18" s="317"/>
      <c r="C18" s="317"/>
      <c r="D18" s="317"/>
    </row>
    <row r="19" spans="1:4" ht="15.75" thickBot="1" x14ac:dyDescent="0.3">
      <c r="A19" s="317"/>
      <c r="B19" s="317"/>
      <c r="C19" s="317"/>
      <c r="D19" s="317"/>
    </row>
    <row r="20" spans="1:4" ht="15.75" thickBot="1" x14ac:dyDescent="0.3">
      <c r="A20" s="1256" t="s">
        <v>457</v>
      </c>
      <c r="B20" s="1257"/>
      <c r="C20" s="1257"/>
      <c r="D20" s="1258"/>
    </row>
    <row r="21" spans="1:4" ht="15.75" thickBot="1" x14ac:dyDescent="0.3">
      <c r="A21" s="320" t="s">
        <v>427</v>
      </c>
      <c r="B21" s="321" t="s">
        <v>428</v>
      </c>
      <c r="C21" s="322" t="s">
        <v>429</v>
      </c>
      <c r="D21" s="323" t="s">
        <v>430</v>
      </c>
    </row>
    <row r="22" spans="1:4" ht="42.75" x14ac:dyDescent="0.25">
      <c r="A22" s="339" t="s">
        <v>20</v>
      </c>
      <c r="B22" s="324" t="s">
        <v>458</v>
      </c>
      <c r="C22" s="308" t="s">
        <v>459</v>
      </c>
      <c r="D22" s="309" t="s">
        <v>440</v>
      </c>
    </row>
    <row r="23" spans="1:4" ht="28.5" x14ac:dyDescent="0.25">
      <c r="A23" s="340" t="s">
        <v>460</v>
      </c>
      <c r="B23" s="325" t="s">
        <v>461</v>
      </c>
      <c r="C23" s="311" t="s">
        <v>437</v>
      </c>
      <c r="D23" s="312" t="s">
        <v>438</v>
      </c>
    </row>
    <row r="24" spans="1:4" x14ac:dyDescent="0.25">
      <c r="A24" s="340" t="s">
        <v>4</v>
      </c>
      <c r="B24" s="326" t="s">
        <v>462</v>
      </c>
      <c r="C24" s="311" t="s">
        <v>437</v>
      </c>
      <c r="D24" s="312" t="s">
        <v>438</v>
      </c>
    </row>
    <row r="25" spans="1:4" ht="318.75" customHeight="1" x14ac:dyDescent="0.25">
      <c r="A25" s="341" t="s">
        <v>463</v>
      </c>
      <c r="B25" s="326"/>
      <c r="C25" s="313" t="s">
        <v>749</v>
      </c>
      <c r="D25" s="312" t="s">
        <v>440</v>
      </c>
    </row>
    <row r="26" spans="1:4" x14ac:dyDescent="0.25">
      <c r="A26" s="340" t="s">
        <v>4</v>
      </c>
      <c r="B26" s="326" t="s">
        <v>462</v>
      </c>
      <c r="C26" s="311" t="s">
        <v>437</v>
      </c>
      <c r="D26" s="312" t="s">
        <v>438</v>
      </c>
    </row>
    <row r="27" spans="1:4" ht="15.75" thickBot="1" x14ac:dyDescent="0.3">
      <c r="A27" s="342" t="s">
        <v>464</v>
      </c>
      <c r="B27" s="327" t="s">
        <v>465</v>
      </c>
      <c r="C27" s="328" t="s">
        <v>437</v>
      </c>
      <c r="D27" s="316" t="s">
        <v>438</v>
      </c>
    </row>
    <row r="28" spans="1:4" x14ac:dyDescent="0.25">
      <c r="A28" s="317"/>
      <c r="B28" s="317"/>
      <c r="C28" s="317"/>
      <c r="D28" s="317"/>
    </row>
    <row r="29" spans="1:4" ht="15.75" thickBot="1" x14ac:dyDescent="0.3">
      <c r="A29" s="317"/>
      <c r="B29" s="317"/>
      <c r="C29" s="317"/>
      <c r="D29" s="317"/>
    </row>
    <row r="30" spans="1:4" ht="15.75" thickBot="1" x14ac:dyDescent="0.3">
      <c r="A30" s="1259" t="s">
        <v>466</v>
      </c>
      <c r="B30" s="1260"/>
      <c r="C30" s="1260"/>
      <c r="D30" s="1261"/>
    </row>
    <row r="31" spans="1:4" ht="15.75" thickBot="1" x14ac:dyDescent="0.3">
      <c r="A31" s="329" t="s">
        <v>427</v>
      </c>
      <c r="B31" s="330" t="s">
        <v>428</v>
      </c>
      <c r="C31" s="330" t="s">
        <v>429</v>
      </c>
      <c r="D31" s="331" t="s">
        <v>430</v>
      </c>
    </row>
    <row r="32" spans="1:4" x14ac:dyDescent="0.25">
      <c r="A32" s="343" t="s">
        <v>467</v>
      </c>
      <c r="B32" s="324" t="s">
        <v>468</v>
      </c>
      <c r="C32" s="308" t="s">
        <v>437</v>
      </c>
      <c r="D32" s="309" t="s">
        <v>438</v>
      </c>
    </row>
    <row r="33" spans="1:4" ht="28.5" x14ac:dyDescent="0.25">
      <c r="A33" s="344" t="s">
        <v>469</v>
      </c>
      <c r="B33" s="325" t="s">
        <v>470</v>
      </c>
      <c r="C33" s="313" t="s">
        <v>471</v>
      </c>
      <c r="D33" s="312" t="s">
        <v>438</v>
      </c>
    </row>
    <row r="34" spans="1:4" ht="57" x14ac:dyDescent="0.25">
      <c r="A34" s="344" t="s">
        <v>472</v>
      </c>
      <c r="B34" s="325" t="s">
        <v>473</v>
      </c>
      <c r="C34" s="313" t="s">
        <v>474</v>
      </c>
      <c r="D34" s="312" t="s">
        <v>440</v>
      </c>
    </row>
    <row r="35" spans="1:4" ht="71.25" x14ac:dyDescent="0.25">
      <c r="A35" s="344" t="s">
        <v>12</v>
      </c>
      <c r="B35" s="325" t="s">
        <v>750</v>
      </c>
      <c r="C35" s="313" t="s">
        <v>751</v>
      </c>
      <c r="D35" s="312" t="s">
        <v>440</v>
      </c>
    </row>
    <row r="36" spans="1:4" x14ac:dyDescent="0.25">
      <c r="A36" s="345" t="str">
        <f>"%."</f>
        <v>%.</v>
      </c>
      <c r="B36" s="325" t="s">
        <v>475</v>
      </c>
      <c r="C36" s="313" t="s">
        <v>437</v>
      </c>
      <c r="D36" s="332" t="s">
        <v>438</v>
      </c>
    </row>
    <row r="37" spans="1:4" ht="28.5" x14ac:dyDescent="0.25">
      <c r="A37" s="344" t="s">
        <v>16</v>
      </c>
      <c r="B37" s="325" t="s">
        <v>476</v>
      </c>
      <c r="C37" s="313" t="s">
        <v>477</v>
      </c>
      <c r="D37" s="312" t="s">
        <v>440</v>
      </c>
    </row>
    <row r="38" spans="1:4" x14ac:dyDescent="0.25">
      <c r="A38" s="345" t="s">
        <v>4</v>
      </c>
      <c r="B38" s="325" t="s">
        <v>478</v>
      </c>
      <c r="C38" s="313" t="s">
        <v>437</v>
      </c>
      <c r="D38" s="312" t="s">
        <v>438</v>
      </c>
    </row>
    <row r="39" spans="1:4" x14ac:dyDescent="0.25">
      <c r="A39" s="340" t="s">
        <v>479</v>
      </c>
      <c r="B39" s="325" t="s">
        <v>480</v>
      </c>
      <c r="C39" s="313" t="s">
        <v>437</v>
      </c>
      <c r="D39" s="312" t="s">
        <v>438</v>
      </c>
    </row>
    <row r="40" spans="1:4" ht="28.5" x14ac:dyDescent="0.25">
      <c r="A40" s="344" t="s">
        <v>17</v>
      </c>
      <c r="B40" s="325" t="s">
        <v>481</v>
      </c>
      <c r="C40" s="313" t="s">
        <v>482</v>
      </c>
      <c r="D40" s="312" t="s">
        <v>440</v>
      </c>
    </row>
    <row r="41" spans="1:4" ht="28.5" x14ac:dyDescent="0.25">
      <c r="A41" s="344" t="s">
        <v>20</v>
      </c>
      <c r="B41" s="325" t="s">
        <v>483</v>
      </c>
      <c r="C41" s="313" t="s">
        <v>484</v>
      </c>
      <c r="D41" s="312" t="s">
        <v>440</v>
      </c>
    </row>
    <row r="42" spans="1:4" ht="43.5" thickBot="1" x14ac:dyDescent="0.3">
      <c r="A42" s="346" t="s">
        <v>23</v>
      </c>
      <c r="B42" s="333" t="s">
        <v>485</v>
      </c>
      <c r="C42" s="315" t="s">
        <v>486</v>
      </c>
      <c r="D42" s="316" t="s">
        <v>440</v>
      </c>
    </row>
    <row r="43" spans="1:4" x14ac:dyDescent="0.25">
      <c r="A43" s="317"/>
      <c r="B43" s="317"/>
      <c r="C43" s="317"/>
      <c r="D43" s="317"/>
    </row>
    <row r="44" spans="1:4" x14ac:dyDescent="0.25">
      <c r="A44" s="317"/>
      <c r="B44" s="317"/>
      <c r="C44" s="317"/>
      <c r="D44" s="317"/>
    </row>
    <row r="45" spans="1:4" ht="15.75" thickBot="1" x14ac:dyDescent="0.3">
      <c r="A45" s="317"/>
      <c r="B45" s="317"/>
      <c r="C45" s="317"/>
      <c r="D45" s="317"/>
    </row>
    <row r="46" spans="1:4" ht="15.75" thickBot="1" x14ac:dyDescent="0.3">
      <c r="A46" s="1262" t="s">
        <v>487</v>
      </c>
      <c r="B46" s="1263"/>
      <c r="C46" s="1263"/>
      <c r="D46" s="1264"/>
    </row>
    <row r="47" spans="1:4" ht="15.75" thickBot="1" x14ac:dyDescent="0.3">
      <c r="A47" s="320" t="s">
        <v>427</v>
      </c>
      <c r="B47" s="334" t="s">
        <v>428</v>
      </c>
      <c r="C47" s="330" t="s">
        <v>429</v>
      </c>
      <c r="D47" s="331" t="s">
        <v>430</v>
      </c>
    </row>
    <row r="48" spans="1:4" ht="28.5" x14ac:dyDescent="0.25">
      <c r="A48" s="347" t="s">
        <v>488</v>
      </c>
      <c r="B48" s="307" t="s">
        <v>489</v>
      </c>
      <c r="C48" s="308" t="s">
        <v>437</v>
      </c>
      <c r="D48" s="309" t="s">
        <v>438</v>
      </c>
    </row>
    <row r="49" spans="1:10" ht="28.5" x14ac:dyDescent="0.25">
      <c r="A49" s="336" t="s">
        <v>490</v>
      </c>
      <c r="B49" s="310" t="s">
        <v>491</v>
      </c>
      <c r="C49" s="313" t="s">
        <v>437</v>
      </c>
      <c r="D49" s="312" t="s">
        <v>438</v>
      </c>
    </row>
    <row r="50" spans="1:10" ht="28.5" x14ac:dyDescent="0.25">
      <c r="A50" s="336" t="s">
        <v>492</v>
      </c>
      <c r="B50" s="310" t="s">
        <v>493</v>
      </c>
      <c r="C50" s="313" t="s">
        <v>437</v>
      </c>
      <c r="D50" s="312" t="s">
        <v>438</v>
      </c>
    </row>
    <row r="51" spans="1:10" ht="28.5" x14ac:dyDescent="0.25">
      <c r="A51" s="336" t="s">
        <v>4</v>
      </c>
      <c r="B51" s="310" t="s">
        <v>494</v>
      </c>
      <c r="C51" s="313" t="s">
        <v>437</v>
      </c>
      <c r="D51" s="312" t="s">
        <v>438</v>
      </c>
    </row>
    <row r="52" spans="1:10" ht="28.5" x14ac:dyDescent="0.25">
      <c r="A52" s="336" t="s">
        <v>495</v>
      </c>
      <c r="B52" s="310" t="s">
        <v>496</v>
      </c>
      <c r="C52" s="313" t="s">
        <v>437</v>
      </c>
      <c r="D52" s="312" t="s">
        <v>438</v>
      </c>
    </row>
    <row r="53" spans="1:10" ht="28.5" x14ac:dyDescent="0.25">
      <c r="A53" s="336" t="s">
        <v>4</v>
      </c>
      <c r="B53" s="310" t="s">
        <v>497</v>
      </c>
      <c r="C53" s="313" t="s">
        <v>437</v>
      </c>
      <c r="D53" s="312" t="s">
        <v>438</v>
      </c>
    </row>
    <row r="54" spans="1:10" ht="28.5" x14ac:dyDescent="0.25">
      <c r="A54" s="336" t="s">
        <v>498</v>
      </c>
      <c r="B54" s="310" t="s">
        <v>499</v>
      </c>
      <c r="C54" s="313" t="s">
        <v>437</v>
      </c>
      <c r="D54" s="312" t="s">
        <v>438</v>
      </c>
    </row>
    <row r="55" spans="1:10" ht="43.5" thickBot="1" x14ac:dyDescent="0.3">
      <c r="A55" s="348" t="s">
        <v>25</v>
      </c>
      <c r="B55" s="314" t="s">
        <v>500</v>
      </c>
      <c r="C55" s="315" t="s">
        <v>501</v>
      </c>
      <c r="D55" s="316" t="s">
        <v>440</v>
      </c>
    </row>
    <row r="56" spans="1:10" ht="15.75" thickBot="1" x14ac:dyDescent="0.3">
      <c r="A56" s="317"/>
      <c r="B56" s="208"/>
      <c r="C56" s="208"/>
      <c r="D56" s="208"/>
    </row>
    <row r="57" spans="1:10" x14ac:dyDescent="0.25">
      <c r="A57" s="786"/>
      <c r="B57" s="737"/>
      <c r="C57" s="737"/>
      <c r="D57" s="737"/>
      <c r="E57" s="737"/>
      <c r="F57" s="737"/>
      <c r="G57" s="737"/>
      <c r="H57" s="737"/>
      <c r="I57" s="737"/>
      <c r="J57" s="738"/>
    </row>
    <row r="58" spans="1:10" ht="46.5" customHeight="1" thickBot="1" x14ac:dyDescent="0.3">
      <c r="A58" s="739">
        <v>6</v>
      </c>
      <c r="B58" s="740"/>
      <c r="C58" s="741" t="s">
        <v>424</v>
      </c>
      <c r="D58" s="741"/>
      <c r="E58" s="741"/>
      <c r="F58" s="741"/>
      <c r="G58" s="741"/>
      <c r="H58" s="741" t="s">
        <v>779</v>
      </c>
      <c r="I58" s="741"/>
      <c r="J58" s="742"/>
    </row>
    <row r="59" spans="1:10" ht="48" customHeight="1" thickBot="1" x14ac:dyDescent="0.3">
      <c r="A59" s="739">
        <v>7</v>
      </c>
      <c r="B59" s="740"/>
      <c r="C59" s="741" t="s">
        <v>1179</v>
      </c>
      <c r="D59" s="741"/>
      <c r="E59" s="741"/>
      <c r="F59" s="741"/>
      <c r="G59" s="741"/>
      <c r="H59" s="741" t="s">
        <v>1180</v>
      </c>
      <c r="I59" s="741"/>
      <c r="J59" s="742"/>
    </row>
    <row r="60" spans="1:10" ht="15.75" thickBot="1" x14ac:dyDescent="0.3">
      <c r="A60" s="415"/>
      <c r="B60" s="416"/>
      <c r="C60" s="415"/>
      <c r="D60" s="415"/>
      <c r="E60" s="415"/>
      <c r="F60" s="417"/>
      <c r="G60" s="418"/>
      <c r="H60" s="417"/>
      <c r="I60" s="417"/>
      <c r="J60" s="417"/>
    </row>
    <row r="61" spans="1:10" ht="15.75" thickBot="1" x14ac:dyDescent="0.3">
      <c r="A61" s="1265" t="s">
        <v>775</v>
      </c>
      <c r="B61" s="1266"/>
      <c r="C61" s="1267" t="s">
        <v>776</v>
      </c>
      <c r="D61" s="1268"/>
      <c r="E61" s="1266"/>
      <c r="F61" s="1239" t="s">
        <v>777</v>
      </c>
      <c r="G61" s="1239"/>
      <c r="H61" s="1240"/>
      <c r="I61" s="417"/>
      <c r="J61" s="417"/>
    </row>
    <row r="62" spans="1:10" ht="45" customHeight="1" x14ac:dyDescent="0.25">
      <c r="A62" s="652" t="s">
        <v>1181</v>
      </c>
      <c r="B62" s="654"/>
      <c r="C62" s="652" t="s">
        <v>1182</v>
      </c>
      <c r="D62" s="653"/>
      <c r="E62" s="653"/>
      <c r="F62" s="421" t="s">
        <v>1183</v>
      </c>
      <c r="G62" s="422"/>
      <c r="H62" s="423"/>
      <c r="I62" s="417"/>
      <c r="J62" s="417"/>
    </row>
    <row r="63" spans="1:10" ht="45" customHeight="1" x14ac:dyDescent="0.25">
      <c r="A63" s="652" t="s">
        <v>1184</v>
      </c>
      <c r="B63" s="654"/>
      <c r="C63" s="652" t="s">
        <v>1185</v>
      </c>
      <c r="D63" s="653"/>
      <c r="E63" s="653"/>
      <c r="F63" s="1241" t="s">
        <v>1186</v>
      </c>
      <c r="G63" s="1242"/>
      <c r="H63" s="1243"/>
      <c r="I63" s="417"/>
      <c r="J63" s="417"/>
    </row>
    <row r="64" spans="1:10" ht="15.75" thickBot="1" x14ac:dyDescent="0.3">
      <c r="A64" s="640" t="s">
        <v>1187</v>
      </c>
      <c r="B64" s="641"/>
      <c r="C64" s="640" t="s">
        <v>1188</v>
      </c>
      <c r="D64" s="642"/>
      <c r="E64" s="642"/>
      <c r="F64" s="1244" t="s">
        <v>1189</v>
      </c>
      <c r="G64" s="1245"/>
      <c r="H64" s="1246"/>
      <c r="I64" s="417"/>
      <c r="J64" s="417"/>
    </row>
  </sheetData>
  <mergeCells count="26">
    <mergeCell ref="A46:D46"/>
    <mergeCell ref="A57:B57"/>
    <mergeCell ref="C57:G57"/>
    <mergeCell ref="A61:B61"/>
    <mergeCell ref="C61:E61"/>
    <mergeCell ref="B1:D1"/>
    <mergeCell ref="B2:D2"/>
    <mergeCell ref="A5:D5"/>
    <mergeCell ref="A20:D20"/>
    <mergeCell ref="A30:D30"/>
    <mergeCell ref="H57:J57"/>
    <mergeCell ref="A58:B58"/>
    <mergeCell ref="C58:G58"/>
    <mergeCell ref="H58:J58"/>
    <mergeCell ref="A59:B59"/>
    <mergeCell ref="C59:G59"/>
    <mergeCell ref="H59:J59"/>
    <mergeCell ref="A64:B64"/>
    <mergeCell ref="C64:E64"/>
    <mergeCell ref="F61:H61"/>
    <mergeCell ref="F63:H63"/>
    <mergeCell ref="F64:H64"/>
    <mergeCell ref="A62:B62"/>
    <mergeCell ref="C62:E62"/>
    <mergeCell ref="A63:B63"/>
    <mergeCell ref="C63:E63"/>
  </mergeCells>
  <conditionalFormatting sqref="A5">
    <cfRule type="duplicateValues" dxfId="446" priority="7"/>
  </conditionalFormatting>
  <conditionalFormatting sqref="A7">
    <cfRule type="duplicateValues" dxfId="445" priority="6"/>
  </conditionalFormatting>
  <conditionalFormatting sqref="A8:A15">
    <cfRule type="duplicateValues" dxfId="444" priority="5"/>
  </conditionalFormatting>
  <conditionalFormatting sqref="A30">
    <cfRule type="duplicateValues" dxfId="443" priority="4"/>
  </conditionalFormatting>
  <conditionalFormatting sqref="A32">
    <cfRule type="duplicateValues" dxfId="442" priority="3"/>
  </conditionalFormatting>
  <conditionalFormatting sqref="A33:A34">
    <cfRule type="duplicateValues" dxfId="441" priority="2"/>
  </conditionalFormatting>
  <conditionalFormatting sqref="A35:A42">
    <cfRule type="duplicateValues" dxfId="440" priority="1"/>
  </conditionalFormatting>
  <hyperlinks>
    <hyperlink ref="A26" location="'TABLA DE PROBABILIDAD'!A1" display="Probabilidad"/>
  </hyperlink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40"/>
  <sheetViews>
    <sheetView zoomScale="48" zoomScaleNormal="48" workbookViewId="0">
      <selection activeCell="X16" sqref="X16:Y17"/>
    </sheetView>
  </sheetViews>
  <sheetFormatPr baseColWidth="10" defaultColWidth="11.42578125" defaultRowHeight="15" x14ac:dyDescent="0.25"/>
  <cols>
    <col min="2" max="39" width="5.7109375" customWidth="1"/>
    <col min="41" max="46" width="5.7109375" customWidth="1"/>
  </cols>
  <sheetData>
    <row r="1" spans="1:99" x14ac:dyDescent="0.25">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row>
    <row r="2" spans="1:99" ht="18" customHeight="1" x14ac:dyDescent="0.25">
      <c r="A2" s="72"/>
      <c r="B2" s="1269" t="s">
        <v>135</v>
      </c>
      <c r="C2" s="1269"/>
      <c r="D2" s="1269"/>
      <c r="E2" s="1269"/>
      <c r="F2" s="1269"/>
      <c r="G2" s="1269"/>
      <c r="H2" s="1269"/>
      <c r="I2" s="1269"/>
      <c r="J2" s="1306" t="s">
        <v>1</v>
      </c>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row>
    <row r="3" spans="1:99" ht="18.75" customHeight="1" x14ac:dyDescent="0.25">
      <c r="A3" s="72"/>
      <c r="B3" s="1269"/>
      <c r="C3" s="1269"/>
      <c r="D3" s="1269"/>
      <c r="E3" s="1269"/>
      <c r="F3" s="1269"/>
      <c r="G3" s="1269"/>
      <c r="H3" s="1269"/>
      <c r="I3" s="1269"/>
      <c r="J3" s="1306"/>
      <c r="K3" s="1306"/>
      <c r="L3" s="1306"/>
      <c r="M3" s="1306"/>
      <c r="N3" s="1306"/>
      <c r="O3" s="1306"/>
      <c r="P3" s="1306"/>
      <c r="Q3" s="1306"/>
      <c r="R3" s="1306"/>
      <c r="S3" s="1306"/>
      <c r="T3" s="1306"/>
      <c r="U3" s="1306"/>
      <c r="V3" s="1306"/>
      <c r="W3" s="1306"/>
      <c r="X3" s="1306"/>
      <c r="Y3" s="1306"/>
      <c r="Z3" s="1306"/>
      <c r="AA3" s="1306"/>
      <c r="AB3" s="1306"/>
      <c r="AC3" s="1306"/>
      <c r="AD3" s="1306"/>
      <c r="AE3" s="1306"/>
      <c r="AF3" s="1306"/>
      <c r="AG3" s="1306"/>
      <c r="AH3" s="1306"/>
      <c r="AI3" s="1306"/>
      <c r="AJ3" s="1306"/>
      <c r="AK3" s="1306"/>
      <c r="AL3" s="1306"/>
      <c r="AM3" s="1306"/>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c r="CN3" s="72"/>
      <c r="CO3" s="72"/>
      <c r="CP3" s="72"/>
      <c r="CQ3" s="72"/>
      <c r="CR3" s="72"/>
      <c r="CS3" s="72"/>
      <c r="CT3" s="72"/>
      <c r="CU3" s="72"/>
    </row>
    <row r="4" spans="1:99" ht="15" customHeight="1" x14ac:dyDescent="0.25">
      <c r="A4" s="72"/>
      <c r="B4" s="1269"/>
      <c r="C4" s="1269"/>
      <c r="D4" s="1269"/>
      <c r="E4" s="1269"/>
      <c r="F4" s="1269"/>
      <c r="G4" s="1269"/>
      <c r="H4" s="1269"/>
      <c r="I4" s="1269"/>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6"/>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row>
    <row r="5" spans="1:99" ht="15.75" thickBot="1" x14ac:dyDescent="0.3">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c r="CQ5" s="72"/>
      <c r="CR5" s="72"/>
      <c r="CS5" s="72"/>
      <c r="CT5" s="72"/>
      <c r="CU5" s="72"/>
    </row>
    <row r="6" spans="1:99" ht="15" customHeight="1" x14ac:dyDescent="0.25">
      <c r="A6" s="72"/>
      <c r="B6" s="1317" t="s">
        <v>3</v>
      </c>
      <c r="C6" s="1317"/>
      <c r="D6" s="1318"/>
      <c r="E6" s="1307" t="s">
        <v>101</v>
      </c>
      <c r="F6" s="1308"/>
      <c r="G6" s="1308"/>
      <c r="H6" s="1308"/>
      <c r="I6" s="1309"/>
      <c r="J6" s="1303" t="e">
        <f>IF(AND('R. Gestión '!#REF!="Muy Alta",'R. Gestión '!#REF!="Leve"),CONCATENATE("R",'R. Gestión '!#REF!),"")</f>
        <v>#REF!</v>
      </c>
      <c r="K6" s="1304"/>
      <c r="L6" s="1304" t="e">
        <f>IF(AND('R. Gestión '!#REF!="Muy Alta",'R. Gestión '!#REF!="Leve"),CONCATENATE("R",'R. Gestión '!#REF!),"")</f>
        <v>#REF!</v>
      </c>
      <c r="M6" s="1304"/>
      <c r="N6" s="1304" t="e">
        <f>IF(AND('R. Gestión '!#REF!="Muy Alta",'R. Gestión '!#REF!="Leve"),CONCATENATE("R",'R. Gestión '!#REF!),"")</f>
        <v>#REF!</v>
      </c>
      <c r="O6" s="1305"/>
      <c r="P6" s="1303" t="e">
        <f>IF(AND('R. Gestión '!#REF!="Muy Alta",'R. Gestión '!#REF!="Menor"),CONCATENATE("R",'R. Gestión '!#REF!),"")</f>
        <v>#REF!</v>
      </c>
      <c r="Q6" s="1304"/>
      <c r="R6" s="1304" t="e">
        <f>IF(AND('R. Gestión '!#REF!="Muy Alta",'R. Gestión '!#REF!="Menor"),CONCATENATE("R",'R. Gestión '!#REF!),"")</f>
        <v>#REF!</v>
      </c>
      <c r="S6" s="1304"/>
      <c r="T6" s="1304" t="e">
        <f>IF(AND('R. Gestión '!#REF!="Muy Alta",'R. Gestión '!#REF!="Menor"),CONCATENATE("R",'R. Gestión '!#REF!),"")</f>
        <v>#REF!</v>
      </c>
      <c r="U6" s="1305"/>
      <c r="V6" s="1303" t="e">
        <f>IF(AND('R. Gestión '!#REF!="Muy Alta",'R. Gestión '!#REF!="Moderado"),CONCATENATE("R",'R. Gestión '!#REF!),"")</f>
        <v>#REF!</v>
      </c>
      <c r="W6" s="1304"/>
      <c r="X6" s="1304" t="e">
        <f>IF(AND('R. Gestión '!#REF!="Muy Alta",'R. Gestión '!#REF!="Moderado"),CONCATENATE("R",'R. Gestión '!#REF!),"")</f>
        <v>#REF!</v>
      </c>
      <c r="Y6" s="1304"/>
      <c r="Z6" s="1304" t="e">
        <f>IF(AND('R. Gestión '!#REF!="Muy Alta",'R. Gestión '!#REF!="Moderado"),CONCATENATE("R",'R. Gestión '!#REF!),"")</f>
        <v>#REF!</v>
      </c>
      <c r="AA6" s="1305"/>
      <c r="AB6" s="1303" t="e">
        <f>IF(AND('R. Gestión '!#REF!="Muy Alta",'R. Gestión '!#REF!="Mayor"),CONCATENATE("R",'R. Gestión '!#REF!),"")</f>
        <v>#REF!</v>
      </c>
      <c r="AC6" s="1304"/>
      <c r="AD6" s="1304" t="e">
        <f>IF(AND('R. Gestión '!#REF!="Muy Alta",'R. Gestión '!#REF!="Mayor"),CONCATENATE("R",'R. Gestión '!#REF!),"")</f>
        <v>#REF!</v>
      </c>
      <c r="AE6" s="1304"/>
      <c r="AF6" s="1304" t="e">
        <f>IF(AND('R. Gestión '!#REF!="Muy Alta",'R. Gestión '!#REF!="Mayor"),CONCATENATE("R",'R. Gestión '!#REF!),"")</f>
        <v>#REF!</v>
      </c>
      <c r="AG6" s="1305"/>
      <c r="AH6" s="1294" t="e">
        <f>IF(AND('R. Gestión '!#REF!="Muy Alta",'R. Gestión '!#REF!="Catastrófico"),CONCATENATE("R",'R. Gestión '!#REF!),"")</f>
        <v>#REF!</v>
      </c>
      <c r="AI6" s="1295"/>
      <c r="AJ6" s="1295" t="e">
        <f>IF(AND('R. Gestión '!#REF!="Muy Alta",'R. Gestión '!#REF!="Catastrófico"),CONCATENATE("R",'R. Gestión '!#REF!),"")</f>
        <v>#REF!</v>
      </c>
      <c r="AK6" s="1295"/>
      <c r="AL6" s="1295" t="e">
        <f>IF(AND('R. Gestión '!#REF!="Muy Alta",'R. Gestión '!#REF!="Catastrófico"),CONCATENATE("R",'R. Gestión '!#REF!),"")</f>
        <v>#REF!</v>
      </c>
      <c r="AM6" s="1296"/>
      <c r="AO6" s="1319" t="s">
        <v>66</v>
      </c>
      <c r="AP6" s="1320"/>
      <c r="AQ6" s="1320"/>
      <c r="AR6" s="1320"/>
      <c r="AS6" s="1320"/>
      <c r="AT6" s="1321"/>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row>
    <row r="7" spans="1:99" ht="15" customHeight="1" x14ac:dyDescent="0.25">
      <c r="A7" s="72"/>
      <c r="B7" s="1317"/>
      <c r="C7" s="1317"/>
      <c r="D7" s="1318"/>
      <c r="E7" s="1310"/>
      <c r="F7" s="1311"/>
      <c r="G7" s="1311"/>
      <c r="H7" s="1311"/>
      <c r="I7" s="1312"/>
      <c r="J7" s="1297"/>
      <c r="K7" s="1298"/>
      <c r="L7" s="1298"/>
      <c r="M7" s="1298"/>
      <c r="N7" s="1298"/>
      <c r="O7" s="1299"/>
      <c r="P7" s="1297"/>
      <c r="Q7" s="1298"/>
      <c r="R7" s="1298"/>
      <c r="S7" s="1298"/>
      <c r="T7" s="1298"/>
      <c r="U7" s="1299"/>
      <c r="V7" s="1297"/>
      <c r="W7" s="1298"/>
      <c r="X7" s="1298"/>
      <c r="Y7" s="1298"/>
      <c r="Z7" s="1298"/>
      <c r="AA7" s="1299"/>
      <c r="AB7" s="1297"/>
      <c r="AC7" s="1298"/>
      <c r="AD7" s="1298"/>
      <c r="AE7" s="1298"/>
      <c r="AF7" s="1298"/>
      <c r="AG7" s="1299"/>
      <c r="AH7" s="1288"/>
      <c r="AI7" s="1289"/>
      <c r="AJ7" s="1289"/>
      <c r="AK7" s="1289"/>
      <c r="AL7" s="1289"/>
      <c r="AM7" s="1290"/>
      <c r="AN7" s="72"/>
      <c r="AO7" s="1322"/>
      <c r="AP7" s="1323"/>
      <c r="AQ7" s="1323"/>
      <c r="AR7" s="1323"/>
      <c r="AS7" s="1323"/>
      <c r="AT7" s="1324"/>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row>
    <row r="8" spans="1:99" ht="15" customHeight="1" x14ac:dyDescent="0.25">
      <c r="A8" s="72"/>
      <c r="B8" s="1317"/>
      <c r="C8" s="1317"/>
      <c r="D8" s="1318"/>
      <c r="E8" s="1310"/>
      <c r="F8" s="1311"/>
      <c r="G8" s="1311"/>
      <c r="H8" s="1311"/>
      <c r="I8" s="1312"/>
      <c r="J8" s="1297" t="e">
        <f>IF(AND('R. Gestión '!#REF!="Muy Alta",'R. Gestión '!#REF!="Leve"),CONCATENATE("R",'R. Gestión '!#REF!),"")</f>
        <v>#REF!</v>
      </c>
      <c r="K8" s="1298"/>
      <c r="L8" s="1298" t="e">
        <f>IF(AND('R. Gestión '!#REF!="Muy Alta",'R. Gestión '!#REF!="Leve"),CONCATENATE("R",'R. Gestión '!#REF!),"")</f>
        <v>#REF!</v>
      </c>
      <c r="M8" s="1298"/>
      <c r="N8" s="1298" t="e">
        <f>IF(AND('R. Gestión '!#REF!="Muy Alta",'R. Gestión '!#REF!="Leve"),CONCATENATE("R",'R. Gestión '!#REF!),"")</f>
        <v>#REF!</v>
      </c>
      <c r="O8" s="1299"/>
      <c r="P8" s="1297" t="e">
        <f>IF(AND('R. Gestión '!#REF!="Muy Alta",'R. Gestión '!#REF!="Menor"),CONCATENATE("R",'R. Gestión '!#REF!),"")</f>
        <v>#REF!</v>
      </c>
      <c r="Q8" s="1298"/>
      <c r="R8" s="1298" t="e">
        <f>IF(AND('R. Gestión '!#REF!="Muy Alta",'R. Gestión '!#REF!="Menor"),CONCATENATE("R",'R. Gestión '!#REF!),"")</f>
        <v>#REF!</v>
      </c>
      <c r="S8" s="1298"/>
      <c r="T8" s="1298" t="e">
        <f>IF(AND('R. Gestión '!#REF!="Muy Alta",'R. Gestión '!#REF!="Menor"),CONCATENATE("R",'R. Gestión '!#REF!),"")</f>
        <v>#REF!</v>
      </c>
      <c r="U8" s="1299"/>
      <c r="V8" s="1297" t="e">
        <f>IF(AND('R. Gestión '!#REF!="Muy Alta",'R. Gestión '!#REF!="Moderado"),CONCATENATE("R",'R. Gestión '!#REF!),"")</f>
        <v>#REF!</v>
      </c>
      <c r="W8" s="1298"/>
      <c r="X8" s="1298" t="e">
        <f>IF(AND('R. Gestión '!#REF!="Muy Alta",'R. Gestión '!#REF!="Moderado"),CONCATENATE("R",'R. Gestión '!#REF!),"")</f>
        <v>#REF!</v>
      </c>
      <c r="Y8" s="1298"/>
      <c r="Z8" s="1298" t="e">
        <f>IF(AND('R. Gestión '!#REF!="Muy Alta",'R. Gestión '!#REF!="Moderado"),CONCATENATE("R",'R. Gestión '!#REF!),"")</f>
        <v>#REF!</v>
      </c>
      <c r="AA8" s="1299"/>
      <c r="AB8" s="1297" t="e">
        <f>IF(AND('R. Gestión '!#REF!="Muy Alta",'R. Gestión '!#REF!="Mayor"),CONCATENATE("R",'R. Gestión '!#REF!),"")</f>
        <v>#REF!</v>
      </c>
      <c r="AC8" s="1298"/>
      <c r="AD8" s="1298" t="e">
        <f>IF(AND('R. Gestión '!#REF!="Muy Alta",'R. Gestión '!#REF!="Mayor"),CONCATENATE("R",'R. Gestión '!#REF!),"")</f>
        <v>#REF!</v>
      </c>
      <c r="AE8" s="1298"/>
      <c r="AF8" s="1298" t="e">
        <f>IF(AND('R. Gestión '!#REF!="Muy Alta",'R. Gestión '!#REF!="Mayor"),CONCATENATE("R",'R. Gestión '!#REF!),"")</f>
        <v>#REF!</v>
      </c>
      <c r="AG8" s="1299"/>
      <c r="AH8" s="1288" t="e">
        <f>IF(AND('R. Gestión '!#REF!="Muy Alta",'R. Gestión '!#REF!="Catastrófico"),CONCATENATE("R",'R. Gestión '!#REF!),"")</f>
        <v>#REF!</v>
      </c>
      <c r="AI8" s="1289"/>
      <c r="AJ8" s="1289" t="e">
        <f>IF(AND('R. Gestión '!#REF!="Muy Alta",'R. Gestión '!#REF!="Catastrófico"),CONCATENATE("R",'R. Gestión '!#REF!),"")</f>
        <v>#REF!</v>
      </c>
      <c r="AK8" s="1289"/>
      <c r="AL8" s="1289" t="e">
        <f>IF(AND('R. Gestión '!#REF!="Muy Alta",'R. Gestión '!#REF!="Catastrófico"),CONCATENATE("R",'R. Gestión '!#REF!),"")</f>
        <v>#REF!</v>
      </c>
      <c r="AM8" s="1290"/>
      <c r="AN8" s="72"/>
      <c r="AO8" s="1322"/>
      <c r="AP8" s="1323"/>
      <c r="AQ8" s="1323"/>
      <c r="AR8" s="1323"/>
      <c r="AS8" s="1323"/>
      <c r="AT8" s="1324"/>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row>
    <row r="9" spans="1:99" ht="15" customHeight="1" x14ac:dyDescent="0.25">
      <c r="A9" s="72"/>
      <c r="B9" s="1317"/>
      <c r="C9" s="1317"/>
      <c r="D9" s="1318"/>
      <c r="E9" s="1310"/>
      <c r="F9" s="1311"/>
      <c r="G9" s="1311"/>
      <c r="H9" s="1311"/>
      <c r="I9" s="1312"/>
      <c r="J9" s="1297"/>
      <c r="K9" s="1298"/>
      <c r="L9" s="1298"/>
      <c r="M9" s="1298"/>
      <c r="N9" s="1298"/>
      <c r="O9" s="1299"/>
      <c r="P9" s="1297"/>
      <c r="Q9" s="1298"/>
      <c r="R9" s="1298"/>
      <c r="S9" s="1298"/>
      <c r="T9" s="1298"/>
      <c r="U9" s="1299"/>
      <c r="V9" s="1297"/>
      <c r="W9" s="1298"/>
      <c r="X9" s="1298"/>
      <c r="Y9" s="1298"/>
      <c r="Z9" s="1298"/>
      <c r="AA9" s="1299"/>
      <c r="AB9" s="1297"/>
      <c r="AC9" s="1298"/>
      <c r="AD9" s="1298"/>
      <c r="AE9" s="1298"/>
      <c r="AF9" s="1298"/>
      <c r="AG9" s="1299"/>
      <c r="AH9" s="1288"/>
      <c r="AI9" s="1289"/>
      <c r="AJ9" s="1289"/>
      <c r="AK9" s="1289"/>
      <c r="AL9" s="1289"/>
      <c r="AM9" s="1290"/>
      <c r="AN9" s="72"/>
      <c r="AO9" s="1322"/>
      <c r="AP9" s="1323"/>
      <c r="AQ9" s="1323"/>
      <c r="AR9" s="1323"/>
      <c r="AS9" s="1323"/>
      <c r="AT9" s="1324"/>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row>
    <row r="10" spans="1:99" ht="15" customHeight="1" x14ac:dyDescent="0.25">
      <c r="A10" s="72"/>
      <c r="B10" s="1317"/>
      <c r="C10" s="1317"/>
      <c r="D10" s="1318"/>
      <c r="E10" s="1310"/>
      <c r="F10" s="1311"/>
      <c r="G10" s="1311"/>
      <c r="H10" s="1311"/>
      <c r="I10" s="1312"/>
      <c r="J10" s="1297" t="e">
        <f>IF(AND('R. Gestión '!#REF!="Muy Alta",'R. Gestión '!#REF!="Leve"),CONCATENATE("R",'R. Gestión '!#REF!),"")</f>
        <v>#REF!</v>
      </c>
      <c r="K10" s="1298"/>
      <c r="L10" s="1298" t="e">
        <f>IF(AND('R. Gestión '!#REF!="Muy Alta",'R. Gestión '!#REF!="Leve"),CONCATENATE("R",'R. Gestión '!#REF!),"")</f>
        <v>#REF!</v>
      </c>
      <c r="M10" s="1298"/>
      <c r="N10" s="1298" t="e">
        <f>IF(AND('R. Gestión '!#REF!="Muy Alta",'R. Gestión '!#REF!="Leve"),CONCATENATE("R",'R. Gestión '!#REF!),"")</f>
        <v>#REF!</v>
      </c>
      <c r="O10" s="1299"/>
      <c r="P10" s="1297" t="e">
        <f>IF(AND('R. Gestión '!#REF!="Muy Alta",'R. Gestión '!#REF!="Menor"),CONCATENATE("R",'R. Gestión '!#REF!),"")</f>
        <v>#REF!</v>
      </c>
      <c r="Q10" s="1298"/>
      <c r="R10" s="1298" t="e">
        <f>IF(AND('R. Gestión '!#REF!="Muy Alta",'R. Gestión '!#REF!="Menor"),CONCATENATE("R",'R. Gestión '!#REF!),"")</f>
        <v>#REF!</v>
      </c>
      <c r="S10" s="1298"/>
      <c r="T10" s="1298" t="e">
        <f>IF(AND('R. Gestión '!#REF!="Muy Alta",'R. Gestión '!#REF!="Menor"),CONCATENATE("R",'R. Gestión '!#REF!),"")</f>
        <v>#REF!</v>
      </c>
      <c r="U10" s="1299"/>
      <c r="V10" s="1297" t="e">
        <f>IF(AND('R. Gestión '!#REF!="Muy Alta",'R. Gestión '!#REF!="Moderado"),CONCATENATE("R",'R. Gestión '!#REF!),"")</f>
        <v>#REF!</v>
      </c>
      <c r="W10" s="1298"/>
      <c r="X10" s="1298" t="e">
        <f>IF(AND('R. Gestión '!#REF!="Muy Alta",'R. Gestión '!#REF!="Moderado"),CONCATENATE("R",'R. Gestión '!#REF!),"")</f>
        <v>#REF!</v>
      </c>
      <c r="Y10" s="1298"/>
      <c r="Z10" s="1298" t="e">
        <f>IF(AND('R. Gestión '!#REF!="Muy Alta",'R. Gestión '!#REF!="Moderado"),CONCATENATE("R",'R. Gestión '!#REF!),"")</f>
        <v>#REF!</v>
      </c>
      <c r="AA10" s="1299"/>
      <c r="AB10" s="1297" t="e">
        <f>IF(AND('R. Gestión '!#REF!="Muy Alta",'R. Gestión '!#REF!="Mayor"),CONCATENATE("R",'R. Gestión '!#REF!),"")</f>
        <v>#REF!</v>
      </c>
      <c r="AC10" s="1298"/>
      <c r="AD10" s="1298" t="e">
        <f>IF(AND('R. Gestión '!#REF!="Muy Alta",'R. Gestión '!#REF!="Mayor"),CONCATENATE("R",'R. Gestión '!#REF!),"")</f>
        <v>#REF!</v>
      </c>
      <c r="AE10" s="1298"/>
      <c r="AF10" s="1298" t="e">
        <f>IF(AND('R. Gestión '!#REF!="Muy Alta",'R. Gestión '!#REF!="Mayor"),CONCATENATE("R",'R. Gestión '!#REF!),"")</f>
        <v>#REF!</v>
      </c>
      <c r="AG10" s="1299"/>
      <c r="AH10" s="1288" t="e">
        <f>IF(AND('R. Gestión '!#REF!="Muy Alta",'R. Gestión '!#REF!="Catastrófico"),CONCATENATE("R",'R. Gestión '!#REF!),"")</f>
        <v>#REF!</v>
      </c>
      <c r="AI10" s="1289"/>
      <c r="AJ10" s="1289" t="e">
        <f>IF(AND('R. Gestión '!#REF!="Muy Alta",'R. Gestión '!#REF!="Catastrófico"),CONCATENATE("R",'R. Gestión '!#REF!),"")</f>
        <v>#REF!</v>
      </c>
      <c r="AK10" s="1289"/>
      <c r="AL10" s="1289" t="e">
        <f>IF(AND('R. Gestión '!#REF!="Muy Alta",'R. Gestión '!#REF!="Catastrófico"),CONCATENATE("R",'R. Gestión '!#REF!),"")</f>
        <v>#REF!</v>
      </c>
      <c r="AM10" s="1290"/>
      <c r="AN10" s="72"/>
      <c r="AO10" s="1322"/>
      <c r="AP10" s="1323"/>
      <c r="AQ10" s="1323"/>
      <c r="AR10" s="1323"/>
      <c r="AS10" s="1323"/>
      <c r="AT10" s="1324"/>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row>
    <row r="11" spans="1:99" ht="15" customHeight="1" x14ac:dyDescent="0.25">
      <c r="A11" s="72"/>
      <c r="B11" s="1317"/>
      <c r="C11" s="1317"/>
      <c r="D11" s="1318"/>
      <c r="E11" s="1310"/>
      <c r="F11" s="1311"/>
      <c r="G11" s="1311"/>
      <c r="H11" s="1311"/>
      <c r="I11" s="1312"/>
      <c r="J11" s="1297"/>
      <c r="K11" s="1298"/>
      <c r="L11" s="1298"/>
      <c r="M11" s="1298"/>
      <c r="N11" s="1298"/>
      <c r="O11" s="1299"/>
      <c r="P11" s="1297"/>
      <c r="Q11" s="1298"/>
      <c r="R11" s="1298"/>
      <c r="S11" s="1298"/>
      <c r="T11" s="1298"/>
      <c r="U11" s="1299"/>
      <c r="V11" s="1297"/>
      <c r="W11" s="1298"/>
      <c r="X11" s="1298"/>
      <c r="Y11" s="1298"/>
      <c r="Z11" s="1298"/>
      <c r="AA11" s="1299"/>
      <c r="AB11" s="1297"/>
      <c r="AC11" s="1298"/>
      <c r="AD11" s="1298"/>
      <c r="AE11" s="1298"/>
      <c r="AF11" s="1298"/>
      <c r="AG11" s="1299"/>
      <c r="AH11" s="1288"/>
      <c r="AI11" s="1289"/>
      <c r="AJ11" s="1289"/>
      <c r="AK11" s="1289"/>
      <c r="AL11" s="1289"/>
      <c r="AM11" s="1290"/>
      <c r="AN11" s="72"/>
      <c r="AO11" s="1322"/>
      <c r="AP11" s="1323"/>
      <c r="AQ11" s="1323"/>
      <c r="AR11" s="1323"/>
      <c r="AS11" s="1323"/>
      <c r="AT11" s="1324"/>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row>
    <row r="12" spans="1:99" ht="15" customHeight="1" x14ac:dyDescent="0.25">
      <c r="A12" s="72"/>
      <c r="B12" s="1317"/>
      <c r="C12" s="1317"/>
      <c r="D12" s="1318"/>
      <c r="E12" s="1310"/>
      <c r="F12" s="1311"/>
      <c r="G12" s="1311"/>
      <c r="H12" s="1311"/>
      <c r="I12" s="1312"/>
      <c r="J12" s="1297" t="e">
        <f>IF(AND('R. Gestión '!#REF!="Muy Alta",'R. Gestión '!#REF!="Leve"),CONCATENATE("R",'R. Gestión '!#REF!),"")</f>
        <v>#REF!</v>
      </c>
      <c r="K12" s="1298"/>
      <c r="L12" s="1298" t="e">
        <f>IF(AND('R. Gestión '!#REF!="Muy Alta",'R. Gestión '!#REF!="Leve"),CONCATENATE("R",'R. Gestión '!#REF!),"")</f>
        <v>#REF!</v>
      </c>
      <c r="M12" s="1298"/>
      <c r="N12" s="1298" t="str">
        <f>IF(AND('R. Gestión '!$I$161="Muy Alta",'R. Gestión '!$M$161="Leve"),CONCATENATE("R",'R. Gestión '!$A$159),"")</f>
        <v/>
      </c>
      <c r="O12" s="1299"/>
      <c r="P12" s="1297" t="e">
        <f>IF(AND('R. Gestión '!#REF!="Muy Alta",'R. Gestión '!#REF!="Menor"),CONCATENATE("R",'R. Gestión '!#REF!),"")</f>
        <v>#REF!</v>
      </c>
      <c r="Q12" s="1298"/>
      <c r="R12" s="1298" t="e">
        <f>IF(AND('R. Gestión '!#REF!="Muy Alta",'R. Gestión '!#REF!="Menor"),CONCATENATE("R",'R. Gestión '!#REF!),"")</f>
        <v>#REF!</v>
      </c>
      <c r="S12" s="1298"/>
      <c r="T12" s="1298" t="str">
        <f>IF(AND('R. Gestión '!$I$161="Muy Alta",'R. Gestión '!$M$161="Menor"),CONCATENATE("R",'R. Gestión '!$A$159),"")</f>
        <v/>
      </c>
      <c r="U12" s="1299"/>
      <c r="V12" s="1297" t="e">
        <f>IF(AND('R. Gestión '!#REF!="Muy Alta",'R. Gestión '!#REF!="Moderado"),CONCATENATE("R",'R. Gestión '!#REF!),"")</f>
        <v>#REF!</v>
      </c>
      <c r="W12" s="1298"/>
      <c r="X12" s="1298" t="e">
        <f>IF(AND('R. Gestión '!#REF!="Muy Alta",'R. Gestión '!#REF!="Moderado"),CONCATENATE("R",'R. Gestión '!#REF!),"")</f>
        <v>#REF!</v>
      </c>
      <c r="Y12" s="1298"/>
      <c r="Z12" s="1298" t="str">
        <f>IF(AND('R. Gestión '!$I$161="Muy Alta",'R. Gestión '!$M$161="Moderado"),CONCATENATE("R",'R. Gestión '!$A$159),"")</f>
        <v/>
      </c>
      <c r="AA12" s="1299"/>
      <c r="AB12" s="1297" t="e">
        <f>IF(AND('R. Gestión '!#REF!="Muy Alta",'R. Gestión '!#REF!="Mayor"),CONCATENATE("R",'R. Gestión '!#REF!),"")</f>
        <v>#REF!</v>
      </c>
      <c r="AC12" s="1298"/>
      <c r="AD12" s="1298" t="e">
        <f>IF(AND('R. Gestión '!#REF!="Muy Alta",'R. Gestión '!#REF!="Mayor"),CONCATENATE("R",'R. Gestión '!#REF!),"")</f>
        <v>#REF!</v>
      </c>
      <c r="AE12" s="1298"/>
      <c r="AF12" s="1298" t="str">
        <f>IF(AND('R. Gestión '!$I$161="Muy Alta",'R. Gestión '!$M$161="Mayor"),CONCATENATE("R",'R. Gestión '!$A$159),"")</f>
        <v/>
      </c>
      <c r="AG12" s="1299"/>
      <c r="AH12" s="1288" t="e">
        <f>IF(AND('R. Gestión '!#REF!="Muy Alta",'R. Gestión '!#REF!="Catastrófico"),CONCATENATE("R",'R. Gestión '!#REF!),"")</f>
        <v>#REF!</v>
      </c>
      <c r="AI12" s="1289"/>
      <c r="AJ12" s="1289" t="e">
        <f>IF(AND('R. Gestión '!#REF!="Muy Alta",'R. Gestión '!#REF!="Catastrófico"),CONCATENATE("R",'R. Gestión '!#REF!),"")</f>
        <v>#REF!</v>
      </c>
      <c r="AK12" s="1289"/>
      <c r="AL12" s="1289" t="str">
        <f>IF(AND('R. Gestión '!$I$161="Muy Alta",'R. Gestión '!$M$161="Catastrófico"),CONCATENATE("R",'R. Gestión '!$A$159),"")</f>
        <v/>
      </c>
      <c r="AM12" s="1290"/>
      <c r="AN12" s="72"/>
      <c r="AO12" s="1322"/>
      <c r="AP12" s="1323"/>
      <c r="AQ12" s="1323"/>
      <c r="AR12" s="1323"/>
      <c r="AS12" s="1323"/>
      <c r="AT12" s="1324"/>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row>
    <row r="13" spans="1:99" ht="15.75" customHeight="1" thickBot="1" x14ac:dyDescent="0.3">
      <c r="A13" s="72"/>
      <c r="B13" s="1317"/>
      <c r="C13" s="1317"/>
      <c r="D13" s="1318"/>
      <c r="E13" s="1313"/>
      <c r="F13" s="1314"/>
      <c r="G13" s="1314"/>
      <c r="H13" s="1314"/>
      <c r="I13" s="1315"/>
      <c r="J13" s="1297"/>
      <c r="K13" s="1298"/>
      <c r="L13" s="1298"/>
      <c r="M13" s="1298"/>
      <c r="N13" s="1298"/>
      <c r="O13" s="1299"/>
      <c r="P13" s="1297"/>
      <c r="Q13" s="1298"/>
      <c r="R13" s="1298"/>
      <c r="S13" s="1298"/>
      <c r="T13" s="1298"/>
      <c r="U13" s="1299"/>
      <c r="V13" s="1297"/>
      <c r="W13" s="1298"/>
      <c r="X13" s="1298"/>
      <c r="Y13" s="1298"/>
      <c r="Z13" s="1298"/>
      <c r="AA13" s="1299"/>
      <c r="AB13" s="1297"/>
      <c r="AC13" s="1298"/>
      <c r="AD13" s="1298"/>
      <c r="AE13" s="1298"/>
      <c r="AF13" s="1298"/>
      <c r="AG13" s="1299"/>
      <c r="AH13" s="1291"/>
      <c r="AI13" s="1292"/>
      <c r="AJ13" s="1292"/>
      <c r="AK13" s="1292"/>
      <c r="AL13" s="1292"/>
      <c r="AM13" s="1293"/>
      <c r="AN13" s="72"/>
      <c r="AO13" s="1325"/>
      <c r="AP13" s="1326"/>
      <c r="AQ13" s="1326"/>
      <c r="AR13" s="1326"/>
      <c r="AS13" s="1326"/>
      <c r="AT13" s="1327"/>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row>
    <row r="14" spans="1:99" ht="15" customHeight="1" x14ac:dyDescent="0.25">
      <c r="A14" s="72"/>
      <c r="B14" s="1317"/>
      <c r="C14" s="1317"/>
      <c r="D14" s="1318"/>
      <c r="E14" s="1307" t="s">
        <v>100</v>
      </c>
      <c r="F14" s="1308"/>
      <c r="G14" s="1308"/>
      <c r="H14" s="1308"/>
      <c r="I14" s="1308"/>
      <c r="J14" s="1285" t="e">
        <f>IF(AND('R. Gestión '!#REF!="Alta",'R. Gestión '!#REF!="Leve"),CONCATENATE("R",'R. Gestión '!#REF!),"")</f>
        <v>#REF!</v>
      </c>
      <c r="K14" s="1286"/>
      <c r="L14" s="1286" t="e">
        <f>IF(AND('R. Gestión '!#REF!="Alta",'R. Gestión '!#REF!="Leve"),CONCATENATE("R",'R. Gestión '!#REF!),"")</f>
        <v>#REF!</v>
      </c>
      <c r="M14" s="1286"/>
      <c r="N14" s="1286" t="e">
        <f>IF(AND('R. Gestión '!#REF!="Alta",'R. Gestión '!#REF!="Leve"),CONCATENATE("R",'R. Gestión '!#REF!),"")</f>
        <v>#REF!</v>
      </c>
      <c r="O14" s="1287"/>
      <c r="P14" s="1285" t="e">
        <f>IF(AND('R. Gestión '!#REF!="Alta",'R. Gestión '!#REF!="Menor"),CONCATENATE("R",'R. Gestión '!#REF!),"")</f>
        <v>#REF!</v>
      </c>
      <c r="Q14" s="1286"/>
      <c r="R14" s="1286" t="e">
        <f>IF(AND('R. Gestión '!#REF!="Alta",'R. Gestión '!#REF!="Menor"),CONCATENATE("R",'R. Gestión '!#REF!),"")</f>
        <v>#REF!</v>
      </c>
      <c r="S14" s="1286"/>
      <c r="T14" s="1286" t="e">
        <f>IF(AND('R. Gestión '!#REF!="Alta",'R. Gestión '!#REF!="Menor"),CONCATENATE("R",'R. Gestión '!#REF!),"")</f>
        <v>#REF!</v>
      </c>
      <c r="U14" s="1287"/>
      <c r="V14" s="1303" t="e">
        <f>IF(AND('R. Gestión '!#REF!="Alta",'R. Gestión '!#REF!="Moderado"),CONCATENATE("R",'R. Gestión '!#REF!),"")</f>
        <v>#REF!</v>
      </c>
      <c r="W14" s="1304"/>
      <c r="X14" s="1304" t="e">
        <f>IF(AND('R. Gestión '!#REF!="Alta",'R. Gestión '!#REF!="Moderado"),CONCATENATE("R",'R. Gestión '!#REF!),"")</f>
        <v>#REF!</v>
      </c>
      <c r="Y14" s="1304"/>
      <c r="Z14" s="1304" t="e">
        <f>IF(AND('R. Gestión '!#REF!="Alta",'R. Gestión '!#REF!="Moderado"),CONCATENATE("R",'R. Gestión '!#REF!),"")</f>
        <v>#REF!</v>
      </c>
      <c r="AA14" s="1305"/>
      <c r="AB14" s="1303" t="e">
        <f>IF(AND('R. Gestión '!#REF!="Alta",'R. Gestión '!#REF!="Mayor"),CONCATENATE("R",'R. Gestión '!#REF!),"")</f>
        <v>#REF!</v>
      </c>
      <c r="AC14" s="1304"/>
      <c r="AD14" s="1304" t="e">
        <f>IF(AND('R. Gestión '!#REF!="Alta",'R. Gestión '!#REF!="Mayor"),CONCATENATE("R",'R. Gestión '!#REF!),"")</f>
        <v>#REF!</v>
      </c>
      <c r="AE14" s="1304"/>
      <c r="AF14" s="1304" t="e">
        <f>IF(AND('R. Gestión '!#REF!="Alta",'R. Gestión '!#REF!="Mayor"),CONCATENATE("R",'R. Gestión '!#REF!),"")</f>
        <v>#REF!</v>
      </c>
      <c r="AG14" s="1305"/>
      <c r="AH14" s="1294" t="e">
        <f>IF(AND('R. Gestión '!#REF!="Alta",'R. Gestión '!#REF!="Catastrófico"),CONCATENATE("R",'R. Gestión '!#REF!),"")</f>
        <v>#REF!</v>
      </c>
      <c r="AI14" s="1295"/>
      <c r="AJ14" s="1295" t="e">
        <f>IF(AND('R. Gestión '!#REF!="Alta",'R. Gestión '!#REF!="Catastrófico"),CONCATENATE("R",'R. Gestión '!#REF!),"")</f>
        <v>#REF!</v>
      </c>
      <c r="AK14" s="1295"/>
      <c r="AL14" s="1295" t="e">
        <f>IF(AND('R. Gestión '!#REF!="Alta",'R. Gestión '!#REF!="Catastrófico"),CONCATENATE("R",'R. Gestión '!#REF!),"")</f>
        <v>#REF!</v>
      </c>
      <c r="AM14" s="1296"/>
      <c r="AN14" s="72"/>
      <c r="AO14" s="1328" t="s">
        <v>67</v>
      </c>
      <c r="AP14" s="1329"/>
      <c r="AQ14" s="1329"/>
      <c r="AR14" s="1329"/>
      <c r="AS14" s="1329"/>
      <c r="AT14" s="1330"/>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row>
    <row r="15" spans="1:99" ht="15" customHeight="1" x14ac:dyDescent="0.25">
      <c r="A15" s="72"/>
      <c r="B15" s="1317"/>
      <c r="C15" s="1317"/>
      <c r="D15" s="1318"/>
      <c r="E15" s="1310"/>
      <c r="F15" s="1311"/>
      <c r="G15" s="1311"/>
      <c r="H15" s="1311"/>
      <c r="I15" s="1311"/>
      <c r="J15" s="1279"/>
      <c r="K15" s="1280"/>
      <c r="L15" s="1280"/>
      <c r="M15" s="1280"/>
      <c r="N15" s="1280"/>
      <c r="O15" s="1281"/>
      <c r="P15" s="1279"/>
      <c r="Q15" s="1280"/>
      <c r="R15" s="1280"/>
      <c r="S15" s="1280"/>
      <c r="T15" s="1280"/>
      <c r="U15" s="1281"/>
      <c r="V15" s="1297"/>
      <c r="W15" s="1298"/>
      <c r="X15" s="1298"/>
      <c r="Y15" s="1298"/>
      <c r="Z15" s="1298"/>
      <c r="AA15" s="1299"/>
      <c r="AB15" s="1297"/>
      <c r="AC15" s="1298"/>
      <c r="AD15" s="1298"/>
      <c r="AE15" s="1298"/>
      <c r="AF15" s="1298"/>
      <c r="AG15" s="1299"/>
      <c r="AH15" s="1288"/>
      <c r="AI15" s="1289"/>
      <c r="AJ15" s="1289"/>
      <c r="AK15" s="1289"/>
      <c r="AL15" s="1289"/>
      <c r="AM15" s="1290"/>
      <c r="AN15" s="72"/>
      <c r="AO15" s="1331"/>
      <c r="AP15" s="1332"/>
      <c r="AQ15" s="1332"/>
      <c r="AR15" s="1332"/>
      <c r="AS15" s="1332"/>
      <c r="AT15" s="1333"/>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c r="BY15" s="72"/>
      <c r="BZ15" s="72"/>
      <c r="CA15" s="72"/>
      <c r="CB15" s="72"/>
    </row>
    <row r="16" spans="1:99" ht="15" customHeight="1" x14ac:dyDescent="0.25">
      <c r="A16" s="72"/>
      <c r="B16" s="1317"/>
      <c r="C16" s="1317"/>
      <c r="D16" s="1318"/>
      <c r="E16" s="1310"/>
      <c r="F16" s="1311"/>
      <c r="G16" s="1311"/>
      <c r="H16" s="1311"/>
      <c r="I16" s="1311"/>
      <c r="J16" s="1279" t="e">
        <f>IF(AND('R. Gestión '!#REF!="Alta",'R. Gestión '!#REF!="Leve"),CONCATENATE("R",'R. Gestión '!#REF!),"")</f>
        <v>#REF!</v>
      </c>
      <c r="K16" s="1280"/>
      <c r="L16" s="1280" t="e">
        <f>IF(AND('R. Gestión '!#REF!="Alta",'R. Gestión '!#REF!="Leve"),CONCATENATE("R",'R. Gestión '!#REF!),"")</f>
        <v>#REF!</v>
      </c>
      <c r="M16" s="1280"/>
      <c r="N16" s="1280" t="e">
        <f>IF(AND('R. Gestión '!#REF!="Alta",'R. Gestión '!#REF!="Leve"),CONCATENATE("R",'R. Gestión '!#REF!),"")</f>
        <v>#REF!</v>
      </c>
      <c r="O16" s="1281"/>
      <c r="P16" s="1279" t="e">
        <f>IF(AND('R. Gestión '!#REF!="Alta",'R. Gestión '!#REF!="Menor"),CONCATENATE("R",'R. Gestión '!#REF!),"")</f>
        <v>#REF!</v>
      </c>
      <c r="Q16" s="1280"/>
      <c r="R16" s="1280" t="e">
        <f>IF(AND('R. Gestión '!#REF!="Alta",'R. Gestión '!#REF!="Menor"),CONCATENATE("R",'R. Gestión '!#REF!),"")</f>
        <v>#REF!</v>
      </c>
      <c r="S16" s="1280"/>
      <c r="T16" s="1280" t="e">
        <f>IF(AND('R. Gestión '!#REF!="Alta",'R. Gestión '!#REF!="Menor"),CONCATENATE("R",'R. Gestión '!#REF!),"")</f>
        <v>#REF!</v>
      </c>
      <c r="U16" s="1281"/>
      <c r="V16" s="1297" t="e">
        <f>IF(AND('R. Gestión '!#REF!="Alta",'R. Gestión '!#REF!="Moderado"),CONCATENATE("R",'R. Gestión '!#REF!),"")</f>
        <v>#REF!</v>
      </c>
      <c r="W16" s="1298"/>
      <c r="X16" s="1298" t="e">
        <f>IF(AND('R. Gestión '!#REF!="Alta",'R. Gestión '!#REF!="Moderado"),CONCATENATE("R",'R. Gestión '!#REF!),"")</f>
        <v>#REF!</v>
      </c>
      <c r="Y16" s="1298"/>
      <c r="Z16" s="1298" t="e">
        <f>IF(AND('R. Gestión '!#REF!="Alta",'R. Gestión '!#REF!="Moderado"),CONCATENATE("R",'R. Gestión '!#REF!),"")</f>
        <v>#REF!</v>
      </c>
      <c r="AA16" s="1299"/>
      <c r="AB16" s="1297" t="e">
        <f>IF(AND('R. Gestión '!#REF!="Alta",'R. Gestión '!#REF!="Mayor"),CONCATENATE("R",'R. Gestión '!#REF!),"")</f>
        <v>#REF!</v>
      </c>
      <c r="AC16" s="1298"/>
      <c r="AD16" s="1298" t="e">
        <f>IF(AND('R. Gestión '!#REF!="Alta",'R. Gestión '!#REF!="Mayor"),CONCATENATE("R",'R. Gestión '!#REF!),"")</f>
        <v>#REF!</v>
      </c>
      <c r="AE16" s="1298"/>
      <c r="AF16" s="1298" t="e">
        <f>IF(AND('R. Gestión '!#REF!="Alta",'R. Gestión '!#REF!="Mayor"),CONCATENATE("R",'R. Gestión '!#REF!),"")</f>
        <v>#REF!</v>
      </c>
      <c r="AG16" s="1299"/>
      <c r="AH16" s="1288" t="e">
        <f>IF(AND('R. Gestión '!#REF!="Alta",'R. Gestión '!#REF!="Catastrófico"),CONCATENATE("R",'R. Gestión '!#REF!),"")</f>
        <v>#REF!</v>
      </c>
      <c r="AI16" s="1289"/>
      <c r="AJ16" s="1289" t="e">
        <f>IF(AND('R. Gestión '!#REF!="Alta",'R. Gestión '!#REF!="Catastrófico"),CONCATENATE("R",'R. Gestión '!#REF!),"")</f>
        <v>#REF!</v>
      </c>
      <c r="AK16" s="1289"/>
      <c r="AL16" s="1289" t="e">
        <f>IF(AND('R. Gestión '!#REF!="Alta",'R. Gestión '!#REF!="Catastrófico"),CONCATENATE("R",'R. Gestión '!#REF!),"")</f>
        <v>#REF!</v>
      </c>
      <c r="AM16" s="1290"/>
      <c r="AN16" s="72"/>
      <c r="AO16" s="1331"/>
      <c r="AP16" s="1332"/>
      <c r="AQ16" s="1332"/>
      <c r="AR16" s="1332"/>
      <c r="AS16" s="1332"/>
      <c r="AT16" s="1333"/>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c r="BY16" s="72"/>
      <c r="BZ16" s="72"/>
      <c r="CA16" s="72"/>
      <c r="CB16" s="72"/>
    </row>
    <row r="17" spans="1:80" ht="15" customHeight="1" x14ac:dyDescent="0.25">
      <c r="A17" s="72"/>
      <c r="B17" s="1317"/>
      <c r="C17" s="1317"/>
      <c r="D17" s="1318"/>
      <c r="E17" s="1310"/>
      <c r="F17" s="1311"/>
      <c r="G17" s="1311"/>
      <c r="H17" s="1311"/>
      <c r="I17" s="1311"/>
      <c r="J17" s="1279"/>
      <c r="K17" s="1280"/>
      <c r="L17" s="1280"/>
      <c r="M17" s="1280"/>
      <c r="N17" s="1280"/>
      <c r="O17" s="1281"/>
      <c r="P17" s="1279"/>
      <c r="Q17" s="1280"/>
      <c r="R17" s="1280"/>
      <c r="S17" s="1280"/>
      <c r="T17" s="1280"/>
      <c r="U17" s="1281"/>
      <c r="V17" s="1297"/>
      <c r="W17" s="1298"/>
      <c r="X17" s="1298"/>
      <c r="Y17" s="1298"/>
      <c r="Z17" s="1298"/>
      <c r="AA17" s="1299"/>
      <c r="AB17" s="1297"/>
      <c r="AC17" s="1298"/>
      <c r="AD17" s="1298"/>
      <c r="AE17" s="1298"/>
      <c r="AF17" s="1298"/>
      <c r="AG17" s="1299"/>
      <c r="AH17" s="1288"/>
      <c r="AI17" s="1289"/>
      <c r="AJ17" s="1289"/>
      <c r="AK17" s="1289"/>
      <c r="AL17" s="1289"/>
      <c r="AM17" s="1290"/>
      <c r="AN17" s="72"/>
      <c r="AO17" s="1331"/>
      <c r="AP17" s="1332"/>
      <c r="AQ17" s="1332"/>
      <c r="AR17" s="1332"/>
      <c r="AS17" s="1332"/>
      <c r="AT17" s="1333"/>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c r="BY17" s="72"/>
      <c r="BZ17" s="72"/>
      <c r="CA17" s="72"/>
      <c r="CB17" s="72"/>
    </row>
    <row r="18" spans="1:80" ht="15" customHeight="1" x14ac:dyDescent="0.25">
      <c r="A18" s="72"/>
      <c r="B18" s="1317"/>
      <c r="C18" s="1317"/>
      <c r="D18" s="1318"/>
      <c r="E18" s="1310"/>
      <c r="F18" s="1311"/>
      <c r="G18" s="1311"/>
      <c r="H18" s="1311"/>
      <c r="I18" s="1311"/>
      <c r="J18" s="1279" t="e">
        <f>IF(AND('R. Gestión '!#REF!="Alta",'R. Gestión '!#REF!="Leve"),CONCATENATE("R",'R. Gestión '!#REF!),"")</f>
        <v>#REF!</v>
      </c>
      <c r="K18" s="1280"/>
      <c r="L18" s="1280" t="e">
        <f>IF(AND('R. Gestión '!#REF!="Alta",'R. Gestión '!#REF!="Leve"),CONCATENATE("R",'R. Gestión '!#REF!),"")</f>
        <v>#REF!</v>
      </c>
      <c r="M18" s="1280"/>
      <c r="N18" s="1280" t="e">
        <f>IF(AND('R. Gestión '!#REF!="Alta",'R. Gestión '!#REF!="Leve"),CONCATENATE("R",'R. Gestión '!#REF!),"")</f>
        <v>#REF!</v>
      </c>
      <c r="O18" s="1281"/>
      <c r="P18" s="1279" t="e">
        <f>IF(AND('R. Gestión '!#REF!="Alta",'R. Gestión '!#REF!="Menor"),CONCATENATE("R",'R. Gestión '!#REF!),"")</f>
        <v>#REF!</v>
      </c>
      <c r="Q18" s="1280"/>
      <c r="R18" s="1280" t="e">
        <f>IF(AND('R. Gestión '!#REF!="Alta",'R. Gestión '!#REF!="Menor"),CONCATENATE("R",'R. Gestión '!#REF!),"")</f>
        <v>#REF!</v>
      </c>
      <c r="S18" s="1280"/>
      <c r="T18" s="1280" t="e">
        <f>IF(AND('R. Gestión '!#REF!="Alta",'R. Gestión '!#REF!="Menor"),CONCATENATE("R",'R. Gestión '!#REF!),"")</f>
        <v>#REF!</v>
      </c>
      <c r="U18" s="1281"/>
      <c r="V18" s="1297" t="e">
        <f>IF(AND('R. Gestión '!#REF!="Alta",'R. Gestión '!#REF!="Moderado"),CONCATENATE("R",'R. Gestión '!#REF!),"")</f>
        <v>#REF!</v>
      </c>
      <c r="W18" s="1298"/>
      <c r="X18" s="1298" t="e">
        <f>IF(AND('R. Gestión '!#REF!="Alta",'R. Gestión '!#REF!="Moderado"),CONCATENATE("R",'R. Gestión '!#REF!),"")</f>
        <v>#REF!</v>
      </c>
      <c r="Y18" s="1298"/>
      <c r="Z18" s="1298" t="e">
        <f>IF(AND('R. Gestión '!#REF!="Alta",'R. Gestión '!#REF!="Moderado"),CONCATENATE("R",'R. Gestión '!#REF!),"")</f>
        <v>#REF!</v>
      </c>
      <c r="AA18" s="1299"/>
      <c r="AB18" s="1297" t="e">
        <f>IF(AND('R. Gestión '!#REF!="Alta",'R. Gestión '!#REF!="Mayor"),CONCATENATE("R",'R. Gestión '!#REF!),"")</f>
        <v>#REF!</v>
      </c>
      <c r="AC18" s="1298"/>
      <c r="AD18" s="1298" t="e">
        <f>IF(AND('R. Gestión '!#REF!="Alta",'R. Gestión '!#REF!="Mayor"),CONCATENATE("R",'R. Gestión '!#REF!),"")</f>
        <v>#REF!</v>
      </c>
      <c r="AE18" s="1298"/>
      <c r="AF18" s="1298" t="e">
        <f>IF(AND('R. Gestión '!#REF!="Alta",'R. Gestión '!#REF!="Mayor"),CONCATENATE("R",'R. Gestión '!#REF!),"")</f>
        <v>#REF!</v>
      </c>
      <c r="AG18" s="1299"/>
      <c r="AH18" s="1288" t="e">
        <f>IF(AND('R. Gestión '!#REF!="Alta",'R. Gestión '!#REF!="Catastrófico"),CONCATENATE("R",'R. Gestión '!#REF!),"")</f>
        <v>#REF!</v>
      </c>
      <c r="AI18" s="1289"/>
      <c r="AJ18" s="1289" t="e">
        <f>IF(AND('R. Gestión '!#REF!="Alta",'R. Gestión '!#REF!="Catastrófico"),CONCATENATE("R",'R. Gestión '!#REF!),"")</f>
        <v>#REF!</v>
      </c>
      <c r="AK18" s="1289"/>
      <c r="AL18" s="1289" t="e">
        <f>IF(AND('R. Gestión '!#REF!="Alta",'R. Gestión '!#REF!="Catastrófico"),CONCATENATE("R",'R. Gestión '!#REF!),"")</f>
        <v>#REF!</v>
      </c>
      <c r="AM18" s="1290"/>
      <c r="AN18" s="72"/>
      <c r="AO18" s="1331"/>
      <c r="AP18" s="1332"/>
      <c r="AQ18" s="1332"/>
      <c r="AR18" s="1332"/>
      <c r="AS18" s="1332"/>
      <c r="AT18" s="1333"/>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row>
    <row r="19" spans="1:80" ht="15" customHeight="1" x14ac:dyDescent="0.25">
      <c r="A19" s="72"/>
      <c r="B19" s="1317"/>
      <c r="C19" s="1317"/>
      <c r="D19" s="1318"/>
      <c r="E19" s="1310"/>
      <c r="F19" s="1311"/>
      <c r="G19" s="1311"/>
      <c r="H19" s="1311"/>
      <c r="I19" s="1311"/>
      <c r="J19" s="1279"/>
      <c r="K19" s="1280"/>
      <c r="L19" s="1280"/>
      <c r="M19" s="1280"/>
      <c r="N19" s="1280"/>
      <c r="O19" s="1281"/>
      <c r="P19" s="1279"/>
      <c r="Q19" s="1280"/>
      <c r="R19" s="1280"/>
      <c r="S19" s="1280"/>
      <c r="T19" s="1280"/>
      <c r="U19" s="1281"/>
      <c r="V19" s="1297"/>
      <c r="W19" s="1298"/>
      <c r="X19" s="1298"/>
      <c r="Y19" s="1298"/>
      <c r="Z19" s="1298"/>
      <c r="AA19" s="1299"/>
      <c r="AB19" s="1297"/>
      <c r="AC19" s="1298"/>
      <c r="AD19" s="1298"/>
      <c r="AE19" s="1298"/>
      <c r="AF19" s="1298"/>
      <c r="AG19" s="1299"/>
      <c r="AH19" s="1288"/>
      <c r="AI19" s="1289"/>
      <c r="AJ19" s="1289"/>
      <c r="AK19" s="1289"/>
      <c r="AL19" s="1289"/>
      <c r="AM19" s="1290"/>
      <c r="AN19" s="72"/>
      <c r="AO19" s="1331"/>
      <c r="AP19" s="1332"/>
      <c r="AQ19" s="1332"/>
      <c r="AR19" s="1332"/>
      <c r="AS19" s="1332"/>
      <c r="AT19" s="1333"/>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c r="BY19" s="72"/>
      <c r="BZ19" s="72"/>
      <c r="CA19" s="72"/>
      <c r="CB19" s="72"/>
    </row>
    <row r="20" spans="1:80" ht="15" customHeight="1" x14ac:dyDescent="0.25">
      <c r="A20" s="72"/>
      <c r="B20" s="1317"/>
      <c r="C20" s="1317"/>
      <c r="D20" s="1318"/>
      <c r="E20" s="1310"/>
      <c r="F20" s="1311"/>
      <c r="G20" s="1311"/>
      <c r="H20" s="1311"/>
      <c r="I20" s="1311"/>
      <c r="J20" s="1279" t="e">
        <f>IF(AND('R. Gestión '!#REF!="Alta",'R. Gestión '!#REF!="Leve"),CONCATENATE("R",'R. Gestión '!#REF!),"")</f>
        <v>#REF!</v>
      </c>
      <c r="K20" s="1280"/>
      <c r="L20" s="1280" t="e">
        <f>IF(AND('R. Gestión '!#REF!="Alta",'R. Gestión '!#REF!="Leve"),CONCATENATE("R",'R. Gestión '!#REF!),"")</f>
        <v>#REF!</v>
      </c>
      <c r="M20" s="1280"/>
      <c r="N20" s="1280" t="str">
        <f>IF(AND('R. Gestión '!$I$161="Alta",'R. Gestión '!$M$161="Leve"),CONCATENATE("R",'R. Gestión '!$A$159),"")</f>
        <v/>
      </c>
      <c r="O20" s="1281"/>
      <c r="P20" s="1279" t="e">
        <f>IF(AND('R. Gestión '!#REF!="Alta",'R. Gestión '!#REF!="Menor"),CONCATENATE("R",'R. Gestión '!#REF!),"")</f>
        <v>#REF!</v>
      </c>
      <c r="Q20" s="1280"/>
      <c r="R20" s="1280" t="e">
        <f>IF(AND('R. Gestión '!#REF!="Alta",'R. Gestión '!#REF!="Menor"),CONCATENATE("R",'R. Gestión '!#REF!),"")</f>
        <v>#REF!</v>
      </c>
      <c r="S20" s="1280"/>
      <c r="T20" s="1280" t="str">
        <f>IF(AND('R. Gestión '!$I$161="Alta",'R. Gestión '!$M$161="Menor"),CONCATENATE("R",'R. Gestión '!$A$159),"")</f>
        <v/>
      </c>
      <c r="U20" s="1281"/>
      <c r="V20" s="1297" t="e">
        <f>IF(AND('R. Gestión '!#REF!="Alta",'R. Gestión '!#REF!="Moderado"),CONCATENATE("R",'R. Gestión '!#REF!),"")</f>
        <v>#REF!</v>
      </c>
      <c r="W20" s="1298"/>
      <c r="X20" s="1298" t="e">
        <f>IF(AND('R. Gestión '!#REF!="Alta",'R. Gestión '!#REF!="Moderado"),CONCATENATE("R",'R. Gestión '!#REF!),"")</f>
        <v>#REF!</v>
      </c>
      <c r="Y20" s="1298"/>
      <c r="Z20" s="1298" t="str">
        <f>IF(AND('R. Gestión '!$I$161="Alta",'R. Gestión '!$M$161="Moderado"),CONCATENATE("R",'R. Gestión '!$A$159),"")</f>
        <v/>
      </c>
      <c r="AA20" s="1299"/>
      <c r="AB20" s="1297" t="e">
        <f>IF(AND('R. Gestión '!#REF!="Alta",'R. Gestión '!#REF!="Mayor"),CONCATENATE("R",'R. Gestión '!#REF!),"")</f>
        <v>#REF!</v>
      </c>
      <c r="AC20" s="1298"/>
      <c r="AD20" s="1298" t="e">
        <f>IF(AND('R. Gestión '!#REF!="Alta",'R. Gestión '!#REF!="Mayor"),CONCATENATE("R",'R. Gestión '!#REF!),"")</f>
        <v>#REF!</v>
      </c>
      <c r="AE20" s="1298"/>
      <c r="AF20" s="1298" t="str">
        <f>IF(AND('R. Gestión '!$I$161="Alta",'R. Gestión '!$M$161="Mayor"),CONCATENATE("R",'R. Gestión '!$A$159),"")</f>
        <v/>
      </c>
      <c r="AG20" s="1299"/>
      <c r="AH20" s="1288" t="e">
        <f>IF(AND('R. Gestión '!#REF!="Alta",'R. Gestión '!#REF!="Catastrófico"),CONCATENATE("R",'R. Gestión '!#REF!),"")</f>
        <v>#REF!</v>
      </c>
      <c r="AI20" s="1289"/>
      <c r="AJ20" s="1289" t="e">
        <f>IF(AND('R. Gestión '!#REF!="Alta",'R. Gestión '!#REF!="Catastrófico"),CONCATENATE("R",'R. Gestión '!#REF!),"")</f>
        <v>#REF!</v>
      </c>
      <c r="AK20" s="1289"/>
      <c r="AL20" s="1289" t="str">
        <f>IF(AND('R. Gestión '!$I$161="Alta",'R. Gestión '!$M$161="Catastrófico"),CONCATENATE("R",'R. Gestión '!$A$159),"")</f>
        <v/>
      </c>
      <c r="AM20" s="1290"/>
      <c r="AN20" s="72"/>
      <c r="AO20" s="1331"/>
      <c r="AP20" s="1332"/>
      <c r="AQ20" s="1332"/>
      <c r="AR20" s="1332"/>
      <c r="AS20" s="1332"/>
      <c r="AT20" s="1333"/>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row>
    <row r="21" spans="1:80" ht="15.75" customHeight="1" thickBot="1" x14ac:dyDescent="0.3">
      <c r="A21" s="72"/>
      <c r="B21" s="1317"/>
      <c r="C21" s="1317"/>
      <c r="D21" s="1318"/>
      <c r="E21" s="1313"/>
      <c r="F21" s="1314"/>
      <c r="G21" s="1314"/>
      <c r="H21" s="1314"/>
      <c r="I21" s="1314"/>
      <c r="J21" s="1282"/>
      <c r="K21" s="1283"/>
      <c r="L21" s="1283"/>
      <c r="M21" s="1283"/>
      <c r="N21" s="1283"/>
      <c r="O21" s="1284"/>
      <c r="P21" s="1282"/>
      <c r="Q21" s="1283"/>
      <c r="R21" s="1283"/>
      <c r="S21" s="1283"/>
      <c r="T21" s="1283"/>
      <c r="U21" s="1284"/>
      <c r="V21" s="1300"/>
      <c r="W21" s="1301"/>
      <c r="X21" s="1301"/>
      <c r="Y21" s="1301"/>
      <c r="Z21" s="1301"/>
      <c r="AA21" s="1302"/>
      <c r="AB21" s="1300"/>
      <c r="AC21" s="1301"/>
      <c r="AD21" s="1301"/>
      <c r="AE21" s="1301"/>
      <c r="AF21" s="1301"/>
      <c r="AG21" s="1302"/>
      <c r="AH21" s="1291"/>
      <c r="AI21" s="1292"/>
      <c r="AJ21" s="1292"/>
      <c r="AK21" s="1292"/>
      <c r="AL21" s="1292"/>
      <c r="AM21" s="1293"/>
      <c r="AN21" s="72"/>
      <c r="AO21" s="1334"/>
      <c r="AP21" s="1335"/>
      <c r="AQ21" s="1335"/>
      <c r="AR21" s="1335"/>
      <c r="AS21" s="1335"/>
      <c r="AT21" s="1336"/>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row>
    <row r="22" spans="1:80" x14ac:dyDescent="0.25">
      <c r="A22" s="72"/>
      <c r="B22" s="1317"/>
      <c r="C22" s="1317"/>
      <c r="D22" s="1318"/>
      <c r="E22" s="1307" t="s">
        <v>102</v>
      </c>
      <c r="F22" s="1308"/>
      <c r="G22" s="1308"/>
      <c r="H22" s="1308"/>
      <c r="I22" s="1309"/>
      <c r="J22" s="1285" t="e">
        <f>IF(AND('R. Gestión '!#REF!="Media",'R. Gestión '!#REF!="Leve"),CONCATENATE("R",'R. Gestión '!#REF!),"")</f>
        <v>#REF!</v>
      </c>
      <c r="K22" s="1286"/>
      <c r="L22" s="1286" t="e">
        <f>IF(AND('R. Gestión '!#REF!="Media",'R. Gestión '!#REF!="Leve"),CONCATENATE("R",'R. Gestión '!#REF!),"")</f>
        <v>#REF!</v>
      </c>
      <c r="M22" s="1286"/>
      <c r="N22" s="1286" t="e">
        <f>IF(AND('R. Gestión '!#REF!="Media",'R. Gestión '!#REF!="Leve"),CONCATENATE("R",'R. Gestión '!#REF!),"")</f>
        <v>#REF!</v>
      </c>
      <c r="O22" s="1287"/>
      <c r="P22" s="1285" t="e">
        <f>IF(AND('R. Gestión '!#REF!="Media",'R. Gestión '!#REF!="Menor"),CONCATENATE("R",'R. Gestión '!#REF!),"")</f>
        <v>#REF!</v>
      </c>
      <c r="Q22" s="1286"/>
      <c r="R22" s="1286" t="e">
        <f>IF(AND('R. Gestión '!#REF!="Media",'R. Gestión '!#REF!="Menor"),CONCATENATE("R",'R. Gestión '!#REF!),"")</f>
        <v>#REF!</v>
      </c>
      <c r="S22" s="1286"/>
      <c r="T22" s="1286" t="e">
        <f>IF(AND('R. Gestión '!#REF!="Media",'R. Gestión '!#REF!="Menor"),CONCATENATE("R",'R. Gestión '!#REF!),"")</f>
        <v>#REF!</v>
      </c>
      <c r="U22" s="1287"/>
      <c r="V22" s="1285" t="e">
        <f>IF(AND('R. Gestión '!#REF!="Media",'R. Gestión '!#REF!="Moderado"),CONCATENATE("R",'R. Gestión '!#REF!),"")</f>
        <v>#REF!</v>
      </c>
      <c r="W22" s="1286"/>
      <c r="X22" s="1286" t="e">
        <f>IF(AND('R. Gestión '!#REF!="Media",'R. Gestión '!#REF!="Moderado"),CONCATENATE("R",'R. Gestión '!#REF!),"")</f>
        <v>#REF!</v>
      </c>
      <c r="Y22" s="1286"/>
      <c r="Z22" s="1286" t="e">
        <f>IF(AND('R. Gestión '!#REF!="Media",'R. Gestión '!#REF!="Moderado"),CONCATENATE("R",'R. Gestión '!#REF!),"")</f>
        <v>#REF!</v>
      </c>
      <c r="AA22" s="1287"/>
      <c r="AB22" s="1303" t="e">
        <f>IF(AND('R. Gestión '!#REF!="Media",'R. Gestión '!#REF!="Mayor"),CONCATENATE("R",'R. Gestión '!#REF!),"")</f>
        <v>#REF!</v>
      </c>
      <c r="AC22" s="1304"/>
      <c r="AD22" s="1304" t="e">
        <f>IF(AND('R. Gestión '!#REF!="Media",'R. Gestión '!#REF!="Mayor"),CONCATENATE("R",'R. Gestión '!#REF!),"")</f>
        <v>#REF!</v>
      </c>
      <c r="AE22" s="1304"/>
      <c r="AF22" s="1304" t="e">
        <f>IF(AND('R. Gestión '!#REF!="Media",'R. Gestión '!#REF!="Mayor"),CONCATENATE("R",'R. Gestión '!#REF!),"")</f>
        <v>#REF!</v>
      </c>
      <c r="AG22" s="1305"/>
      <c r="AH22" s="1294" t="e">
        <f>IF(AND('R. Gestión '!#REF!="Media",'R. Gestión '!#REF!="Catastrófico"),CONCATENATE("R",'R. Gestión '!#REF!),"")</f>
        <v>#REF!</v>
      </c>
      <c r="AI22" s="1295"/>
      <c r="AJ22" s="1295" t="e">
        <f>IF(AND('R. Gestión '!#REF!="Media",'R. Gestión '!#REF!="Catastrófico"),CONCATENATE("R",'R. Gestión '!#REF!),"")</f>
        <v>#REF!</v>
      </c>
      <c r="AK22" s="1295"/>
      <c r="AL22" s="1295" t="e">
        <f>IF(AND('R. Gestión '!#REF!="Media",'R. Gestión '!#REF!="Catastrófico"),CONCATENATE("R",'R. Gestión '!#REF!),"")</f>
        <v>#REF!</v>
      </c>
      <c r="AM22" s="1296"/>
      <c r="AN22" s="72"/>
      <c r="AO22" s="1337" t="s">
        <v>68</v>
      </c>
      <c r="AP22" s="1338"/>
      <c r="AQ22" s="1338"/>
      <c r="AR22" s="1338"/>
      <c r="AS22" s="1338"/>
      <c r="AT22" s="1339"/>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row>
    <row r="23" spans="1:80" x14ac:dyDescent="0.25">
      <c r="A23" s="72"/>
      <c r="B23" s="1317"/>
      <c r="C23" s="1317"/>
      <c r="D23" s="1318"/>
      <c r="E23" s="1310"/>
      <c r="F23" s="1311"/>
      <c r="G23" s="1311"/>
      <c r="H23" s="1311"/>
      <c r="I23" s="1312"/>
      <c r="J23" s="1279"/>
      <c r="K23" s="1280"/>
      <c r="L23" s="1280"/>
      <c r="M23" s="1280"/>
      <c r="N23" s="1280"/>
      <c r="O23" s="1281"/>
      <c r="P23" s="1279"/>
      <c r="Q23" s="1280"/>
      <c r="R23" s="1280"/>
      <c r="S23" s="1280"/>
      <c r="T23" s="1280"/>
      <c r="U23" s="1281"/>
      <c r="V23" s="1279"/>
      <c r="W23" s="1280"/>
      <c r="X23" s="1280"/>
      <c r="Y23" s="1280"/>
      <c r="Z23" s="1280"/>
      <c r="AA23" s="1281"/>
      <c r="AB23" s="1297"/>
      <c r="AC23" s="1298"/>
      <c r="AD23" s="1298"/>
      <c r="AE23" s="1298"/>
      <c r="AF23" s="1298"/>
      <c r="AG23" s="1299"/>
      <c r="AH23" s="1288"/>
      <c r="AI23" s="1289"/>
      <c r="AJ23" s="1289"/>
      <c r="AK23" s="1289"/>
      <c r="AL23" s="1289"/>
      <c r="AM23" s="1290"/>
      <c r="AN23" s="72"/>
      <c r="AO23" s="1340"/>
      <c r="AP23" s="1341"/>
      <c r="AQ23" s="1341"/>
      <c r="AR23" s="1341"/>
      <c r="AS23" s="1341"/>
      <c r="AT23" s="1342"/>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c r="BY23" s="72"/>
      <c r="BZ23" s="72"/>
      <c r="CA23" s="72"/>
      <c r="CB23" s="72"/>
    </row>
    <row r="24" spans="1:80" x14ac:dyDescent="0.25">
      <c r="A24" s="72"/>
      <c r="B24" s="1317"/>
      <c r="C24" s="1317"/>
      <c r="D24" s="1318"/>
      <c r="E24" s="1310"/>
      <c r="F24" s="1311"/>
      <c r="G24" s="1311"/>
      <c r="H24" s="1311"/>
      <c r="I24" s="1312"/>
      <c r="J24" s="1279" t="e">
        <f>IF(AND('R. Gestión '!#REF!="Media",'R. Gestión '!#REF!="Leve"),CONCATENATE("R",'R. Gestión '!#REF!),"")</f>
        <v>#REF!</v>
      </c>
      <c r="K24" s="1280"/>
      <c r="L24" s="1280" t="e">
        <f>IF(AND('R. Gestión '!#REF!="Media",'R. Gestión '!#REF!="Leve"),CONCATENATE("R",'R. Gestión '!#REF!),"")</f>
        <v>#REF!</v>
      </c>
      <c r="M24" s="1280"/>
      <c r="N24" s="1280" t="e">
        <f>IF(AND('R. Gestión '!#REF!="Media",'R. Gestión '!#REF!="Leve"),CONCATENATE("R",'R. Gestión '!#REF!),"")</f>
        <v>#REF!</v>
      </c>
      <c r="O24" s="1281"/>
      <c r="P24" s="1279" t="e">
        <f>IF(AND('R. Gestión '!#REF!="Media",'R. Gestión '!#REF!="Menor"),CONCATENATE("R",'R. Gestión '!#REF!),"")</f>
        <v>#REF!</v>
      </c>
      <c r="Q24" s="1280"/>
      <c r="R24" s="1280" t="e">
        <f>IF(AND('R. Gestión '!#REF!="Media",'R. Gestión '!#REF!="Menor"),CONCATENATE("R",'R. Gestión '!#REF!),"")</f>
        <v>#REF!</v>
      </c>
      <c r="S24" s="1280"/>
      <c r="T24" s="1280" t="e">
        <f>IF(AND('R. Gestión '!#REF!="Media",'R. Gestión '!#REF!="Menor"),CONCATENATE("R",'R. Gestión '!#REF!),"")</f>
        <v>#REF!</v>
      </c>
      <c r="U24" s="1281"/>
      <c r="V24" s="1279" t="e">
        <f>IF(AND('R. Gestión '!#REF!="Media",'R. Gestión '!#REF!="Moderado"),CONCATENATE("R",'R. Gestión '!#REF!),"")</f>
        <v>#REF!</v>
      </c>
      <c r="W24" s="1280"/>
      <c r="X24" s="1280" t="e">
        <f>IF(AND('R. Gestión '!#REF!="Media",'R. Gestión '!#REF!="Moderado"),CONCATENATE("R",'R. Gestión '!#REF!),"")</f>
        <v>#REF!</v>
      </c>
      <c r="Y24" s="1280"/>
      <c r="Z24" s="1280" t="e">
        <f>IF(AND('R. Gestión '!#REF!="Media",'R. Gestión '!#REF!="Moderado"),CONCATENATE("R",'R. Gestión '!#REF!),"")</f>
        <v>#REF!</v>
      </c>
      <c r="AA24" s="1281"/>
      <c r="AB24" s="1297" t="e">
        <f>IF(AND('R. Gestión '!#REF!="Media",'R. Gestión '!#REF!="Mayor"),CONCATENATE("R",'R. Gestión '!#REF!),"")</f>
        <v>#REF!</v>
      </c>
      <c r="AC24" s="1298"/>
      <c r="AD24" s="1298" t="e">
        <f>IF(AND('R. Gestión '!#REF!="Media",'R. Gestión '!#REF!="Mayor"),CONCATENATE("R",'R. Gestión '!#REF!),"")</f>
        <v>#REF!</v>
      </c>
      <c r="AE24" s="1298"/>
      <c r="AF24" s="1298" t="e">
        <f>IF(AND('R. Gestión '!#REF!="Media",'R. Gestión '!#REF!="Mayor"),CONCATENATE("R",'R. Gestión '!#REF!),"")</f>
        <v>#REF!</v>
      </c>
      <c r="AG24" s="1299"/>
      <c r="AH24" s="1288" t="e">
        <f>IF(AND('R. Gestión '!#REF!="Media",'R. Gestión '!#REF!="Catastrófico"),CONCATENATE("R",'R. Gestión '!#REF!),"")</f>
        <v>#REF!</v>
      </c>
      <c r="AI24" s="1289"/>
      <c r="AJ24" s="1289" t="e">
        <f>IF(AND('R. Gestión '!#REF!="Media",'R. Gestión '!#REF!="Catastrófico"),CONCATENATE("R",'R. Gestión '!#REF!),"")</f>
        <v>#REF!</v>
      </c>
      <c r="AK24" s="1289"/>
      <c r="AL24" s="1289" t="e">
        <f>IF(AND('R. Gestión '!#REF!="Media",'R. Gestión '!#REF!="Catastrófico"),CONCATENATE("R",'R. Gestión '!#REF!),"")</f>
        <v>#REF!</v>
      </c>
      <c r="AM24" s="1290"/>
      <c r="AN24" s="72"/>
      <c r="AO24" s="1340"/>
      <c r="AP24" s="1341"/>
      <c r="AQ24" s="1341"/>
      <c r="AR24" s="1341"/>
      <c r="AS24" s="1341"/>
      <c r="AT24" s="134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row>
    <row r="25" spans="1:80" x14ac:dyDescent="0.25">
      <c r="A25" s="72"/>
      <c r="B25" s="1317"/>
      <c r="C25" s="1317"/>
      <c r="D25" s="1318"/>
      <c r="E25" s="1310"/>
      <c r="F25" s="1311"/>
      <c r="G25" s="1311"/>
      <c r="H25" s="1311"/>
      <c r="I25" s="1312"/>
      <c r="J25" s="1279"/>
      <c r="K25" s="1280"/>
      <c r="L25" s="1280"/>
      <c r="M25" s="1280"/>
      <c r="N25" s="1280"/>
      <c r="O25" s="1281"/>
      <c r="P25" s="1279"/>
      <c r="Q25" s="1280"/>
      <c r="R25" s="1280"/>
      <c r="S25" s="1280"/>
      <c r="T25" s="1280"/>
      <c r="U25" s="1281"/>
      <c r="V25" s="1279"/>
      <c r="W25" s="1280"/>
      <c r="X25" s="1280"/>
      <c r="Y25" s="1280"/>
      <c r="Z25" s="1280"/>
      <c r="AA25" s="1281"/>
      <c r="AB25" s="1297"/>
      <c r="AC25" s="1298"/>
      <c r="AD25" s="1298"/>
      <c r="AE25" s="1298"/>
      <c r="AF25" s="1298"/>
      <c r="AG25" s="1299"/>
      <c r="AH25" s="1288"/>
      <c r="AI25" s="1289"/>
      <c r="AJ25" s="1289"/>
      <c r="AK25" s="1289"/>
      <c r="AL25" s="1289"/>
      <c r="AM25" s="1290"/>
      <c r="AN25" s="72"/>
      <c r="AO25" s="1340"/>
      <c r="AP25" s="1341"/>
      <c r="AQ25" s="1341"/>
      <c r="AR25" s="1341"/>
      <c r="AS25" s="1341"/>
      <c r="AT25" s="134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row>
    <row r="26" spans="1:80" x14ac:dyDescent="0.25">
      <c r="A26" s="72"/>
      <c r="B26" s="1317"/>
      <c r="C26" s="1317"/>
      <c r="D26" s="1318"/>
      <c r="E26" s="1310"/>
      <c r="F26" s="1311"/>
      <c r="G26" s="1311"/>
      <c r="H26" s="1311"/>
      <c r="I26" s="1312"/>
      <c r="J26" s="1279" t="e">
        <f>IF(AND('R. Gestión '!#REF!="Media",'R. Gestión '!#REF!="Leve"),CONCATENATE("R",'R. Gestión '!#REF!),"")</f>
        <v>#REF!</v>
      </c>
      <c r="K26" s="1280"/>
      <c r="L26" s="1280" t="e">
        <f>IF(AND('R. Gestión '!#REF!="Media",'R. Gestión '!#REF!="Leve"),CONCATENATE("R",'R. Gestión '!#REF!),"")</f>
        <v>#REF!</v>
      </c>
      <c r="M26" s="1280"/>
      <c r="N26" s="1280" t="e">
        <f>IF(AND('R. Gestión '!#REF!="Media",'R. Gestión '!#REF!="Leve"),CONCATENATE("R",'R. Gestión '!#REF!),"")</f>
        <v>#REF!</v>
      </c>
      <c r="O26" s="1281"/>
      <c r="P26" s="1279" t="e">
        <f>IF(AND('R. Gestión '!#REF!="Media",'R. Gestión '!#REF!="Menor"),CONCATENATE("R",'R. Gestión '!#REF!),"")</f>
        <v>#REF!</v>
      </c>
      <c r="Q26" s="1280"/>
      <c r="R26" s="1280" t="e">
        <f>IF(AND('R. Gestión '!#REF!="Media",'R. Gestión '!#REF!="Menor"),CONCATENATE("R",'R. Gestión '!#REF!),"")</f>
        <v>#REF!</v>
      </c>
      <c r="S26" s="1280"/>
      <c r="T26" s="1280" t="e">
        <f>IF(AND('R. Gestión '!#REF!="Media",'R. Gestión '!#REF!="Menor"),CONCATENATE("R",'R. Gestión '!#REF!),"")</f>
        <v>#REF!</v>
      </c>
      <c r="U26" s="1281"/>
      <c r="V26" s="1279" t="e">
        <f>IF(AND('R. Gestión '!#REF!="Media",'R. Gestión '!#REF!="Moderado"),CONCATENATE("R",'R. Gestión '!#REF!),"")</f>
        <v>#REF!</v>
      </c>
      <c r="W26" s="1280"/>
      <c r="X26" s="1280" t="e">
        <f>IF(AND('R. Gestión '!#REF!="Media",'R. Gestión '!#REF!="Moderado"),CONCATENATE("R",'R. Gestión '!#REF!),"")</f>
        <v>#REF!</v>
      </c>
      <c r="Y26" s="1280"/>
      <c r="Z26" s="1280" t="e">
        <f>IF(AND('R. Gestión '!#REF!="Media",'R. Gestión '!#REF!="Moderado"),CONCATENATE("R",'R. Gestión '!#REF!),"")</f>
        <v>#REF!</v>
      </c>
      <c r="AA26" s="1281"/>
      <c r="AB26" s="1297" t="e">
        <f>IF(AND('R. Gestión '!#REF!="Media",'R. Gestión '!#REF!="Mayor"),CONCATENATE("R",'R. Gestión '!#REF!),"")</f>
        <v>#REF!</v>
      </c>
      <c r="AC26" s="1298"/>
      <c r="AD26" s="1298" t="e">
        <f>IF(AND('R. Gestión '!#REF!="Media",'R. Gestión '!#REF!="Mayor"),CONCATENATE("R",'R. Gestión '!#REF!),"")</f>
        <v>#REF!</v>
      </c>
      <c r="AE26" s="1298"/>
      <c r="AF26" s="1298" t="e">
        <f>IF(AND('R. Gestión '!#REF!="Media",'R. Gestión '!#REF!="Mayor"),CONCATENATE("R",'R. Gestión '!#REF!),"")</f>
        <v>#REF!</v>
      </c>
      <c r="AG26" s="1299"/>
      <c r="AH26" s="1288" t="e">
        <f>IF(AND('R. Gestión '!#REF!="Media",'R. Gestión '!#REF!="Catastrófico"),CONCATENATE("R",'R. Gestión '!#REF!),"")</f>
        <v>#REF!</v>
      </c>
      <c r="AI26" s="1289"/>
      <c r="AJ26" s="1289" t="e">
        <f>IF(AND('R. Gestión '!#REF!="Media",'R. Gestión '!#REF!="Catastrófico"),CONCATENATE("R",'R. Gestión '!#REF!),"")</f>
        <v>#REF!</v>
      </c>
      <c r="AK26" s="1289"/>
      <c r="AL26" s="1289" t="e">
        <f>IF(AND('R. Gestión '!#REF!="Media",'R. Gestión '!#REF!="Catastrófico"),CONCATENATE("R",'R. Gestión '!#REF!),"")</f>
        <v>#REF!</v>
      </c>
      <c r="AM26" s="1290"/>
      <c r="AN26" s="72"/>
      <c r="AO26" s="1340"/>
      <c r="AP26" s="1341"/>
      <c r="AQ26" s="1341"/>
      <c r="AR26" s="1341"/>
      <c r="AS26" s="1341"/>
      <c r="AT26" s="134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row>
    <row r="27" spans="1:80" x14ac:dyDescent="0.25">
      <c r="A27" s="72"/>
      <c r="B27" s="1317"/>
      <c r="C27" s="1317"/>
      <c r="D27" s="1318"/>
      <c r="E27" s="1310"/>
      <c r="F27" s="1311"/>
      <c r="G27" s="1311"/>
      <c r="H27" s="1311"/>
      <c r="I27" s="1312"/>
      <c r="J27" s="1279"/>
      <c r="K27" s="1280"/>
      <c r="L27" s="1280"/>
      <c r="M27" s="1280"/>
      <c r="N27" s="1280"/>
      <c r="O27" s="1281"/>
      <c r="P27" s="1279"/>
      <c r="Q27" s="1280"/>
      <c r="R27" s="1280"/>
      <c r="S27" s="1280"/>
      <c r="T27" s="1280"/>
      <c r="U27" s="1281"/>
      <c r="V27" s="1279"/>
      <c r="W27" s="1280"/>
      <c r="X27" s="1280"/>
      <c r="Y27" s="1280"/>
      <c r="Z27" s="1280"/>
      <c r="AA27" s="1281"/>
      <c r="AB27" s="1297"/>
      <c r="AC27" s="1298"/>
      <c r="AD27" s="1298"/>
      <c r="AE27" s="1298"/>
      <c r="AF27" s="1298"/>
      <c r="AG27" s="1299"/>
      <c r="AH27" s="1288"/>
      <c r="AI27" s="1289"/>
      <c r="AJ27" s="1289"/>
      <c r="AK27" s="1289"/>
      <c r="AL27" s="1289"/>
      <c r="AM27" s="1290"/>
      <c r="AN27" s="72"/>
      <c r="AO27" s="1340"/>
      <c r="AP27" s="1341"/>
      <c r="AQ27" s="1341"/>
      <c r="AR27" s="1341"/>
      <c r="AS27" s="1341"/>
      <c r="AT27" s="134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row>
    <row r="28" spans="1:80" x14ac:dyDescent="0.25">
      <c r="A28" s="72"/>
      <c r="B28" s="1317"/>
      <c r="C28" s="1317"/>
      <c r="D28" s="1318"/>
      <c r="E28" s="1310"/>
      <c r="F28" s="1311"/>
      <c r="G28" s="1311"/>
      <c r="H28" s="1311"/>
      <c r="I28" s="1312"/>
      <c r="J28" s="1279" t="e">
        <f>IF(AND('R. Gestión '!#REF!="Media",'R. Gestión '!#REF!="Leve"),CONCATENATE("R",'R. Gestión '!#REF!),"")</f>
        <v>#REF!</v>
      </c>
      <c r="K28" s="1280"/>
      <c r="L28" s="1280" t="e">
        <f>IF(AND('R. Gestión '!#REF!="Media",'R. Gestión '!#REF!="Leve"),CONCATENATE("R",'R. Gestión '!#REF!),"")</f>
        <v>#REF!</v>
      </c>
      <c r="M28" s="1280"/>
      <c r="N28" s="1280" t="str">
        <f>IF(AND('R. Gestión '!$I$161="Media",'R. Gestión '!$M$161="Leve"),CONCATENATE("R",'R. Gestión '!$A$159),"")</f>
        <v/>
      </c>
      <c r="O28" s="1281"/>
      <c r="P28" s="1279" t="e">
        <f>IF(AND('R. Gestión '!#REF!="Media",'R. Gestión '!#REF!="Menor"),CONCATENATE("R",'R. Gestión '!#REF!),"")</f>
        <v>#REF!</v>
      </c>
      <c r="Q28" s="1280"/>
      <c r="R28" s="1280" t="e">
        <f>IF(AND('R. Gestión '!#REF!="Media",'R. Gestión '!#REF!="Menor"),CONCATENATE("R",'R. Gestión '!#REF!),"")</f>
        <v>#REF!</v>
      </c>
      <c r="S28" s="1280"/>
      <c r="T28" s="1280" t="str">
        <f>IF(AND('R. Gestión '!$I$161="Media",'R. Gestión '!$M$161="Menor"),CONCATENATE("R",'R. Gestión '!$A$159),"")</f>
        <v/>
      </c>
      <c r="U28" s="1281"/>
      <c r="V28" s="1279" t="e">
        <f>IF(AND('R. Gestión '!#REF!="Media",'R. Gestión '!#REF!="Moderado"),CONCATENATE("R",'R. Gestión '!#REF!),"")</f>
        <v>#REF!</v>
      </c>
      <c r="W28" s="1280"/>
      <c r="X28" s="1280" t="e">
        <f>IF(AND('R. Gestión '!#REF!="Media",'R. Gestión '!#REF!="Moderado"),CONCATENATE("R",'R. Gestión '!#REF!),"")</f>
        <v>#REF!</v>
      </c>
      <c r="Y28" s="1280"/>
      <c r="Z28" s="1280" t="str">
        <f>IF(AND('R. Gestión '!$I$161="Media",'R. Gestión '!$M$161="Moderado"),CONCATENATE("R",'R. Gestión '!$A$159),"")</f>
        <v/>
      </c>
      <c r="AA28" s="1281"/>
      <c r="AB28" s="1297" t="e">
        <f>IF(AND('R. Gestión '!#REF!="Media",'R. Gestión '!#REF!="Mayor"),CONCATENATE("R",'R. Gestión '!#REF!),"")</f>
        <v>#REF!</v>
      </c>
      <c r="AC28" s="1298"/>
      <c r="AD28" s="1298" t="e">
        <f>IF(AND('R. Gestión '!#REF!="Media",'R. Gestión '!#REF!="Mayor"),CONCATENATE("R",'R. Gestión '!#REF!),"")</f>
        <v>#REF!</v>
      </c>
      <c r="AE28" s="1298"/>
      <c r="AF28" s="1298" t="str">
        <f>IF(AND('R. Gestión '!$I$161="Media",'R. Gestión '!$M$161="Mayor"),CONCATENATE("R",'R. Gestión '!$A$159),"")</f>
        <v/>
      </c>
      <c r="AG28" s="1299"/>
      <c r="AH28" s="1288" t="e">
        <f>IF(AND('R. Gestión '!#REF!="Media",'R. Gestión '!#REF!="Catastrófico"),CONCATENATE("R",'R. Gestión '!#REF!),"")</f>
        <v>#REF!</v>
      </c>
      <c r="AI28" s="1289"/>
      <c r="AJ28" s="1289" t="e">
        <f>IF(AND('R. Gestión '!#REF!="Media",'R. Gestión '!#REF!="Catastrófico"),CONCATENATE("R",'R. Gestión '!#REF!),"")</f>
        <v>#REF!</v>
      </c>
      <c r="AK28" s="1289"/>
      <c r="AL28" s="1289" t="str">
        <f>IF(AND('R. Gestión '!$I$161="Media",'R. Gestión '!$M$161="Catastrófico"),CONCATENATE("R",'R. Gestión '!$A$159),"")</f>
        <v/>
      </c>
      <c r="AM28" s="1290"/>
      <c r="AN28" s="72"/>
      <c r="AO28" s="1340"/>
      <c r="AP28" s="1341"/>
      <c r="AQ28" s="1341"/>
      <c r="AR28" s="1341"/>
      <c r="AS28" s="1341"/>
      <c r="AT28" s="134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row>
    <row r="29" spans="1:80" ht="15.75" thickBot="1" x14ac:dyDescent="0.3">
      <c r="A29" s="72"/>
      <c r="B29" s="1317"/>
      <c r="C29" s="1317"/>
      <c r="D29" s="1318"/>
      <c r="E29" s="1313"/>
      <c r="F29" s="1314"/>
      <c r="G29" s="1314"/>
      <c r="H29" s="1314"/>
      <c r="I29" s="1315"/>
      <c r="J29" s="1279"/>
      <c r="K29" s="1280"/>
      <c r="L29" s="1280"/>
      <c r="M29" s="1280"/>
      <c r="N29" s="1280"/>
      <c r="O29" s="1281"/>
      <c r="P29" s="1282"/>
      <c r="Q29" s="1283"/>
      <c r="R29" s="1283"/>
      <c r="S29" s="1283"/>
      <c r="T29" s="1283"/>
      <c r="U29" s="1284"/>
      <c r="V29" s="1282"/>
      <c r="W29" s="1283"/>
      <c r="X29" s="1283"/>
      <c r="Y29" s="1283"/>
      <c r="Z29" s="1283"/>
      <c r="AA29" s="1284"/>
      <c r="AB29" s="1300"/>
      <c r="AC29" s="1301"/>
      <c r="AD29" s="1301"/>
      <c r="AE29" s="1301"/>
      <c r="AF29" s="1301"/>
      <c r="AG29" s="1302"/>
      <c r="AH29" s="1291"/>
      <c r="AI29" s="1292"/>
      <c r="AJ29" s="1292"/>
      <c r="AK29" s="1292"/>
      <c r="AL29" s="1292"/>
      <c r="AM29" s="1293"/>
      <c r="AN29" s="72"/>
      <c r="AO29" s="1343"/>
      <c r="AP29" s="1344"/>
      <c r="AQ29" s="1344"/>
      <c r="AR29" s="1344"/>
      <c r="AS29" s="1344"/>
      <c r="AT29" s="1345"/>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row>
    <row r="30" spans="1:80" x14ac:dyDescent="0.25">
      <c r="A30" s="72"/>
      <c r="B30" s="1317"/>
      <c r="C30" s="1317"/>
      <c r="D30" s="1318"/>
      <c r="E30" s="1307" t="s">
        <v>99</v>
      </c>
      <c r="F30" s="1308"/>
      <c r="G30" s="1308"/>
      <c r="H30" s="1308"/>
      <c r="I30" s="1308"/>
      <c r="J30" s="1276" t="e">
        <f>IF(AND('R. Gestión '!#REF!="Baja",'R. Gestión '!#REF!="Leve"),CONCATENATE("R",'R. Gestión '!#REF!),"")</f>
        <v>#REF!</v>
      </c>
      <c r="K30" s="1277"/>
      <c r="L30" s="1277" t="e">
        <f>IF(AND('R. Gestión '!#REF!="Baja",'R. Gestión '!#REF!="Leve"),CONCATENATE("R",'R. Gestión '!#REF!),"")</f>
        <v>#REF!</v>
      </c>
      <c r="M30" s="1277"/>
      <c r="N30" s="1277" t="e">
        <f>IF(AND('R. Gestión '!#REF!="Baja",'R. Gestión '!#REF!="Leve"),CONCATENATE("R",'R. Gestión '!#REF!),"")</f>
        <v>#REF!</v>
      </c>
      <c r="O30" s="1278"/>
      <c r="P30" s="1286" t="e">
        <f>IF(AND('R. Gestión '!#REF!="Baja",'R. Gestión '!#REF!="Menor"),CONCATENATE("R",'R. Gestión '!#REF!),"")</f>
        <v>#REF!</v>
      </c>
      <c r="Q30" s="1286"/>
      <c r="R30" s="1286" t="e">
        <f>IF(AND('R. Gestión '!#REF!="Baja",'R. Gestión '!#REF!="Menor"),CONCATENATE("R",'R. Gestión '!#REF!),"")</f>
        <v>#REF!</v>
      </c>
      <c r="S30" s="1286"/>
      <c r="T30" s="1286" t="e">
        <f>IF(AND('R. Gestión '!#REF!="Baja",'R. Gestión '!#REF!="Menor"),CONCATENATE("R",'R. Gestión '!#REF!),"")</f>
        <v>#REF!</v>
      </c>
      <c r="U30" s="1287"/>
      <c r="V30" s="1285" t="e">
        <f>IF(AND('R. Gestión '!#REF!="Baja",'R. Gestión '!#REF!="Moderado"),CONCATENATE("R",'R. Gestión '!#REF!),"")</f>
        <v>#REF!</v>
      </c>
      <c r="W30" s="1286"/>
      <c r="X30" s="1286" t="e">
        <f>IF(AND('R. Gestión '!#REF!="Baja",'R. Gestión '!#REF!="Moderado"),CONCATENATE("R",'R. Gestión '!#REF!),"")</f>
        <v>#REF!</v>
      </c>
      <c r="Y30" s="1286"/>
      <c r="Z30" s="1286" t="e">
        <f>IF(AND('R. Gestión '!#REF!="Baja",'R. Gestión '!#REF!="Moderado"),CONCATENATE("R",'R. Gestión '!#REF!),"")</f>
        <v>#REF!</v>
      </c>
      <c r="AA30" s="1287"/>
      <c r="AB30" s="1303" t="e">
        <f>IF(AND('R. Gestión '!#REF!="Baja",'R. Gestión '!#REF!="Mayor"),CONCATENATE("R",'R. Gestión '!#REF!),"")</f>
        <v>#REF!</v>
      </c>
      <c r="AC30" s="1304"/>
      <c r="AD30" s="1304" t="e">
        <f>IF(AND('R. Gestión '!#REF!="Baja",'R. Gestión '!#REF!="Mayor"),CONCATENATE("R",'R. Gestión '!#REF!),"")</f>
        <v>#REF!</v>
      </c>
      <c r="AE30" s="1304"/>
      <c r="AF30" s="1304" t="e">
        <f>IF(AND('R. Gestión '!#REF!="Baja",'R. Gestión '!#REF!="Mayor"),CONCATENATE("R",'R. Gestión '!#REF!),"")</f>
        <v>#REF!</v>
      </c>
      <c r="AG30" s="1305"/>
      <c r="AH30" s="1294" t="e">
        <f>IF(AND('R. Gestión '!#REF!="Baja",'R. Gestión '!#REF!="Catastrófico"),CONCATENATE("R",'R. Gestión '!#REF!),"")</f>
        <v>#REF!</v>
      </c>
      <c r="AI30" s="1295"/>
      <c r="AJ30" s="1295" t="e">
        <f>IF(AND('R. Gestión '!#REF!="Baja",'R. Gestión '!#REF!="Catastrófico"),CONCATENATE("R",'R. Gestión '!#REF!),"")</f>
        <v>#REF!</v>
      </c>
      <c r="AK30" s="1295"/>
      <c r="AL30" s="1295" t="e">
        <f>IF(AND('R. Gestión '!#REF!="Baja",'R. Gestión '!#REF!="Catastrófico"),CONCATENATE("R",'R. Gestión '!#REF!),"")</f>
        <v>#REF!</v>
      </c>
      <c r="AM30" s="1296"/>
      <c r="AN30" s="72"/>
      <c r="AO30" s="1346" t="s">
        <v>69</v>
      </c>
      <c r="AP30" s="1347"/>
      <c r="AQ30" s="1347"/>
      <c r="AR30" s="1347"/>
      <c r="AS30" s="1347"/>
      <c r="AT30" s="1348"/>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c r="BY30" s="72"/>
      <c r="BZ30" s="72"/>
      <c r="CA30" s="72"/>
      <c r="CB30" s="72"/>
    </row>
    <row r="31" spans="1:80" x14ac:dyDescent="0.25">
      <c r="A31" s="72"/>
      <c r="B31" s="1317"/>
      <c r="C31" s="1317"/>
      <c r="D31" s="1318"/>
      <c r="E31" s="1310"/>
      <c r="F31" s="1311"/>
      <c r="G31" s="1311"/>
      <c r="H31" s="1311"/>
      <c r="I31" s="1311"/>
      <c r="J31" s="1270"/>
      <c r="K31" s="1271"/>
      <c r="L31" s="1271"/>
      <c r="M31" s="1271"/>
      <c r="N31" s="1271"/>
      <c r="O31" s="1272"/>
      <c r="P31" s="1280"/>
      <c r="Q31" s="1280"/>
      <c r="R31" s="1280"/>
      <c r="S31" s="1280"/>
      <c r="T31" s="1280"/>
      <c r="U31" s="1281"/>
      <c r="V31" s="1279"/>
      <c r="W31" s="1280"/>
      <c r="X31" s="1280"/>
      <c r="Y31" s="1280"/>
      <c r="Z31" s="1280"/>
      <c r="AA31" s="1281"/>
      <c r="AB31" s="1297"/>
      <c r="AC31" s="1298"/>
      <c r="AD31" s="1298"/>
      <c r="AE31" s="1298"/>
      <c r="AF31" s="1298"/>
      <c r="AG31" s="1299"/>
      <c r="AH31" s="1288"/>
      <c r="AI31" s="1289"/>
      <c r="AJ31" s="1289"/>
      <c r="AK31" s="1289"/>
      <c r="AL31" s="1289"/>
      <c r="AM31" s="1290"/>
      <c r="AN31" s="72"/>
      <c r="AO31" s="1349"/>
      <c r="AP31" s="1350"/>
      <c r="AQ31" s="1350"/>
      <c r="AR31" s="1350"/>
      <c r="AS31" s="1350"/>
      <c r="AT31" s="1351"/>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c r="BY31" s="72"/>
      <c r="BZ31" s="72"/>
      <c r="CA31" s="72"/>
      <c r="CB31" s="72"/>
    </row>
    <row r="32" spans="1:80" x14ac:dyDescent="0.25">
      <c r="A32" s="72"/>
      <c r="B32" s="1317"/>
      <c r="C32" s="1317"/>
      <c r="D32" s="1318"/>
      <c r="E32" s="1310"/>
      <c r="F32" s="1311"/>
      <c r="G32" s="1311"/>
      <c r="H32" s="1311"/>
      <c r="I32" s="1311"/>
      <c r="J32" s="1270" t="e">
        <f>IF(AND('R. Gestión '!#REF!="Baja",'R. Gestión '!#REF!="Leve"),CONCATENATE("R",'R. Gestión '!#REF!),"")</f>
        <v>#REF!</v>
      </c>
      <c r="K32" s="1271"/>
      <c r="L32" s="1271" t="e">
        <f>IF(AND('R. Gestión '!#REF!="Baja",'R. Gestión '!#REF!="Leve"),CONCATENATE("R",'R. Gestión '!#REF!),"")</f>
        <v>#REF!</v>
      </c>
      <c r="M32" s="1271"/>
      <c r="N32" s="1271" t="e">
        <f>IF(AND('R. Gestión '!#REF!="Baja",'R. Gestión '!#REF!="Leve"),CONCATENATE("R",'R. Gestión '!#REF!),"")</f>
        <v>#REF!</v>
      </c>
      <c r="O32" s="1272"/>
      <c r="P32" s="1280" t="e">
        <f>IF(AND('R. Gestión '!#REF!="Baja",'R. Gestión '!#REF!="Menor"),CONCATENATE("R",'R. Gestión '!#REF!),"")</f>
        <v>#REF!</v>
      </c>
      <c r="Q32" s="1280"/>
      <c r="R32" s="1280" t="e">
        <f>IF(AND('R. Gestión '!#REF!="Baja",'R. Gestión '!#REF!="Menor"),CONCATENATE("R",'R. Gestión '!#REF!),"")</f>
        <v>#REF!</v>
      </c>
      <c r="S32" s="1280"/>
      <c r="T32" s="1280" t="e">
        <f>IF(AND('R. Gestión '!#REF!="Baja",'R. Gestión '!#REF!="Menor"),CONCATENATE("R",'R. Gestión '!#REF!),"")</f>
        <v>#REF!</v>
      </c>
      <c r="U32" s="1281"/>
      <c r="V32" s="1279" t="e">
        <f>IF(AND('R. Gestión '!#REF!="Baja",'R. Gestión '!#REF!="Moderado"),CONCATENATE("R",'R. Gestión '!#REF!),"")</f>
        <v>#REF!</v>
      </c>
      <c r="W32" s="1280"/>
      <c r="X32" s="1280" t="e">
        <f>IF(AND('R. Gestión '!#REF!="Baja",'R. Gestión '!#REF!="Moderado"),CONCATENATE("R",'R. Gestión '!#REF!),"")</f>
        <v>#REF!</v>
      </c>
      <c r="Y32" s="1280"/>
      <c r="Z32" s="1280" t="e">
        <f>IF(AND('R. Gestión '!#REF!="Baja",'R. Gestión '!#REF!="Moderado"),CONCATENATE("R",'R. Gestión '!#REF!),"")</f>
        <v>#REF!</v>
      </c>
      <c r="AA32" s="1281"/>
      <c r="AB32" s="1297" t="e">
        <f>IF(AND('R. Gestión '!#REF!="Baja",'R. Gestión '!#REF!="Mayor"),CONCATENATE("R",'R. Gestión '!#REF!),"")</f>
        <v>#REF!</v>
      </c>
      <c r="AC32" s="1298"/>
      <c r="AD32" s="1298" t="e">
        <f>IF(AND('R. Gestión '!#REF!="Baja",'R. Gestión '!#REF!="Mayor"),CONCATENATE("R",'R. Gestión '!#REF!),"")</f>
        <v>#REF!</v>
      </c>
      <c r="AE32" s="1298"/>
      <c r="AF32" s="1298" t="e">
        <f>IF(AND('R. Gestión '!#REF!="Baja",'R. Gestión '!#REF!="Mayor"),CONCATENATE("R",'R. Gestión '!#REF!),"")</f>
        <v>#REF!</v>
      </c>
      <c r="AG32" s="1299"/>
      <c r="AH32" s="1288" t="e">
        <f>IF(AND('R. Gestión '!#REF!="Baja",'R. Gestión '!#REF!="Catastrófico"),CONCATENATE("R",'R. Gestión '!#REF!),"")</f>
        <v>#REF!</v>
      </c>
      <c r="AI32" s="1289"/>
      <c r="AJ32" s="1289" t="e">
        <f>IF(AND('R. Gestión '!#REF!="Baja",'R. Gestión '!#REF!="Catastrófico"),CONCATENATE("R",'R. Gestión '!#REF!),"")</f>
        <v>#REF!</v>
      </c>
      <c r="AK32" s="1289"/>
      <c r="AL32" s="1289" t="e">
        <f>IF(AND('R. Gestión '!#REF!="Baja",'R. Gestión '!#REF!="Catastrófico"),CONCATENATE("R",'R. Gestión '!#REF!),"")</f>
        <v>#REF!</v>
      </c>
      <c r="AM32" s="1290"/>
      <c r="AN32" s="72"/>
      <c r="AO32" s="1349"/>
      <c r="AP32" s="1350"/>
      <c r="AQ32" s="1350"/>
      <c r="AR32" s="1350"/>
      <c r="AS32" s="1350"/>
      <c r="AT32" s="1351"/>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row>
    <row r="33" spans="1:80" x14ac:dyDescent="0.25">
      <c r="A33" s="72"/>
      <c r="B33" s="1317"/>
      <c r="C33" s="1317"/>
      <c r="D33" s="1318"/>
      <c r="E33" s="1310"/>
      <c r="F33" s="1311"/>
      <c r="G33" s="1311"/>
      <c r="H33" s="1311"/>
      <c r="I33" s="1311"/>
      <c r="J33" s="1270"/>
      <c r="K33" s="1271"/>
      <c r="L33" s="1271"/>
      <c r="M33" s="1271"/>
      <c r="N33" s="1271"/>
      <c r="O33" s="1272"/>
      <c r="P33" s="1280"/>
      <c r="Q33" s="1280"/>
      <c r="R33" s="1280"/>
      <c r="S33" s="1280"/>
      <c r="T33" s="1280"/>
      <c r="U33" s="1281"/>
      <c r="V33" s="1279"/>
      <c r="W33" s="1280"/>
      <c r="X33" s="1280"/>
      <c r="Y33" s="1280"/>
      <c r="Z33" s="1280"/>
      <c r="AA33" s="1281"/>
      <c r="AB33" s="1297"/>
      <c r="AC33" s="1298"/>
      <c r="AD33" s="1298"/>
      <c r="AE33" s="1298"/>
      <c r="AF33" s="1298"/>
      <c r="AG33" s="1299"/>
      <c r="AH33" s="1288"/>
      <c r="AI33" s="1289"/>
      <c r="AJ33" s="1289"/>
      <c r="AK33" s="1289"/>
      <c r="AL33" s="1289"/>
      <c r="AM33" s="1290"/>
      <c r="AN33" s="72"/>
      <c r="AO33" s="1349"/>
      <c r="AP33" s="1350"/>
      <c r="AQ33" s="1350"/>
      <c r="AR33" s="1350"/>
      <c r="AS33" s="1350"/>
      <c r="AT33" s="1351"/>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c r="BY33" s="72"/>
      <c r="BZ33" s="72"/>
      <c r="CA33" s="72"/>
      <c r="CB33" s="72"/>
    </row>
    <row r="34" spans="1:80" x14ac:dyDescent="0.25">
      <c r="A34" s="72"/>
      <c r="B34" s="1317"/>
      <c r="C34" s="1317"/>
      <c r="D34" s="1318"/>
      <c r="E34" s="1310"/>
      <c r="F34" s="1311"/>
      <c r="G34" s="1311"/>
      <c r="H34" s="1311"/>
      <c r="I34" s="1311"/>
      <c r="J34" s="1270" t="e">
        <f>IF(AND('R. Gestión '!#REF!="Baja",'R. Gestión '!#REF!="Leve"),CONCATENATE("R",'R. Gestión '!#REF!),"")</f>
        <v>#REF!</v>
      </c>
      <c r="K34" s="1271"/>
      <c r="L34" s="1271" t="e">
        <f>IF(AND('R. Gestión '!#REF!="Baja",'R. Gestión '!#REF!="Leve"),CONCATENATE("R",'R. Gestión '!#REF!),"")</f>
        <v>#REF!</v>
      </c>
      <c r="M34" s="1271"/>
      <c r="N34" s="1271" t="e">
        <f>IF(AND('R. Gestión '!#REF!="Baja",'R. Gestión '!#REF!="Leve"),CONCATENATE("R",'R. Gestión '!#REF!),"")</f>
        <v>#REF!</v>
      </c>
      <c r="O34" s="1272"/>
      <c r="P34" s="1280" t="e">
        <f>IF(AND('R. Gestión '!#REF!="Baja",'R. Gestión '!#REF!="Menor"),CONCATENATE("R",'R. Gestión '!#REF!),"")</f>
        <v>#REF!</v>
      </c>
      <c r="Q34" s="1280"/>
      <c r="R34" s="1280" t="e">
        <f>IF(AND('R. Gestión '!#REF!="Baja",'R. Gestión '!#REF!="Menor"),CONCATENATE("R",'R. Gestión '!#REF!),"")</f>
        <v>#REF!</v>
      </c>
      <c r="S34" s="1280"/>
      <c r="T34" s="1280" t="e">
        <f>IF(AND('R. Gestión '!#REF!="Baja",'R. Gestión '!#REF!="Menor"),CONCATENATE("R",'R. Gestión '!#REF!),"")</f>
        <v>#REF!</v>
      </c>
      <c r="U34" s="1281"/>
      <c r="V34" s="1279" t="e">
        <f>IF(AND('R. Gestión '!#REF!="Baja",'R. Gestión '!#REF!="Moderado"),CONCATENATE("R",'R. Gestión '!#REF!),"")</f>
        <v>#REF!</v>
      </c>
      <c r="W34" s="1280"/>
      <c r="X34" s="1280" t="e">
        <f>IF(AND('R. Gestión '!#REF!="Baja",'R. Gestión '!#REF!="Moderado"),CONCATENATE("R",'R. Gestión '!#REF!),"")</f>
        <v>#REF!</v>
      </c>
      <c r="Y34" s="1280"/>
      <c r="Z34" s="1280" t="e">
        <f>IF(AND('R. Gestión '!#REF!="Baja",'R. Gestión '!#REF!="Moderado"),CONCATENATE("R",'R. Gestión '!#REF!),"")</f>
        <v>#REF!</v>
      </c>
      <c r="AA34" s="1281"/>
      <c r="AB34" s="1297" t="e">
        <f>IF(AND('R. Gestión '!#REF!="Baja",'R. Gestión '!#REF!="Mayor"),CONCATENATE("R",'R. Gestión '!#REF!),"")</f>
        <v>#REF!</v>
      </c>
      <c r="AC34" s="1298"/>
      <c r="AD34" s="1298" t="e">
        <f>IF(AND('R. Gestión '!#REF!="Baja",'R. Gestión '!#REF!="Mayor"),CONCATENATE("R",'R. Gestión '!#REF!),"")</f>
        <v>#REF!</v>
      </c>
      <c r="AE34" s="1298"/>
      <c r="AF34" s="1298" t="e">
        <f>IF(AND('R. Gestión '!#REF!="Baja",'R. Gestión '!#REF!="Mayor"),CONCATENATE("R",'R. Gestión '!#REF!),"")</f>
        <v>#REF!</v>
      </c>
      <c r="AG34" s="1299"/>
      <c r="AH34" s="1288" t="e">
        <f>IF(AND('R. Gestión '!#REF!="Baja",'R. Gestión '!#REF!="Catastrófico"),CONCATENATE("R",'R. Gestión '!#REF!),"")</f>
        <v>#REF!</v>
      </c>
      <c r="AI34" s="1289"/>
      <c r="AJ34" s="1289" t="e">
        <f>IF(AND('R. Gestión '!#REF!="Baja",'R. Gestión '!#REF!="Catastrófico"),CONCATENATE("R",'R. Gestión '!#REF!),"")</f>
        <v>#REF!</v>
      </c>
      <c r="AK34" s="1289"/>
      <c r="AL34" s="1289" t="e">
        <f>IF(AND('R. Gestión '!#REF!="Baja",'R. Gestión '!#REF!="Catastrófico"),CONCATENATE("R",'R. Gestión '!#REF!),"")</f>
        <v>#REF!</v>
      </c>
      <c r="AM34" s="1290"/>
      <c r="AN34" s="72"/>
      <c r="AO34" s="1349"/>
      <c r="AP34" s="1350"/>
      <c r="AQ34" s="1350"/>
      <c r="AR34" s="1350"/>
      <c r="AS34" s="1350"/>
      <c r="AT34" s="1351"/>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row>
    <row r="35" spans="1:80" x14ac:dyDescent="0.25">
      <c r="A35" s="72"/>
      <c r="B35" s="1317"/>
      <c r="C35" s="1317"/>
      <c r="D35" s="1318"/>
      <c r="E35" s="1310"/>
      <c r="F35" s="1311"/>
      <c r="G35" s="1311"/>
      <c r="H35" s="1311"/>
      <c r="I35" s="1311"/>
      <c r="J35" s="1270"/>
      <c r="K35" s="1271"/>
      <c r="L35" s="1271"/>
      <c r="M35" s="1271"/>
      <c r="N35" s="1271"/>
      <c r="O35" s="1272"/>
      <c r="P35" s="1280"/>
      <c r="Q35" s="1280"/>
      <c r="R35" s="1280"/>
      <c r="S35" s="1280"/>
      <c r="T35" s="1280"/>
      <c r="U35" s="1281"/>
      <c r="V35" s="1279"/>
      <c r="W35" s="1280"/>
      <c r="X35" s="1280"/>
      <c r="Y35" s="1280"/>
      <c r="Z35" s="1280"/>
      <c r="AA35" s="1281"/>
      <c r="AB35" s="1297"/>
      <c r="AC35" s="1298"/>
      <c r="AD35" s="1298"/>
      <c r="AE35" s="1298"/>
      <c r="AF35" s="1298"/>
      <c r="AG35" s="1299"/>
      <c r="AH35" s="1288"/>
      <c r="AI35" s="1289"/>
      <c r="AJ35" s="1289"/>
      <c r="AK35" s="1289"/>
      <c r="AL35" s="1289"/>
      <c r="AM35" s="1290"/>
      <c r="AN35" s="72"/>
      <c r="AO35" s="1349"/>
      <c r="AP35" s="1350"/>
      <c r="AQ35" s="1350"/>
      <c r="AR35" s="1350"/>
      <c r="AS35" s="1350"/>
      <c r="AT35" s="1351"/>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row>
    <row r="36" spans="1:80" x14ac:dyDescent="0.25">
      <c r="A36" s="72"/>
      <c r="B36" s="1317"/>
      <c r="C36" s="1317"/>
      <c r="D36" s="1318"/>
      <c r="E36" s="1310"/>
      <c r="F36" s="1311"/>
      <c r="G36" s="1311"/>
      <c r="H36" s="1311"/>
      <c r="I36" s="1311"/>
      <c r="J36" s="1270" t="e">
        <f>IF(AND('R. Gestión '!#REF!="Baja",'R. Gestión '!#REF!="Leve"),CONCATENATE("R",'R. Gestión '!#REF!),"")</f>
        <v>#REF!</v>
      </c>
      <c r="K36" s="1271"/>
      <c r="L36" s="1271" t="e">
        <f>IF(AND('R. Gestión '!#REF!="Baja",'R. Gestión '!#REF!="Leve"),CONCATENATE("R",'R. Gestión '!#REF!),"")</f>
        <v>#REF!</v>
      </c>
      <c r="M36" s="1271"/>
      <c r="N36" s="1271" t="str">
        <f>IF(AND('R. Gestión '!$I$161="Baja",'R. Gestión '!$M$161="Leve"),CONCATENATE("R",'R. Gestión '!$A$159),"")</f>
        <v/>
      </c>
      <c r="O36" s="1272"/>
      <c r="P36" s="1280" t="e">
        <f>IF(AND('R. Gestión '!#REF!="Baja",'R. Gestión '!#REF!="Menor"),CONCATENATE("R",'R. Gestión '!#REF!),"")</f>
        <v>#REF!</v>
      </c>
      <c r="Q36" s="1280"/>
      <c r="R36" s="1280" t="e">
        <f>IF(AND('R. Gestión '!#REF!="Baja",'R. Gestión '!#REF!="Menor"),CONCATENATE("R",'R. Gestión '!#REF!),"")</f>
        <v>#REF!</v>
      </c>
      <c r="S36" s="1280"/>
      <c r="T36" s="1280" t="str">
        <f>IF(AND('R. Gestión '!$I$161="Baja",'R. Gestión '!$M$161="Menor"),CONCATENATE("R",'R. Gestión '!$A$159),"")</f>
        <v/>
      </c>
      <c r="U36" s="1281"/>
      <c r="V36" s="1279" t="e">
        <f>IF(AND('R. Gestión '!#REF!="Baja",'R. Gestión '!#REF!="Moderado"),CONCATENATE("R",'R. Gestión '!#REF!),"")</f>
        <v>#REF!</v>
      </c>
      <c r="W36" s="1280"/>
      <c r="X36" s="1280" t="e">
        <f>IF(AND('R. Gestión '!#REF!="Baja",'R. Gestión '!#REF!="Moderado"),CONCATENATE("R",'R. Gestión '!#REF!),"")</f>
        <v>#REF!</v>
      </c>
      <c r="Y36" s="1280"/>
      <c r="Z36" s="1280" t="str">
        <f>IF(AND('R. Gestión '!$I$161="Baja",'R. Gestión '!$M$161="Moderado"),CONCATENATE("R",'R. Gestión '!$A$159),"")</f>
        <v/>
      </c>
      <c r="AA36" s="1281"/>
      <c r="AB36" s="1297" t="e">
        <f>IF(AND('R. Gestión '!#REF!="Baja",'R. Gestión '!#REF!="Mayor"),CONCATENATE("R",'R. Gestión '!#REF!),"")</f>
        <v>#REF!</v>
      </c>
      <c r="AC36" s="1298"/>
      <c r="AD36" s="1298" t="e">
        <f>IF(AND('R. Gestión '!#REF!="Baja",'R. Gestión '!#REF!="Mayor"),CONCATENATE("R",'R. Gestión '!#REF!),"")</f>
        <v>#REF!</v>
      </c>
      <c r="AE36" s="1298"/>
      <c r="AF36" s="1298" t="str">
        <f>IF(AND('R. Gestión '!$I$161="Baja",'R. Gestión '!$M$161="Mayor"),CONCATENATE("R",'R. Gestión '!$A$159),"")</f>
        <v/>
      </c>
      <c r="AG36" s="1299"/>
      <c r="AH36" s="1288" t="e">
        <f>IF(AND('R. Gestión '!#REF!="Baja",'R. Gestión '!#REF!="Catastrófico"),CONCATENATE("R",'R. Gestión '!#REF!),"")</f>
        <v>#REF!</v>
      </c>
      <c r="AI36" s="1289"/>
      <c r="AJ36" s="1289" t="e">
        <f>IF(AND('R. Gestión '!#REF!="Baja",'R. Gestión '!#REF!="Catastrófico"),CONCATENATE("R",'R. Gestión '!#REF!),"")</f>
        <v>#REF!</v>
      </c>
      <c r="AK36" s="1289"/>
      <c r="AL36" s="1289" t="str">
        <f>IF(AND('R. Gestión '!$I$161="Baja",'R. Gestión '!$M$161="Catastrófico"),CONCATENATE("R",'R. Gestión '!$A$159),"")</f>
        <v/>
      </c>
      <c r="AM36" s="1290"/>
      <c r="AN36" s="72"/>
      <c r="AO36" s="1349"/>
      <c r="AP36" s="1350"/>
      <c r="AQ36" s="1350"/>
      <c r="AR36" s="1350"/>
      <c r="AS36" s="1350"/>
      <c r="AT36" s="1351"/>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row>
    <row r="37" spans="1:80" ht="15.75" thickBot="1" x14ac:dyDescent="0.3">
      <c r="A37" s="72"/>
      <c r="B37" s="1317"/>
      <c r="C37" s="1317"/>
      <c r="D37" s="1318"/>
      <c r="E37" s="1313"/>
      <c r="F37" s="1314"/>
      <c r="G37" s="1314"/>
      <c r="H37" s="1314"/>
      <c r="I37" s="1314"/>
      <c r="J37" s="1273"/>
      <c r="K37" s="1274"/>
      <c r="L37" s="1274"/>
      <c r="M37" s="1274"/>
      <c r="N37" s="1274"/>
      <c r="O37" s="1275"/>
      <c r="P37" s="1283"/>
      <c r="Q37" s="1283"/>
      <c r="R37" s="1283"/>
      <c r="S37" s="1283"/>
      <c r="T37" s="1283"/>
      <c r="U37" s="1284"/>
      <c r="V37" s="1282"/>
      <c r="W37" s="1283"/>
      <c r="X37" s="1283"/>
      <c r="Y37" s="1283"/>
      <c r="Z37" s="1283"/>
      <c r="AA37" s="1284"/>
      <c r="AB37" s="1300"/>
      <c r="AC37" s="1301"/>
      <c r="AD37" s="1301"/>
      <c r="AE37" s="1301"/>
      <c r="AF37" s="1301"/>
      <c r="AG37" s="1302"/>
      <c r="AH37" s="1291"/>
      <c r="AI37" s="1292"/>
      <c r="AJ37" s="1292"/>
      <c r="AK37" s="1292"/>
      <c r="AL37" s="1292"/>
      <c r="AM37" s="1293"/>
      <c r="AN37" s="72"/>
      <c r="AO37" s="1352"/>
      <c r="AP37" s="1353"/>
      <c r="AQ37" s="1353"/>
      <c r="AR37" s="1353"/>
      <c r="AS37" s="1353"/>
      <c r="AT37" s="1354"/>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row>
    <row r="38" spans="1:80" x14ac:dyDescent="0.25">
      <c r="A38" s="72"/>
      <c r="B38" s="1317"/>
      <c r="C38" s="1317"/>
      <c r="D38" s="1318"/>
      <c r="E38" s="1307" t="s">
        <v>98</v>
      </c>
      <c r="F38" s="1308"/>
      <c r="G38" s="1308"/>
      <c r="H38" s="1308"/>
      <c r="I38" s="1309"/>
      <c r="J38" s="1276" t="e">
        <f>IF(AND('R. Gestión '!#REF!="Muy Baja",'R. Gestión '!#REF!="Leve"),CONCATENATE("R",'R. Gestión '!#REF!),"")</f>
        <v>#REF!</v>
      </c>
      <c r="K38" s="1277"/>
      <c r="L38" s="1277" t="e">
        <f>IF(AND('R. Gestión '!#REF!="Muy Baja",'R. Gestión '!#REF!="Leve"),CONCATENATE("R",'R. Gestión '!#REF!),"")</f>
        <v>#REF!</v>
      </c>
      <c r="M38" s="1277"/>
      <c r="N38" s="1277" t="e">
        <f>IF(AND('R. Gestión '!#REF!="Muy Baja",'R. Gestión '!#REF!="Leve"),CONCATENATE("R",'R. Gestión '!#REF!),"")</f>
        <v>#REF!</v>
      </c>
      <c r="O38" s="1278"/>
      <c r="P38" s="1276" t="e">
        <f>IF(AND('R. Gestión '!#REF!="Muy Baja",'R. Gestión '!#REF!="Menor"),CONCATENATE("R",'R. Gestión '!#REF!),"")</f>
        <v>#REF!</v>
      </c>
      <c r="Q38" s="1277"/>
      <c r="R38" s="1277" t="e">
        <f>IF(AND('R. Gestión '!#REF!="Muy Baja",'R. Gestión '!#REF!="Menor"),CONCATENATE("R",'R. Gestión '!#REF!),"")</f>
        <v>#REF!</v>
      </c>
      <c r="S38" s="1277"/>
      <c r="T38" s="1277" t="e">
        <f>IF(AND('R. Gestión '!#REF!="Muy Baja",'R. Gestión '!#REF!="Menor"),CONCATENATE("R",'R. Gestión '!#REF!),"")</f>
        <v>#REF!</v>
      </c>
      <c r="U38" s="1278"/>
      <c r="V38" s="1285" t="e">
        <f>IF(AND('R. Gestión '!#REF!="Muy Baja",'R. Gestión '!#REF!="Moderado"),CONCATENATE("R",'R. Gestión '!#REF!),"")</f>
        <v>#REF!</v>
      </c>
      <c r="W38" s="1286"/>
      <c r="X38" s="1286" t="e">
        <f>IF(AND('R. Gestión '!#REF!="Muy Baja",'R. Gestión '!#REF!="Moderado"),CONCATENATE("R",'R. Gestión '!#REF!),"")</f>
        <v>#REF!</v>
      </c>
      <c r="Y38" s="1286"/>
      <c r="Z38" s="1286" t="e">
        <f>IF(AND('R. Gestión '!#REF!="Muy Baja",'R. Gestión '!#REF!="Moderado"),CONCATENATE("R",'R. Gestión '!#REF!),"")</f>
        <v>#REF!</v>
      </c>
      <c r="AA38" s="1287"/>
      <c r="AB38" s="1303" t="e">
        <f>IF(AND('R. Gestión '!#REF!="Muy Baja",'R. Gestión '!#REF!="Mayor"),CONCATENATE("R",'R. Gestión '!#REF!),"")</f>
        <v>#REF!</v>
      </c>
      <c r="AC38" s="1304"/>
      <c r="AD38" s="1304" t="e">
        <f>IF(AND('R. Gestión '!#REF!="Muy Baja",'R. Gestión '!#REF!="Mayor"),CONCATENATE("R",'R. Gestión '!#REF!),"")</f>
        <v>#REF!</v>
      </c>
      <c r="AE38" s="1304"/>
      <c r="AF38" s="1304" t="e">
        <f>IF(AND('R. Gestión '!#REF!="Muy Baja",'R. Gestión '!#REF!="Mayor"),CONCATENATE("R",'R. Gestión '!#REF!),"")</f>
        <v>#REF!</v>
      </c>
      <c r="AG38" s="1305"/>
      <c r="AH38" s="1294" t="e">
        <f>IF(AND('R. Gestión '!#REF!="Muy Baja",'R. Gestión '!#REF!="Catastrófico"),CONCATENATE("R",'R. Gestión '!#REF!),"")</f>
        <v>#REF!</v>
      </c>
      <c r="AI38" s="1295"/>
      <c r="AJ38" s="1295" t="e">
        <f>IF(AND('R. Gestión '!#REF!="Muy Baja",'R. Gestión '!#REF!="Catastrófico"),CONCATENATE("R",'R. Gestión '!#REF!),"")</f>
        <v>#REF!</v>
      </c>
      <c r="AK38" s="1295"/>
      <c r="AL38" s="1295" t="e">
        <f>IF(AND('R. Gestión '!#REF!="Muy Baja",'R. Gestión '!#REF!="Catastrófico"),CONCATENATE("R",'R. Gestión '!#REF!),"")</f>
        <v>#REF!</v>
      </c>
      <c r="AM38" s="1296"/>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row>
    <row r="39" spans="1:80" x14ac:dyDescent="0.25">
      <c r="A39" s="72"/>
      <c r="B39" s="1317"/>
      <c r="C39" s="1317"/>
      <c r="D39" s="1318"/>
      <c r="E39" s="1310"/>
      <c r="F39" s="1311"/>
      <c r="G39" s="1311"/>
      <c r="H39" s="1311"/>
      <c r="I39" s="1312"/>
      <c r="J39" s="1270"/>
      <c r="K39" s="1271"/>
      <c r="L39" s="1271"/>
      <c r="M39" s="1271"/>
      <c r="N39" s="1271"/>
      <c r="O39" s="1272"/>
      <c r="P39" s="1270"/>
      <c r="Q39" s="1271"/>
      <c r="R39" s="1271"/>
      <c r="S39" s="1271"/>
      <c r="T39" s="1271"/>
      <c r="U39" s="1272"/>
      <c r="V39" s="1279"/>
      <c r="W39" s="1280"/>
      <c r="X39" s="1280"/>
      <c r="Y39" s="1280"/>
      <c r="Z39" s="1280"/>
      <c r="AA39" s="1281"/>
      <c r="AB39" s="1297"/>
      <c r="AC39" s="1298"/>
      <c r="AD39" s="1298"/>
      <c r="AE39" s="1298"/>
      <c r="AF39" s="1298"/>
      <c r="AG39" s="1299"/>
      <c r="AH39" s="1288"/>
      <c r="AI39" s="1289"/>
      <c r="AJ39" s="1289"/>
      <c r="AK39" s="1289"/>
      <c r="AL39" s="1289"/>
      <c r="AM39" s="1290"/>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c r="BY39" s="72"/>
      <c r="BZ39" s="72"/>
      <c r="CA39" s="72"/>
      <c r="CB39" s="72"/>
    </row>
    <row r="40" spans="1:80" x14ac:dyDescent="0.25">
      <c r="A40" s="72"/>
      <c r="B40" s="1317"/>
      <c r="C40" s="1317"/>
      <c r="D40" s="1318"/>
      <c r="E40" s="1310"/>
      <c r="F40" s="1311"/>
      <c r="G40" s="1311"/>
      <c r="H40" s="1311"/>
      <c r="I40" s="1312"/>
      <c r="J40" s="1270" t="e">
        <f>IF(AND('R. Gestión '!#REF!="Muy Baja",'R. Gestión '!#REF!="Leve"),CONCATENATE("R",'R. Gestión '!#REF!),"")</f>
        <v>#REF!</v>
      </c>
      <c r="K40" s="1271"/>
      <c r="L40" s="1271" t="e">
        <f>IF(AND('R. Gestión '!#REF!="Muy Baja",'R. Gestión '!#REF!="Leve"),CONCATENATE("R",'R. Gestión '!#REF!),"")</f>
        <v>#REF!</v>
      </c>
      <c r="M40" s="1271"/>
      <c r="N40" s="1271" t="e">
        <f>IF(AND('R. Gestión '!#REF!="Muy Baja",'R. Gestión '!#REF!="Leve"),CONCATENATE("R",'R. Gestión '!#REF!),"")</f>
        <v>#REF!</v>
      </c>
      <c r="O40" s="1272"/>
      <c r="P40" s="1270" t="e">
        <f>IF(AND('R. Gestión '!#REF!="Muy Baja",'R. Gestión '!#REF!="Menor"),CONCATENATE("R",'R. Gestión '!#REF!),"")</f>
        <v>#REF!</v>
      </c>
      <c r="Q40" s="1271"/>
      <c r="R40" s="1271" t="e">
        <f>IF(AND('R. Gestión '!#REF!="Muy Baja",'R. Gestión '!#REF!="Menor"),CONCATENATE("R",'R. Gestión '!#REF!),"")</f>
        <v>#REF!</v>
      </c>
      <c r="S40" s="1271"/>
      <c r="T40" s="1271" t="e">
        <f>IF(AND('R. Gestión '!#REF!="Muy Baja",'R. Gestión '!#REF!="Menor"),CONCATENATE("R",'R. Gestión '!#REF!),"")</f>
        <v>#REF!</v>
      </c>
      <c r="U40" s="1272"/>
      <c r="V40" s="1279" t="e">
        <f>IF(AND('R. Gestión '!#REF!="Muy Baja",'R. Gestión '!#REF!="Moderado"),CONCATENATE("R",'R. Gestión '!#REF!),"")</f>
        <v>#REF!</v>
      </c>
      <c r="W40" s="1280"/>
      <c r="X40" s="1280" t="e">
        <f>IF(AND('R. Gestión '!#REF!="Muy Baja",'R. Gestión '!#REF!="Moderado"),CONCATENATE("R",'R. Gestión '!#REF!),"")</f>
        <v>#REF!</v>
      </c>
      <c r="Y40" s="1280"/>
      <c r="Z40" s="1280" t="e">
        <f>IF(AND('R. Gestión '!#REF!="Muy Baja",'R. Gestión '!#REF!="Moderado"),CONCATENATE("R",'R. Gestión '!#REF!),"")</f>
        <v>#REF!</v>
      </c>
      <c r="AA40" s="1281"/>
      <c r="AB40" s="1297" t="e">
        <f>IF(AND('R. Gestión '!#REF!="Muy Baja",'R. Gestión '!#REF!="Mayor"),CONCATENATE("R",'R. Gestión '!#REF!),"")</f>
        <v>#REF!</v>
      </c>
      <c r="AC40" s="1298"/>
      <c r="AD40" s="1298" t="e">
        <f>IF(AND('R. Gestión '!#REF!="Muy Baja",'R. Gestión '!#REF!="Mayor"),CONCATENATE("R",'R. Gestión '!#REF!),"")</f>
        <v>#REF!</v>
      </c>
      <c r="AE40" s="1298"/>
      <c r="AF40" s="1298" t="e">
        <f>IF(AND('R. Gestión '!#REF!="Muy Baja",'R. Gestión '!#REF!="Mayor"),CONCATENATE("R",'R. Gestión '!#REF!),"")</f>
        <v>#REF!</v>
      </c>
      <c r="AG40" s="1299"/>
      <c r="AH40" s="1288" t="e">
        <f>IF(AND('R. Gestión '!#REF!="Muy Baja",'R. Gestión '!#REF!="Catastrófico"),CONCATENATE("R",'R. Gestión '!#REF!),"")</f>
        <v>#REF!</v>
      </c>
      <c r="AI40" s="1289"/>
      <c r="AJ40" s="1289" t="e">
        <f>IF(AND('R. Gestión '!#REF!="Muy Baja",'R. Gestión '!#REF!="Catastrófico"),CONCATENATE("R",'R. Gestión '!#REF!),"")</f>
        <v>#REF!</v>
      </c>
      <c r="AK40" s="1289"/>
      <c r="AL40" s="1289" t="e">
        <f>IF(AND('R. Gestión '!#REF!="Muy Baja",'R. Gestión '!#REF!="Catastrófico"),CONCATENATE("R",'R. Gestión '!#REF!),"")</f>
        <v>#REF!</v>
      </c>
      <c r="AM40" s="1290"/>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row>
    <row r="41" spans="1:80" x14ac:dyDescent="0.25">
      <c r="A41" s="72"/>
      <c r="B41" s="1317"/>
      <c r="C41" s="1317"/>
      <c r="D41" s="1318"/>
      <c r="E41" s="1310"/>
      <c r="F41" s="1311"/>
      <c r="G41" s="1311"/>
      <c r="H41" s="1311"/>
      <c r="I41" s="1312"/>
      <c r="J41" s="1270"/>
      <c r="K41" s="1271"/>
      <c r="L41" s="1271"/>
      <c r="M41" s="1271"/>
      <c r="N41" s="1271"/>
      <c r="O41" s="1272"/>
      <c r="P41" s="1270"/>
      <c r="Q41" s="1271"/>
      <c r="R41" s="1271"/>
      <c r="S41" s="1271"/>
      <c r="T41" s="1271"/>
      <c r="U41" s="1272"/>
      <c r="V41" s="1279"/>
      <c r="W41" s="1280"/>
      <c r="X41" s="1280"/>
      <c r="Y41" s="1280"/>
      <c r="Z41" s="1280"/>
      <c r="AA41" s="1281"/>
      <c r="AB41" s="1297"/>
      <c r="AC41" s="1298"/>
      <c r="AD41" s="1298"/>
      <c r="AE41" s="1298"/>
      <c r="AF41" s="1298"/>
      <c r="AG41" s="1299"/>
      <c r="AH41" s="1288"/>
      <c r="AI41" s="1289"/>
      <c r="AJ41" s="1289"/>
      <c r="AK41" s="1289"/>
      <c r="AL41" s="1289"/>
      <c r="AM41" s="1290"/>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row>
    <row r="42" spans="1:80" x14ac:dyDescent="0.25">
      <c r="A42" s="72"/>
      <c r="B42" s="1317"/>
      <c r="C42" s="1317"/>
      <c r="D42" s="1318"/>
      <c r="E42" s="1310"/>
      <c r="F42" s="1311"/>
      <c r="G42" s="1311"/>
      <c r="H42" s="1311"/>
      <c r="I42" s="1312"/>
      <c r="J42" s="1270" t="e">
        <f>IF(AND('R. Gestión '!#REF!="Muy Baja",'R. Gestión '!#REF!="Leve"),CONCATENATE("R",'R. Gestión '!#REF!),"")</f>
        <v>#REF!</v>
      </c>
      <c r="K42" s="1271"/>
      <c r="L42" s="1271" t="e">
        <f>IF(AND('R. Gestión '!#REF!="Muy Baja",'R. Gestión '!#REF!="Leve"),CONCATENATE("R",'R. Gestión '!#REF!),"")</f>
        <v>#REF!</v>
      </c>
      <c r="M42" s="1271"/>
      <c r="N42" s="1271" t="e">
        <f>IF(AND('R. Gestión '!#REF!="Muy Baja",'R. Gestión '!#REF!="Leve"),CONCATENATE("R",'R. Gestión '!#REF!),"")</f>
        <v>#REF!</v>
      </c>
      <c r="O42" s="1272"/>
      <c r="P42" s="1270" t="e">
        <f>IF(AND('R. Gestión '!#REF!="Muy Baja",'R. Gestión '!#REF!="Menor"),CONCATENATE("R",'R. Gestión '!#REF!),"")</f>
        <v>#REF!</v>
      </c>
      <c r="Q42" s="1271"/>
      <c r="R42" s="1271" t="e">
        <f>IF(AND('R. Gestión '!#REF!="Muy Baja",'R. Gestión '!#REF!="Menor"),CONCATENATE("R",'R. Gestión '!#REF!),"")</f>
        <v>#REF!</v>
      </c>
      <c r="S42" s="1271"/>
      <c r="T42" s="1271" t="e">
        <f>IF(AND('R. Gestión '!#REF!="Muy Baja",'R. Gestión '!#REF!="Menor"),CONCATENATE("R",'R. Gestión '!#REF!),"")</f>
        <v>#REF!</v>
      </c>
      <c r="U42" s="1272"/>
      <c r="V42" s="1279" t="e">
        <f>IF(AND('R. Gestión '!#REF!="Muy Baja",'R. Gestión '!#REF!="Moderado"),CONCATENATE("R",'R. Gestión '!#REF!),"")</f>
        <v>#REF!</v>
      </c>
      <c r="W42" s="1280"/>
      <c r="X42" s="1280" t="e">
        <f>IF(AND('R. Gestión '!#REF!="Muy Baja",'R. Gestión '!#REF!="Moderado"),CONCATENATE("R",'R. Gestión '!#REF!),"")</f>
        <v>#REF!</v>
      </c>
      <c r="Y42" s="1280"/>
      <c r="Z42" s="1280" t="e">
        <f>IF(AND('R. Gestión '!#REF!="Muy Baja",'R. Gestión '!#REF!="Moderado"),CONCATENATE("R",'R. Gestión '!#REF!),"")</f>
        <v>#REF!</v>
      </c>
      <c r="AA42" s="1281"/>
      <c r="AB42" s="1297" t="e">
        <f>IF(AND('R. Gestión '!#REF!="Muy Baja",'R. Gestión '!#REF!="Mayor"),CONCATENATE("R",'R. Gestión '!#REF!),"")</f>
        <v>#REF!</v>
      </c>
      <c r="AC42" s="1298"/>
      <c r="AD42" s="1298" t="e">
        <f>IF(AND('R. Gestión '!#REF!="Muy Baja",'R. Gestión '!#REF!="Mayor"),CONCATENATE("R",'R. Gestión '!#REF!),"")</f>
        <v>#REF!</v>
      </c>
      <c r="AE42" s="1298"/>
      <c r="AF42" s="1298" t="e">
        <f>IF(AND('R. Gestión '!#REF!="Muy Baja",'R. Gestión '!#REF!="Mayor"),CONCATENATE("R",'R. Gestión '!#REF!),"")</f>
        <v>#REF!</v>
      </c>
      <c r="AG42" s="1299"/>
      <c r="AH42" s="1288" t="e">
        <f>IF(AND('R. Gestión '!#REF!="Muy Baja",'R. Gestión '!#REF!="Catastrófico"),CONCATENATE("R",'R. Gestión '!#REF!),"")</f>
        <v>#REF!</v>
      </c>
      <c r="AI42" s="1289"/>
      <c r="AJ42" s="1289" t="e">
        <f>IF(AND('R. Gestión '!#REF!="Muy Baja",'R. Gestión '!#REF!="Catastrófico"),CONCATENATE("R",'R. Gestión '!#REF!),"")</f>
        <v>#REF!</v>
      </c>
      <c r="AK42" s="1289"/>
      <c r="AL42" s="1289" t="e">
        <f>IF(AND('R. Gestión '!#REF!="Muy Baja",'R. Gestión '!#REF!="Catastrófico"),CONCATENATE("R",'R. Gestión '!#REF!),"")</f>
        <v>#REF!</v>
      </c>
      <c r="AM42" s="1290"/>
      <c r="AN42" s="72"/>
      <c r="AO42" s="72"/>
      <c r="AP42" s="72"/>
      <c r="AQ42" s="72"/>
      <c r="AR42" s="72"/>
      <c r="AS42" s="72"/>
      <c r="AT42" s="72"/>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c r="BY42" s="72"/>
      <c r="BZ42" s="72"/>
      <c r="CA42" s="72"/>
      <c r="CB42" s="72"/>
    </row>
    <row r="43" spans="1:80" x14ac:dyDescent="0.25">
      <c r="A43" s="72"/>
      <c r="B43" s="1317"/>
      <c r="C43" s="1317"/>
      <c r="D43" s="1318"/>
      <c r="E43" s="1310"/>
      <c r="F43" s="1311"/>
      <c r="G43" s="1311"/>
      <c r="H43" s="1311"/>
      <c r="I43" s="1312"/>
      <c r="J43" s="1270"/>
      <c r="K43" s="1271"/>
      <c r="L43" s="1271"/>
      <c r="M43" s="1271"/>
      <c r="N43" s="1271"/>
      <c r="O43" s="1272"/>
      <c r="P43" s="1270"/>
      <c r="Q43" s="1271"/>
      <c r="R43" s="1271"/>
      <c r="S43" s="1271"/>
      <c r="T43" s="1271"/>
      <c r="U43" s="1272"/>
      <c r="V43" s="1279"/>
      <c r="W43" s="1280"/>
      <c r="X43" s="1280"/>
      <c r="Y43" s="1280"/>
      <c r="Z43" s="1280"/>
      <c r="AA43" s="1281"/>
      <c r="AB43" s="1297"/>
      <c r="AC43" s="1298"/>
      <c r="AD43" s="1298"/>
      <c r="AE43" s="1298"/>
      <c r="AF43" s="1298"/>
      <c r="AG43" s="1299"/>
      <c r="AH43" s="1288"/>
      <c r="AI43" s="1289"/>
      <c r="AJ43" s="1289"/>
      <c r="AK43" s="1289"/>
      <c r="AL43" s="1289"/>
      <c r="AM43" s="1290"/>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row>
    <row r="44" spans="1:80" x14ac:dyDescent="0.25">
      <c r="A44" s="72"/>
      <c r="B44" s="1317"/>
      <c r="C44" s="1317"/>
      <c r="D44" s="1318"/>
      <c r="E44" s="1310"/>
      <c r="F44" s="1311"/>
      <c r="G44" s="1311"/>
      <c r="H44" s="1311"/>
      <c r="I44" s="1312"/>
      <c r="J44" s="1270" t="e">
        <f>IF(AND('R. Gestión '!#REF!="Muy Baja",'R. Gestión '!#REF!="Leve"),CONCATENATE("R",'R. Gestión '!#REF!),"")</f>
        <v>#REF!</v>
      </c>
      <c r="K44" s="1271"/>
      <c r="L44" s="1271" t="e">
        <f>IF(AND('R. Gestión '!#REF!="Muy Baja",'R. Gestión '!#REF!="Leve"),CONCATENATE("R",'R. Gestión '!#REF!),"")</f>
        <v>#REF!</v>
      </c>
      <c r="M44" s="1271"/>
      <c r="N44" s="1271" t="str">
        <f>IF(AND('R. Gestión '!$I$161="Muy Baja",'R. Gestión '!$M$161="Leve"),CONCATENATE("R",'R. Gestión '!$A$159),"")</f>
        <v/>
      </c>
      <c r="O44" s="1272"/>
      <c r="P44" s="1270" t="e">
        <f>IF(AND('R. Gestión '!#REF!="Muy Baja",'R. Gestión '!#REF!="Menor"),CONCATENATE("R",'R. Gestión '!#REF!),"")</f>
        <v>#REF!</v>
      </c>
      <c r="Q44" s="1271"/>
      <c r="R44" s="1271" t="e">
        <f>IF(AND('R. Gestión '!#REF!="Muy Baja",'R. Gestión '!#REF!="Menor"),CONCATENATE("R",'R. Gestión '!#REF!),"")</f>
        <v>#REF!</v>
      </c>
      <c r="S44" s="1271"/>
      <c r="T44" s="1271" t="str">
        <f>IF(AND('R. Gestión '!$I$161="Muy Baja",'R. Gestión '!$M$161="Menor"),CONCATENATE("R",'R. Gestión '!$A$159),"")</f>
        <v/>
      </c>
      <c r="U44" s="1272"/>
      <c r="V44" s="1279" t="e">
        <f>IF(AND('R. Gestión '!#REF!="Muy Baja",'R. Gestión '!#REF!="Moderado"),CONCATENATE("R",'R. Gestión '!#REF!),"")</f>
        <v>#REF!</v>
      </c>
      <c r="W44" s="1280"/>
      <c r="X44" s="1280" t="e">
        <f>IF(AND('R. Gestión '!#REF!="Muy Baja",'R. Gestión '!#REF!="Moderado"),CONCATENATE("R",'R. Gestión '!#REF!),"")</f>
        <v>#REF!</v>
      </c>
      <c r="Y44" s="1280"/>
      <c r="Z44" s="1280" t="str">
        <f>IF(AND('R. Gestión '!$I$161="Muy Baja",'R. Gestión '!$M$161="Moderado"),CONCATENATE("R",'R. Gestión '!$A$159),"")</f>
        <v/>
      </c>
      <c r="AA44" s="1281"/>
      <c r="AB44" s="1297" t="e">
        <f>IF(AND('R. Gestión '!#REF!="Muy Baja",'R. Gestión '!#REF!="Mayor"),CONCATENATE("R",'R. Gestión '!#REF!),"")</f>
        <v>#REF!</v>
      </c>
      <c r="AC44" s="1298"/>
      <c r="AD44" s="1298" t="e">
        <f>IF(AND('R. Gestión '!#REF!="Muy Baja",'R. Gestión '!#REF!="Mayor"),CONCATENATE("R",'R. Gestión '!#REF!),"")</f>
        <v>#REF!</v>
      </c>
      <c r="AE44" s="1298"/>
      <c r="AF44" s="1298" t="str">
        <f>IF(AND('R. Gestión '!$I$161="Muy Baja",'R. Gestión '!$M$161="Mayor"),CONCATENATE("R",'R. Gestión '!$A$159),"")</f>
        <v/>
      </c>
      <c r="AG44" s="1299"/>
      <c r="AH44" s="1288" t="e">
        <f>IF(AND('R. Gestión '!#REF!="Muy Baja",'R. Gestión '!#REF!="Catastrófico"),CONCATENATE("R",'R. Gestión '!#REF!),"")</f>
        <v>#REF!</v>
      </c>
      <c r="AI44" s="1289"/>
      <c r="AJ44" s="1289" t="e">
        <f>IF(AND('R. Gestión '!#REF!="Muy Baja",'R. Gestión '!#REF!="Catastrófico"),CONCATENATE("R",'R. Gestión '!#REF!),"")</f>
        <v>#REF!</v>
      </c>
      <c r="AK44" s="1289"/>
      <c r="AL44" s="1289" t="str">
        <f>IF(AND('R. Gestión '!$I$161="Muy Baja",'R. Gestión '!$M$161="Catastrófico"),CONCATENATE("R",'R. Gestión '!$A$159),"")</f>
        <v/>
      </c>
      <c r="AM44" s="1290"/>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row>
    <row r="45" spans="1:80" ht="15.75" thickBot="1" x14ac:dyDescent="0.3">
      <c r="A45" s="72"/>
      <c r="B45" s="1317"/>
      <c r="C45" s="1317"/>
      <c r="D45" s="1318"/>
      <c r="E45" s="1313"/>
      <c r="F45" s="1314"/>
      <c r="G45" s="1314"/>
      <c r="H45" s="1314"/>
      <c r="I45" s="1315"/>
      <c r="J45" s="1273"/>
      <c r="K45" s="1274"/>
      <c r="L45" s="1274"/>
      <c r="M45" s="1274"/>
      <c r="N45" s="1274"/>
      <c r="O45" s="1275"/>
      <c r="P45" s="1273"/>
      <c r="Q45" s="1274"/>
      <c r="R45" s="1274"/>
      <c r="S45" s="1274"/>
      <c r="T45" s="1274"/>
      <c r="U45" s="1275"/>
      <c r="V45" s="1282"/>
      <c r="W45" s="1283"/>
      <c r="X45" s="1283"/>
      <c r="Y45" s="1283"/>
      <c r="Z45" s="1283"/>
      <c r="AA45" s="1284"/>
      <c r="AB45" s="1300"/>
      <c r="AC45" s="1301"/>
      <c r="AD45" s="1301"/>
      <c r="AE45" s="1301"/>
      <c r="AF45" s="1301"/>
      <c r="AG45" s="1302"/>
      <c r="AH45" s="1291"/>
      <c r="AI45" s="1292"/>
      <c r="AJ45" s="1292"/>
      <c r="AK45" s="1292"/>
      <c r="AL45" s="1292"/>
      <c r="AM45" s="1293"/>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row>
    <row r="46" spans="1:80" x14ac:dyDescent="0.25">
      <c r="A46" s="72"/>
      <c r="B46" s="72"/>
      <c r="C46" s="72"/>
      <c r="D46" s="72"/>
      <c r="E46" s="72"/>
      <c r="F46" s="72"/>
      <c r="G46" s="72"/>
      <c r="H46" s="72"/>
      <c r="I46" s="72"/>
      <c r="J46" s="1307" t="s">
        <v>97</v>
      </c>
      <c r="K46" s="1308"/>
      <c r="L46" s="1308"/>
      <c r="M46" s="1308"/>
      <c r="N46" s="1308"/>
      <c r="O46" s="1309"/>
      <c r="P46" s="1307" t="s">
        <v>96</v>
      </c>
      <c r="Q46" s="1308"/>
      <c r="R46" s="1308"/>
      <c r="S46" s="1308"/>
      <c r="T46" s="1308"/>
      <c r="U46" s="1309"/>
      <c r="V46" s="1307" t="s">
        <v>95</v>
      </c>
      <c r="W46" s="1308"/>
      <c r="X46" s="1308"/>
      <c r="Y46" s="1308"/>
      <c r="Z46" s="1308"/>
      <c r="AA46" s="1309"/>
      <c r="AB46" s="1307" t="s">
        <v>94</v>
      </c>
      <c r="AC46" s="1316"/>
      <c r="AD46" s="1308"/>
      <c r="AE46" s="1308"/>
      <c r="AF46" s="1308"/>
      <c r="AG46" s="1309"/>
      <c r="AH46" s="1307" t="s">
        <v>93</v>
      </c>
      <c r="AI46" s="1308"/>
      <c r="AJ46" s="1308"/>
      <c r="AK46" s="1308"/>
      <c r="AL46" s="1308"/>
      <c r="AM46" s="1309"/>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row>
    <row r="47" spans="1:80" x14ac:dyDescent="0.25">
      <c r="A47" s="72"/>
      <c r="B47" s="72"/>
      <c r="C47" s="72"/>
      <c r="D47" s="72"/>
      <c r="E47" s="72"/>
      <c r="F47" s="72"/>
      <c r="G47" s="72"/>
      <c r="H47" s="72"/>
      <c r="I47" s="72"/>
      <c r="J47" s="1310"/>
      <c r="K47" s="1311"/>
      <c r="L47" s="1311"/>
      <c r="M47" s="1311"/>
      <c r="N47" s="1311"/>
      <c r="O47" s="1312"/>
      <c r="P47" s="1310"/>
      <c r="Q47" s="1311"/>
      <c r="R47" s="1311"/>
      <c r="S47" s="1311"/>
      <c r="T47" s="1311"/>
      <c r="U47" s="1312"/>
      <c r="V47" s="1310"/>
      <c r="W47" s="1311"/>
      <c r="X47" s="1311"/>
      <c r="Y47" s="1311"/>
      <c r="Z47" s="1311"/>
      <c r="AA47" s="1312"/>
      <c r="AB47" s="1310"/>
      <c r="AC47" s="1311"/>
      <c r="AD47" s="1311"/>
      <c r="AE47" s="1311"/>
      <c r="AF47" s="1311"/>
      <c r="AG47" s="1312"/>
      <c r="AH47" s="1310"/>
      <c r="AI47" s="1311"/>
      <c r="AJ47" s="1311"/>
      <c r="AK47" s="1311"/>
      <c r="AL47" s="1311"/>
      <c r="AM47" s="131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row>
    <row r="48" spans="1:80" x14ac:dyDescent="0.25">
      <c r="A48" s="72"/>
      <c r="B48" s="72"/>
      <c r="C48" s="72"/>
      <c r="D48" s="72"/>
      <c r="E48" s="72"/>
      <c r="F48" s="72"/>
      <c r="G48" s="72"/>
      <c r="H48" s="72"/>
      <c r="I48" s="72"/>
      <c r="J48" s="1310"/>
      <c r="K48" s="1311"/>
      <c r="L48" s="1311"/>
      <c r="M48" s="1311"/>
      <c r="N48" s="1311"/>
      <c r="O48" s="1312"/>
      <c r="P48" s="1310"/>
      <c r="Q48" s="1311"/>
      <c r="R48" s="1311"/>
      <c r="S48" s="1311"/>
      <c r="T48" s="1311"/>
      <c r="U48" s="1312"/>
      <c r="V48" s="1310"/>
      <c r="W48" s="1311"/>
      <c r="X48" s="1311"/>
      <c r="Y48" s="1311"/>
      <c r="Z48" s="1311"/>
      <c r="AA48" s="1312"/>
      <c r="AB48" s="1310"/>
      <c r="AC48" s="1311"/>
      <c r="AD48" s="1311"/>
      <c r="AE48" s="1311"/>
      <c r="AF48" s="1311"/>
      <c r="AG48" s="1312"/>
      <c r="AH48" s="1310"/>
      <c r="AI48" s="1311"/>
      <c r="AJ48" s="1311"/>
      <c r="AK48" s="1311"/>
      <c r="AL48" s="1311"/>
      <c r="AM48" s="131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row>
    <row r="49" spans="1:80" x14ac:dyDescent="0.25">
      <c r="A49" s="72"/>
      <c r="B49" s="72"/>
      <c r="C49" s="72"/>
      <c r="D49" s="72"/>
      <c r="E49" s="72"/>
      <c r="F49" s="72"/>
      <c r="G49" s="72"/>
      <c r="H49" s="72"/>
      <c r="I49" s="72"/>
      <c r="J49" s="1310"/>
      <c r="K49" s="1311"/>
      <c r="L49" s="1311"/>
      <c r="M49" s="1311"/>
      <c r="N49" s="1311"/>
      <c r="O49" s="1312"/>
      <c r="P49" s="1310"/>
      <c r="Q49" s="1311"/>
      <c r="R49" s="1311"/>
      <c r="S49" s="1311"/>
      <c r="T49" s="1311"/>
      <c r="U49" s="1312"/>
      <c r="V49" s="1310"/>
      <c r="W49" s="1311"/>
      <c r="X49" s="1311"/>
      <c r="Y49" s="1311"/>
      <c r="Z49" s="1311"/>
      <c r="AA49" s="1312"/>
      <c r="AB49" s="1310"/>
      <c r="AC49" s="1311"/>
      <c r="AD49" s="1311"/>
      <c r="AE49" s="1311"/>
      <c r="AF49" s="1311"/>
      <c r="AG49" s="1312"/>
      <c r="AH49" s="1310"/>
      <c r="AI49" s="1311"/>
      <c r="AJ49" s="1311"/>
      <c r="AK49" s="1311"/>
      <c r="AL49" s="1311"/>
      <c r="AM49" s="1312"/>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row>
    <row r="50" spans="1:80" x14ac:dyDescent="0.25">
      <c r="A50" s="72"/>
      <c r="B50" s="72"/>
      <c r="C50" s="72"/>
      <c r="D50" s="72"/>
      <c r="E50" s="72"/>
      <c r="F50" s="72"/>
      <c r="G50" s="72"/>
      <c r="H50" s="72"/>
      <c r="I50" s="72"/>
      <c r="J50" s="1310"/>
      <c r="K50" s="1311"/>
      <c r="L50" s="1311"/>
      <c r="M50" s="1311"/>
      <c r="N50" s="1311"/>
      <c r="O50" s="1312"/>
      <c r="P50" s="1310"/>
      <c r="Q50" s="1311"/>
      <c r="R50" s="1311"/>
      <c r="S50" s="1311"/>
      <c r="T50" s="1311"/>
      <c r="U50" s="1312"/>
      <c r="V50" s="1310"/>
      <c r="W50" s="1311"/>
      <c r="X50" s="1311"/>
      <c r="Y50" s="1311"/>
      <c r="Z50" s="1311"/>
      <c r="AA50" s="1312"/>
      <c r="AB50" s="1310"/>
      <c r="AC50" s="1311"/>
      <c r="AD50" s="1311"/>
      <c r="AE50" s="1311"/>
      <c r="AF50" s="1311"/>
      <c r="AG50" s="1312"/>
      <c r="AH50" s="1310"/>
      <c r="AI50" s="1311"/>
      <c r="AJ50" s="1311"/>
      <c r="AK50" s="1311"/>
      <c r="AL50" s="1311"/>
      <c r="AM50" s="131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row>
    <row r="51" spans="1:80" ht="15.75" thickBot="1" x14ac:dyDescent="0.3">
      <c r="A51" s="72"/>
      <c r="B51" s="72"/>
      <c r="C51" s="72"/>
      <c r="D51" s="72"/>
      <c r="E51" s="72"/>
      <c r="F51" s="72"/>
      <c r="G51" s="72"/>
      <c r="H51" s="72"/>
      <c r="I51" s="72"/>
      <c r="J51" s="1313"/>
      <c r="K51" s="1314"/>
      <c r="L51" s="1314"/>
      <c r="M51" s="1314"/>
      <c r="N51" s="1314"/>
      <c r="O51" s="1315"/>
      <c r="P51" s="1313"/>
      <c r="Q51" s="1314"/>
      <c r="R51" s="1314"/>
      <c r="S51" s="1314"/>
      <c r="T51" s="1314"/>
      <c r="U51" s="1315"/>
      <c r="V51" s="1313"/>
      <c r="W51" s="1314"/>
      <c r="X51" s="1314"/>
      <c r="Y51" s="1314"/>
      <c r="Z51" s="1314"/>
      <c r="AA51" s="1315"/>
      <c r="AB51" s="1313"/>
      <c r="AC51" s="1314"/>
      <c r="AD51" s="1314"/>
      <c r="AE51" s="1314"/>
      <c r="AF51" s="1314"/>
      <c r="AG51" s="1315"/>
      <c r="AH51" s="1313"/>
      <c r="AI51" s="1314"/>
      <c r="AJ51" s="1314"/>
      <c r="AK51" s="1314"/>
      <c r="AL51" s="1314"/>
      <c r="AM51" s="1315"/>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row>
    <row r="52" spans="1:80" x14ac:dyDescent="0.25">
      <c r="A52" s="72"/>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row>
    <row r="53" spans="1:80" ht="15" customHeight="1" x14ac:dyDescent="0.25">
      <c r="A53" s="72"/>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row>
    <row r="54" spans="1:80" ht="15" customHeight="1" x14ac:dyDescent="0.25">
      <c r="A54" s="72"/>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row>
    <row r="55" spans="1:80" x14ac:dyDescent="0.25">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row>
    <row r="56" spans="1:80" x14ac:dyDescent="0.25">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row>
    <row r="57" spans="1:80" x14ac:dyDescent="0.25">
      <c r="A57" s="72"/>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row>
    <row r="58" spans="1:80" x14ac:dyDescent="0.25">
      <c r="A58" s="72"/>
      <c r="B58" s="72"/>
      <c r="C58" s="72"/>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row>
    <row r="59" spans="1:80" x14ac:dyDescent="0.25">
      <c r="A59" s="72"/>
      <c r="B59" s="72"/>
      <c r="C59" s="72"/>
      <c r="D59" s="72"/>
      <c r="E59" s="72"/>
      <c r="F59" s="72"/>
      <c r="G59" s="72"/>
      <c r="H59" s="72"/>
      <c r="I59" s="72"/>
      <c r="J59" s="72"/>
      <c r="K59" s="72"/>
      <c r="L59" s="72"/>
      <c r="M59" s="72"/>
      <c r="N59" s="72"/>
      <c r="O59" s="72"/>
      <c r="P59" s="72"/>
      <c r="Q59" s="72"/>
      <c r="R59" s="72"/>
      <c r="S59" s="72"/>
      <c r="T59" s="72"/>
      <c r="U59" s="72"/>
      <c r="V59" s="72"/>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row>
    <row r="60" spans="1:80" x14ac:dyDescent="0.25">
      <c r="A60" s="72"/>
      <c r="B60" s="72"/>
      <c r="C60" s="72"/>
      <c r="D60" s="72"/>
      <c r="E60" s="72"/>
      <c r="F60" s="72"/>
      <c r="G60" s="72"/>
      <c r="H60" s="72"/>
      <c r="I60" s="72"/>
      <c r="J60" s="72"/>
      <c r="K60" s="72"/>
      <c r="L60" s="72"/>
      <c r="M60" s="72"/>
      <c r="N60" s="72"/>
      <c r="O60" s="72"/>
      <c r="P60" s="72"/>
      <c r="Q60" s="72"/>
      <c r="R60" s="72"/>
      <c r="S60" s="72"/>
      <c r="T60" s="72"/>
      <c r="U60" s="72"/>
      <c r="V60" s="72"/>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row>
    <row r="61" spans="1:80" x14ac:dyDescent="0.25">
      <c r="A61" s="72"/>
      <c r="B61" s="72"/>
      <c r="C61" s="72"/>
      <c r="D61" s="72"/>
      <c r="E61" s="72"/>
      <c r="F61" s="72"/>
      <c r="G61" s="72"/>
      <c r="H61" s="72"/>
      <c r="I61" s="72"/>
      <c r="J61" s="72"/>
      <c r="K61" s="72"/>
      <c r="L61" s="72"/>
      <c r="M61" s="72"/>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row>
    <row r="62" spans="1:80" x14ac:dyDescent="0.25">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row>
    <row r="63" spans="1:80" x14ac:dyDescent="0.25">
      <c r="A63" s="72"/>
      <c r="B63" s="72"/>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2"/>
      <c r="BF63" s="72"/>
      <c r="BG63" s="72"/>
      <c r="BH63" s="72"/>
      <c r="BI63" s="72"/>
      <c r="BJ63" s="72"/>
      <c r="BK63" s="72"/>
      <c r="BL63" s="72"/>
      <c r="BM63" s="72"/>
      <c r="BN63" s="72"/>
      <c r="BO63" s="72"/>
      <c r="BP63" s="72"/>
      <c r="BQ63" s="72"/>
      <c r="BR63" s="72"/>
      <c r="BS63" s="72"/>
      <c r="BT63" s="72"/>
      <c r="BU63" s="72"/>
      <c r="BV63" s="72"/>
      <c r="BW63" s="72"/>
      <c r="BX63" s="72"/>
      <c r="BY63" s="72"/>
      <c r="BZ63" s="72"/>
      <c r="CA63" s="72"/>
      <c r="CB63" s="72"/>
    </row>
    <row r="64" spans="1:80" x14ac:dyDescent="0.25">
      <c r="A64" s="72"/>
      <c r="B64" s="72"/>
      <c r="C64" s="72"/>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row>
    <row r="65" spans="1:80" x14ac:dyDescent="0.25">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row>
    <row r="66" spans="1:80" x14ac:dyDescent="0.25">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row>
    <row r="67" spans="1:80" x14ac:dyDescent="0.25">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row>
    <row r="68" spans="1:80" x14ac:dyDescent="0.25">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row>
    <row r="69" spans="1:80" x14ac:dyDescent="0.25">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c r="BI69" s="72"/>
      <c r="BJ69" s="72"/>
      <c r="BK69" s="72"/>
      <c r="BL69" s="72"/>
      <c r="BM69" s="72"/>
      <c r="BN69" s="72"/>
      <c r="BO69" s="72"/>
      <c r="BP69" s="72"/>
      <c r="BQ69" s="72"/>
      <c r="BR69" s="72"/>
      <c r="BS69" s="72"/>
      <c r="BT69" s="72"/>
      <c r="BU69" s="72"/>
      <c r="BV69" s="72"/>
      <c r="BW69" s="72"/>
      <c r="BX69" s="72"/>
      <c r="BY69" s="72"/>
      <c r="BZ69" s="72"/>
      <c r="CA69" s="72"/>
      <c r="CB69" s="72"/>
    </row>
    <row r="70" spans="1:80" x14ac:dyDescent="0.25">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c r="BI70" s="72"/>
      <c r="BJ70" s="72"/>
      <c r="BK70" s="72"/>
      <c r="BL70" s="72"/>
      <c r="BM70" s="72"/>
      <c r="BN70" s="72"/>
      <c r="BO70" s="72"/>
      <c r="BP70" s="72"/>
      <c r="BQ70" s="72"/>
      <c r="BR70" s="72"/>
      <c r="BS70" s="72"/>
      <c r="BT70" s="72"/>
      <c r="BU70" s="72"/>
      <c r="BV70" s="72"/>
      <c r="BW70" s="72"/>
      <c r="BX70" s="72"/>
      <c r="BY70" s="72"/>
      <c r="BZ70" s="72"/>
      <c r="CA70" s="72"/>
      <c r="CB70" s="72"/>
    </row>
    <row r="71" spans="1:80" x14ac:dyDescent="0.25">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row>
    <row r="72" spans="1:80" x14ac:dyDescent="0.25">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row>
    <row r="73" spans="1:80" x14ac:dyDescent="0.25">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row>
    <row r="74" spans="1:80" x14ac:dyDescent="0.25">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row>
    <row r="75" spans="1:80" x14ac:dyDescent="0.25">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row>
    <row r="76" spans="1:80" x14ac:dyDescent="0.25">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c r="BI76" s="72"/>
      <c r="BJ76" s="72"/>
      <c r="BK76" s="72"/>
      <c r="BL76" s="72"/>
      <c r="BM76" s="72"/>
      <c r="BN76" s="72"/>
      <c r="BO76" s="72"/>
      <c r="BP76" s="72"/>
      <c r="BQ76" s="72"/>
      <c r="BR76" s="72"/>
      <c r="BS76" s="72"/>
      <c r="BT76" s="72"/>
      <c r="BU76" s="72"/>
      <c r="BV76" s="72"/>
      <c r="BW76" s="72"/>
      <c r="BX76" s="72"/>
      <c r="BY76" s="72"/>
      <c r="BZ76" s="72"/>
      <c r="CA76" s="72"/>
      <c r="CB76" s="72"/>
    </row>
    <row r="77" spans="1:80" x14ac:dyDescent="0.25">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row>
    <row r="78" spans="1:80" x14ac:dyDescent="0.25">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c r="BI78" s="72"/>
      <c r="BJ78" s="72"/>
      <c r="BK78" s="72"/>
      <c r="BL78" s="72"/>
      <c r="BM78" s="72"/>
      <c r="BN78" s="72"/>
      <c r="BO78" s="72"/>
      <c r="BP78" s="72"/>
      <c r="BQ78" s="72"/>
      <c r="BR78" s="72"/>
      <c r="BS78" s="72"/>
      <c r="BT78" s="72"/>
      <c r="BU78" s="72"/>
      <c r="BV78" s="72"/>
      <c r="BW78" s="72"/>
      <c r="BX78" s="72"/>
      <c r="BY78" s="72"/>
      <c r="BZ78" s="72"/>
      <c r="CA78" s="72"/>
      <c r="CB78" s="72"/>
    </row>
    <row r="79" spans="1:80" x14ac:dyDescent="0.25">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c r="BI79" s="72"/>
      <c r="BJ79" s="72"/>
      <c r="BK79" s="72"/>
    </row>
    <row r="80" spans="1:80" x14ac:dyDescent="0.25">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row>
    <row r="81" spans="1:63" x14ac:dyDescent="0.25">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row>
    <row r="82" spans="1:63" x14ac:dyDescent="0.25">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c r="BI82" s="72"/>
      <c r="BJ82" s="72"/>
      <c r="BK82" s="72"/>
    </row>
    <row r="83" spans="1:63" x14ac:dyDescent="0.25">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c r="BI83" s="72"/>
      <c r="BJ83" s="72"/>
      <c r="BK83" s="72"/>
    </row>
    <row r="84" spans="1:63" x14ac:dyDescent="0.25">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c r="BI84" s="72"/>
      <c r="BJ84" s="72"/>
      <c r="BK84" s="72"/>
    </row>
    <row r="85" spans="1:63" x14ac:dyDescent="0.25">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c r="BI85" s="72"/>
      <c r="BJ85" s="72"/>
      <c r="BK85" s="72"/>
    </row>
    <row r="86" spans="1:63" x14ac:dyDescent="0.25">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row>
    <row r="87" spans="1:63" x14ac:dyDescent="0.25">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I87" s="72"/>
      <c r="BJ87" s="72"/>
      <c r="BK87" s="72"/>
    </row>
    <row r="88" spans="1:63" x14ac:dyDescent="0.25">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I88" s="72"/>
      <c r="BJ88" s="72"/>
      <c r="BK88" s="72"/>
    </row>
    <row r="89" spans="1:63" x14ac:dyDescent="0.25">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c r="BI89" s="72"/>
      <c r="BJ89" s="72"/>
      <c r="BK89" s="72"/>
    </row>
    <row r="90" spans="1:63" x14ac:dyDescent="0.25">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c r="BI90" s="72"/>
      <c r="BJ90" s="72"/>
      <c r="BK90" s="72"/>
    </row>
    <row r="91" spans="1:63" x14ac:dyDescent="0.25">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c r="BI91" s="72"/>
      <c r="BJ91" s="72"/>
      <c r="BK91" s="72"/>
    </row>
    <row r="92" spans="1:63" x14ac:dyDescent="0.25">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row>
    <row r="93" spans="1:63" x14ac:dyDescent="0.25">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c r="BI93" s="72"/>
      <c r="BJ93" s="72"/>
      <c r="BK93" s="72"/>
    </row>
    <row r="94" spans="1:63" x14ac:dyDescent="0.25">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c r="BI94" s="72"/>
      <c r="BJ94" s="72"/>
      <c r="BK94" s="72"/>
    </row>
    <row r="95" spans="1:63" x14ac:dyDescent="0.25">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c r="BI95" s="72"/>
      <c r="BJ95" s="72"/>
      <c r="BK95" s="72"/>
    </row>
    <row r="96" spans="1:63" x14ac:dyDescent="0.25">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c r="BI96" s="72"/>
      <c r="BJ96" s="72"/>
      <c r="BK96" s="72"/>
    </row>
    <row r="97" spans="1:63" x14ac:dyDescent="0.25">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c r="BI97" s="72"/>
      <c r="BJ97" s="72"/>
      <c r="BK97" s="72"/>
    </row>
    <row r="98" spans="1:63" x14ac:dyDescent="0.25">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c r="BI98" s="72"/>
      <c r="BJ98" s="72"/>
      <c r="BK98" s="72"/>
    </row>
    <row r="99" spans="1:63" x14ac:dyDescent="0.25">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c r="BI99" s="72"/>
      <c r="BJ99" s="72"/>
      <c r="BK99" s="72"/>
    </row>
    <row r="100" spans="1:63" x14ac:dyDescent="0.2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row>
    <row r="101" spans="1:63" x14ac:dyDescent="0.2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I101" s="72"/>
      <c r="BJ101" s="72"/>
      <c r="BK101" s="72"/>
    </row>
    <row r="102" spans="1:63" x14ac:dyDescent="0.2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I102" s="72"/>
      <c r="BJ102" s="72"/>
      <c r="BK102" s="72"/>
    </row>
    <row r="103" spans="1:63"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c r="BI103" s="72"/>
      <c r="BJ103" s="72"/>
      <c r="BK103" s="72"/>
    </row>
    <row r="104" spans="1:63" x14ac:dyDescent="0.2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c r="BI104" s="72"/>
      <c r="BJ104" s="72"/>
      <c r="BK104" s="72"/>
    </row>
    <row r="105" spans="1:63" x14ac:dyDescent="0.2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c r="BI105" s="72"/>
      <c r="BJ105" s="72"/>
      <c r="BK105" s="72"/>
    </row>
    <row r="106" spans="1:63" x14ac:dyDescent="0.2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row>
    <row r="107" spans="1:63" x14ac:dyDescent="0.2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c r="BI107" s="72"/>
      <c r="BJ107" s="72"/>
      <c r="BK107" s="72"/>
    </row>
    <row r="108" spans="1:63" x14ac:dyDescent="0.2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c r="BI108" s="72"/>
      <c r="BJ108" s="72"/>
      <c r="BK108" s="72"/>
    </row>
    <row r="109" spans="1:63" x14ac:dyDescent="0.2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c r="BI109" s="72"/>
      <c r="BJ109" s="72"/>
      <c r="BK109" s="72"/>
    </row>
    <row r="110" spans="1:63" x14ac:dyDescent="0.2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c r="BI110" s="72"/>
      <c r="BJ110" s="72"/>
      <c r="BK110" s="72"/>
    </row>
    <row r="111" spans="1:63" x14ac:dyDescent="0.2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c r="BI111" s="72"/>
      <c r="BJ111" s="72"/>
      <c r="BK111" s="72"/>
    </row>
    <row r="112" spans="1:63" x14ac:dyDescent="0.2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c r="BI112" s="72"/>
      <c r="BJ112" s="72"/>
      <c r="BK112" s="72"/>
    </row>
    <row r="113" spans="1:63" x14ac:dyDescent="0.2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c r="BI113" s="72"/>
      <c r="BJ113" s="72"/>
      <c r="BK113" s="72"/>
    </row>
    <row r="114" spans="1:63" x14ac:dyDescent="0.2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I114" s="72"/>
      <c r="BJ114" s="72"/>
      <c r="BK114" s="72"/>
    </row>
    <row r="115" spans="1:63" x14ac:dyDescent="0.2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I115" s="72"/>
      <c r="BJ115" s="72"/>
      <c r="BK115" s="72"/>
    </row>
    <row r="116" spans="1:63" x14ac:dyDescent="0.25">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c r="BI116" s="72"/>
      <c r="BJ116" s="72"/>
      <c r="BK116" s="72"/>
    </row>
    <row r="117" spans="1:63" x14ac:dyDescent="0.25">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c r="BI117" s="72"/>
      <c r="BJ117" s="72"/>
      <c r="BK117" s="72"/>
    </row>
    <row r="118" spans="1:63" x14ac:dyDescent="0.25">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c r="BI118" s="72"/>
      <c r="BJ118" s="72"/>
      <c r="BK118" s="72"/>
    </row>
    <row r="119" spans="1:63" x14ac:dyDescent="0.25">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c r="BI119" s="72"/>
      <c r="BJ119" s="72"/>
      <c r="BK119" s="72"/>
    </row>
    <row r="120" spans="1:63" x14ac:dyDescent="0.25">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c r="BI120" s="72"/>
      <c r="BJ120" s="72"/>
      <c r="BK120" s="72"/>
    </row>
    <row r="121" spans="1:63" x14ac:dyDescent="0.25">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c r="BI121" s="72"/>
      <c r="BJ121" s="72"/>
      <c r="BK121" s="72"/>
    </row>
    <row r="122" spans="1:63" x14ac:dyDescent="0.25">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c r="BI122" s="72"/>
      <c r="BJ122" s="72"/>
      <c r="BK122" s="72"/>
    </row>
    <row r="123" spans="1:63" x14ac:dyDescent="0.25">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c r="BI123" s="72"/>
      <c r="BJ123" s="72"/>
      <c r="BK123" s="72"/>
    </row>
    <row r="124" spans="1:63" x14ac:dyDescent="0.25">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c r="BI124" s="72"/>
      <c r="BJ124" s="72"/>
      <c r="BK124" s="72"/>
    </row>
    <row r="125" spans="1:63" x14ac:dyDescent="0.25">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c r="BI125" s="72"/>
      <c r="BJ125" s="72"/>
      <c r="BK125" s="72"/>
    </row>
    <row r="126" spans="1:63" x14ac:dyDescent="0.25">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c r="BI126" s="72"/>
      <c r="BJ126" s="72"/>
      <c r="BK126" s="72"/>
    </row>
    <row r="127" spans="1:63" x14ac:dyDescent="0.25">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I127" s="72"/>
      <c r="BJ127" s="72"/>
      <c r="BK127" s="72"/>
    </row>
    <row r="128" spans="1:63" x14ac:dyDescent="0.25">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c r="BI128" s="72"/>
      <c r="BJ128" s="72"/>
      <c r="BK128" s="72"/>
    </row>
    <row r="129" spans="2:63" x14ac:dyDescent="0.25">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c r="BI129" s="72"/>
      <c r="BJ129" s="72"/>
      <c r="BK129" s="72"/>
    </row>
    <row r="130" spans="2:63" x14ac:dyDescent="0.25">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c r="BI130" s="72"/>
      <c r="BJ130" s="72"/>
      <c r="BK130" s="72"/>
    </row>
    <row r="131" spans="2:63" x14ac:dyDescent="0.25">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c r="BI131" s="72"/>
      <c r="BJ131" s="72"/>
      <c r="BK131" s="72"/>
    </row>
    <row r="132" spans="2:63" x14ac:dyDescent="0.25">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c r="BI132" s="72"/>
      <c r="BJ132" s="72"/>
      <c r="BK132" s="72"/>
    </row>
    <row r="133" spans="2:63" x14ac:dyDescent="0.25">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row>
    <row r="134" spans="2:63" x14ac:dyDescent="0.25">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c r="BI134" s="72"/>
      <c r="BJ134" s="72"/>
      <c r="BK134" s="72"/>
    </row>
    <row r="135" spans="2:63" x14ac:dyDescent="0.25">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c r="BI135" s="72"/>
      <c r="BJ135" s="72"/>
      <c r="BK135" s="72"/>
    </row>
    <row r="136" spans="2:63" x14ac:dyDescent="0.25">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c r="BI136" s="72"/>
      <c r="BJ136" s="72"/>
      <c r="BK136" s="72"/>
    </row>
    <row r="137" spans="2:63" x14ac:dyDescent="0.25">
      <c r="B137" s="72"/>
      <c r="C137" s="72"/>
      <c r="D137" s="72"/>
      <c r="E137" s="72"/>
      <c r="F137" s="72"/>
      <c r="G137" s="72"/>
      <c r="H137" s="72"/>
      <c r="I137" s="72"/>
    </row>
    <row r="138" spans="2:63" x14ac:dyDescent="0.25">
      <c r="B138" s="72"/>
      <c r="C138" s="72"/>
      <c r="D138" s="72"/>
      <c r="E138" s="72"/>
      <c r="F138" s="72"/>
      <c r="G138" s="72"/>
      <c r="H138" s="72"/>
      <c r="I138" s="72"/>
    </row>
    <row r="139" spans="2:63" x14ac:dyDescent="0.25">
      <c r="B139" s="72"/>
      <c r="C139" s="72"/>
      <c r="D139" s="72"/>
      <c r="E139" s="72"/>
      <c r="F139" s="72"/>
      <c r="G139" s="72"/>
      <c r="H139" s="72"/>
      <c r="I139" s="72"/>
    </row>
    <row r="140" spans="2:63" x14ac:dyDescent="0.25">
      <c r="B140" s="72"/>
      <c r="C140" s="72"/>
      <c r="D140" s="72"/>
      <c r="E140" s="72"/>
      <c r="F140" s="72"/>
      <c r="G140" s="72"/>
      <c r="H140" s="72"/>
      <c r="I140" s="72"/>
    </row>
  </sheetData>
  <mergeCells count="317">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42:AC43"/>
    <mergeCell ref="AD42:AE43"/>
    <mergeCell ref="AF42:AG43"/>
    <mergeCell ref="AB44:AC45"/>
    <mergeCell ref="AD44:AE45"/>
    <mergeCell ref="AF44:AG45"/>
    <mergeCell ref="AB38:AC39"/>
    <mergeCell ref="AD38:AE39"/>
    <mergeCell ref="AF38:AG39"/>
    <mergeCell ref="AB40:AC41"/>
    <mergeCell ref="AD40:AE41"/>
    <mergeCell ref="AF40:AG41"/>
    <mergeCell ref="AH10:AI11"/>
    <mergeCell ref="AJ10:AK11"/>
    <mergeCell ref="AL10:AM11"/>
    <mergeCell ref="AH12:AI13"/>
    <mergeCell ref="AJ12:AK13"/>
    <mergeCell ref="AL12:AM13"/>
    <mergeCell ref="AH6:AI7"/>
    <mergeCell ref="AJ6:AK7"/>
    <mergeCell ref="AL6:AM7"/>
    <mergeCell ref="AH8:AI9"/>
    <mergeCell ref="AJ8:AK9"/>
    <mergeCell ref="AL8:AM9"/>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42:AI43"/>
    <mergeCell ref="AJ42:AK43"/>
    <mergeCell ref="AL42:AM43"/>
    <mergeCell ref="AH44:AI45"/>
    <mergeCell ref="AJ44:AK45"/>
    <mergeCell ref="AL44:AM45"/>
    <mergeCell ref="AH38:AI39"/>
    <mergeCell ref="AJ38:AK39"/>
    <mergeCell ref="AL38:AM39"/>
    <mergeCell ref="AH40:AI41"/>
    <mergeCell ref="AJ40:AK41"/>
    <mergeCell ref="AL40:AM41"/>
    <mergeCell ref="J18:K19"/>
    <mergeCell ref="L18:M19"/>
    <mergeCell ref="N18:O19"/>
    <mergeCell ref="J20:K21"/>
    <mergeCell ref="L20:M21"/>
    <mergeCell ref="N20:O21"/>
    <mergeCell ref="J14:K15"/>
    <mergeCell ref="L14:M15"/>
    <mergeCell ref="N14:O15"/>
    <mergeCell ref="J16:K17"/>
    <mergeCell ref="L16:M17"/>
    <mergeCell ref="N16:O17"/>
    <mergeCell ref="P18:Q19"/>
    <mergeCell ref="R18:S19"/>
    <mergeCell ref="T18:U19"/>
    <mergeCell ref="P20:Q21"/>
    <mergeCell ref="R20:S21"/>
    <mergeCell ref="T20:U21"/>
    <mergeCell ref="P14:Q15"/>
    <mergeCell ref="R14:S15"/>
    <mergeCell ref="T14:U15"/>
    <mergeCell ref="P16:Q17"/>
    <mergeCell ref="R16:S17"/>
    <mergeCell ref="T16:U17"/>
    <mergeCell ref="J26:K27"/>
    <mergeCell ref="L26:M27"/>
    <mergeCell ref="N26:O27"/>
    <mergeCell ref="J28:K29"/>
    <mergeCell ref="L28:M29"/>
    <mergeCell ref="N28:O29"/>
    <mergeCell ref="J22:K23"/>
    <mergeCell ref="L22:M23"/>
    <mergeCell ref="N22:O23"/>
    <mergeCell ref="J24:K25"/>
    <mergeCell ref="L24:M25"/>
    <mergeCell ref="N24:O25"/>
    <mergeCell ref="P26:Q27"/>
    <mergeCell ref="R26:S27"/>
    <mergeCell ref="T26:U27"/>
    <mergeCell ref="P28:Q29"/>
    <mergeCell ref="R28:S29"/>
    <mergeCell ref="T28:U29"/>
    <mergeCell ref="P22:Q23"/>
    <mergeCell ref="R22:S23"/>
    <mergeCell ref="T22:U23"/>
    <mergeCell ref="P24:Q25"/>
    <mergeCell ref="R24:S25"/>
    <mergeCell ref="T24:U25"/>
    <mergeCell ref="V26:W27"/>
    <mergeCell ref="X26:Y27"/>
    <mergeCell ref="Z26:AA27"/>
    <mergeCell ref="V28:W29"/>
    <mergeCell ref="X28:Y29"/>
    <mergeCell ref="Z28:AA29"/>
    <mergeCell ref="V22:W23"/>
    <mergeCell ref="X22:Y23"/>
    <mergeCell ref="Z22:AA23"/>
    <mergeCell ref="V24:W25"/>
    <mergeCell ref="X24:Y25"/>
    <mergeCell ref="Z24:AA25"/>
    <mergeCell ref="V34:W35"/>
    <mergeCell ref="X34:Y35"/>
    <mergeCell ref="Z34:AA35"/>
    <mergeCell ref="V36:W37"/>
    <mergeCell ref="X36:Y37"/>
    <mergeCell ref="Z36:AA37"/>
    <mergeCell ref="V30:W31"/>
    <mergeCell ref="X30:Y31"/>
    <mergeCell ref="Z30:AA31"/>
    <mergeCell ref="V32:W33"/>
    <mergeCell ref="X32:Y33"/>
    <mergeCell ref="Z32:AA33"/>
    <mergeCell ref="P34:Q35"/>
    <mergeCell ref="R34:S35"/>
    <mergeCell ref="T34:U35"/>
    <mergeCell ref="P36:Q37"/>
    <mergeCell ref="R36:S37"/>
    <mergeCell ref="T36:U37"/>
    <mergeCell ref="P30:Q31"/>
    <mergeCell ref="R30:S31"/>
    <mergeCell ref="T30:U31"/>
    <mergeCell ref="P32:Q33"/>
    <mergeCell ref="R32:S33"/>
    <mergeCell ref="T32:U33"/>
    <mergeCell ref="V42:W43"/>
    <mergeCell ref="X42:Y43"/>
    <mergeCell ref="Z42:AA43"/>
    <mergeCell ref="V44:W45"/>
    <mergeCell ref="X44:Y45"/>
    <mergeCell ref="Z44:AA45"/>
    <mergeCell ref="V38:W39"/>
    <mergeCell ref="X38:Y39"/>
    <mergeCell ref="Z38:AA39"/>
    <mergeCell ref="V40:W41"/>
    <mergeCell ref="X40:Y41"/>
    <mergeCell ref="Z40:AA41"/>
    <mergeCell ref="N40:O41"/>
    <mergeCell ref="J34:K35"/>
    <mergeCell ref="L34:M35"/>
    <mergeCell ref="N34:O35"/>
    <mergeCell ref="J36:K37"/>
    <mergeCell ref="L36:M37"/>
    <mergeCell ref="N36:O37"/>
    <mergeCell ref="J30:K31"/>
    <mergeCell ref="L30:M31"/>
    <mergeCell ref="N30:O31"/>
    <mergeCell ref="J32:K33"/>
    <mergeCell ref="L32:M33"/>
    <mergeCell ref="N32:O33"/>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48"/>
  <sheetViews>
    <sheetView zoomScale="50" zoomScaleNormal="50" workbookViewId="0">
      <selection activeCell="AS50" sqref="AS50"/>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72"/>
      <c r="B1" s="72"/>
      <c r="C1" s="72"/>
      <c r="D1" s="72"/>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row>
    <row r="2" spans="1:91" ht="18" customHeight="1" x14ac:dyDescent="0.25">
      <c r="A2" s="72"/>
      <c r="B2" s="1384" t="s">
        <v>134</v>
      </c>
      <c r="C2" s="1385"/>
      <c r="D2" s="1385"/>
      <c r="E2" s="1385"/>
      <c r="F2" s="1385"/>
      <c r="G2" s="1385"/>
      <c r="H2" s="1385"/>
      <c r="I2" s="1385"/>
      <c r="J2" s="1306" t="s">
        <v>1</v>
      </c>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row>
    <row r="3" spans="1:91" ht="18.75" customHeight="1" x14ac:dyDescent="0.25">
      <c r="A3" s="72"/>
      <c r="B3" s="1385"/>
      <c r="C3" s="1385"/>
      <c r="D3" s="1385"/>
      <c r="E3" s="1385"/>
      <c r="F3" s="1385"/>
      <c r="G3" s="1385"/>
      <c r="H3" s="1385"/>
      <c r="I3" s="1385"/>
      <c r="J3" s="1306"/>
      <c r="K3" s="1306"/>
      <c r="L3" s="1306"/>
      <c r="M3" s="1306"/>
      <c r="N3" s="1306"/>
      <c r="O3" s="1306"/>
      <c r="P3" s="1306"/>
      <c r="Q3" s="1306"/>
      <c r="R3" s="1306"/>
      <c r="S3" s="1306"/>
      <c r="T3" s="1306"/>
      <c r="U3" s="1306"/>
      <c r="V3" s="1306"/>
      <c r="W3" s="1306"/>
      <c r="X3" s="1306"/>
      <c r="Y3" s="1306"/>
      <c r="Z3" s="1306"/>
      <c r="AA3" s="1306"/>
      <c r="AB3" s="1306"/>
      <c r="AC3" s="1306"/>
      <c r="AD3" s="1306"/>
      <c r="AE3" s="1306"/>
      <c r="AF3" s="1306"/>
      <c r="AG3" s="1306"/>
      <c r="AH3" s="1306"/>
      <c r="AI3" s="1306"/>
      <c r="AJ3" s="1306"/>
      <c r="AK3" s="1306"/>
      <c r="AL3" s="1306"/>
      <c r="AM3" s="1306"/>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72"/>
      <c r="BZ3" s="72"/>
      <c r="CA3" s="72"/>
      <c r="CB3" s="72"/>
      <c r="CC3" s="72"/>
      <c r="CD3" s="72"/>
      <c r="CE3" s="72"/>
      <c r="CF3" s="72"/>
      <c r="CG3" s="72"/>
      <c r="CH3" s="72"/>
      <c r="CI3" s="72"/>
      <c r="CJ3" s="72"/>
      <c r="CK3" s="72"/>
      <c r="CL3" s="72"/>
      <c r="CM3" s="72"/>
    </row>
    <row r="4" spans="1:91" ht="15" customHeight="1" x14ac:dyDescent="0.25">
      <c r="A4" s="72"/>
      <c r="B4" s="1385"/>
      <c r="C4" s="1385"/>
      <c r="D4" s="1385"/>
      <c r="E4" s="1385"/>
      <c r="F4" s="1385"/>
      <c r="G4" s="1385"/>
      <c r="H4" s="1385"/>
      <c r="I4" s="1385"/>
      <c r="J4" s="1306"/>
      <c r="K4" s="1306"/>
      <c r="L4" s="1306"/>
      <c r="M4" s="1306"/>
      <c r="N4" s="1306"/>
      <c r="O4" s="1306"/>
      <c r="P4" s="1306"/>
      <c r="Q4" s="1306"/>
      <c r="R4" s="1306"/>
      <c r="S4" s="1306"/>
      <c r="T4" s="1306"/>
      <c r="U4" s="1306"/>
      <c r="V4" s="1306"/>
      <c r="W4" s="1306"/>
      <c r="X4" s="1306"/>
      <c r="Y4" s="1306"/>
      <c r="Z4" s="1306"/>
      <c r="AA4" s="1306"/>
      <c r="AB4" s="1306"/>
      <c r="AC4" s="1306"/>
      <c r="AD4" s="1306"/>
      <c r="AE4" s="1306"/>
      <c r="AF4" s="1306"/>
      <c r="AG4" s="1306"/>
      <c r="AH4" s="1306"/>
      <c r="AI4" s="1306"/>
      <c r="AJ4" s="1306"/>
      <c r="AK4" s="1306"/>
      <c r="AL4" s="1306"/>
      <c r="AM4" s="1306"/>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row>
    <row r="5" spans="1:91" ht="15.75" thickBot="1" x14ac:dyDescent="0.3">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row>
    <row r="6" spans="1:91" ht="15" customHeight="1" x14ac:dyDescent="0.25">
      <c r="A6" s="72"/>
      <c r="B6" s="1317" t="s">
        <v>3</v>
      </c>
      <c r="C6" s="1317"/>
      <c r="D6" s="1318"/>
      <c r="E6" s="1355" t="s">
        <v>101</v>
      </c>
      <c r="F6" s="1356"/>
      <c r="G6" s="1356"/>
      <c r="H6" s="1356"/>
      <c r="I6" s="1357"/>
      <c r="J6" s="35" t="e">
        <f>IF(AND('R. Gestión '!#REF!="Muy Alta",'R. Gestión '!#REF!="Leve"),CONCATENATE("R1C",'R. Gestión '!#REF!),"")</f>
        <v>#REF!</v>
      </c>
      <c r="K6" s="36" t="e">
        <f>IF(AND('R. Gestión '!#REF!="Muy Alta",'R. Gestión '!#REF!="Leve"),CONCATENATE("R1C",'R. Gestión '!#REF!),"")</f>
        <v>#REF!</v>
      </c>
      <c r="L6" s="36" t="e">
        <f>IF(AND('R. Gestión '!#REF!="Muy Alta",'R. Gestión '!#REF!="Leve"),CONCATENATE("R1C",'R. Gestión '!#REF!),"")</f>
        <v>#REF!</v>
      </c>
      <c r="M6" s="36" t="e">
        <f>IF(AND('R. Gestión '!#REF!="Muy Alta",'R. Gestión '!#REF!="Leve"),CONCATENATE("R1C",'R. Gestión '!#REF!),"")</f>
        <v>#REF!</v>
      </c>
      <c r="N6" s="36" t="e">
        <f>IF(AND('R. Gestión '!#REF!="Muy Alta",'R. Gestión '!#REF!="Leve"),CONCATENATE("R1C",'R. Gestión '!#REF!),"")</f>
        <v>#REF!</v>
      </c>
      <c r="O6" s="37" t="e">
        <f>IF(AND('R. Gestión '!#REF!="Muy Alta",'R. Gestión '!#REF!="Leve"),CONCATENATE("R1C",'R. Gestión '!#REF!),"")</f>
        <v>#REF!</v>
      </c>
      <c r="P6" s="35" t="e">
        <f>IF(AND('R. Gestión '!#REF!="Muy Alta",'R. Gestión '!#REF!="Menor"),CONCATENATE("R1C",'R. Gestión '!#REF!),"")</f>
        <v>#REF!</v>
      </c>
      <c r="Q6" s="36" t="e">
        <f>IF(AND('R. Gestión '!#REF!="Muy Alta",'R. Gestión '!#REF!="Menor"),CONCATENATE("R1C",'R. Gestión '!#REF!),"")</f>
        <v>#REF!</v>
      </c>
      <c r="R6" s="36" t="e">
        <f>IF(AND('R. Gestión '!#REF!="Muy Alta",'R. Gestión '!#REF!="Menor"),CONCATENATE("R1C",'R. Gestión '!#REF!),"")</f>
        <v>#REF!</v>
      </c>
      <c r="S6" s="36" t="e">
        <f>IF(AND('R. Gestión '!#REF!="Muy Alta",'R. Gestión '!#REF!="Menor"),CONCATENATE("R1C",'R. Gestión '!#REF!),"")</f>
        <v>#REF!</v>
      </c>
      <c r="T6" s="36" t="e">
        <f>IF(AND('R. Gestión '!#REF!="Muy Alta",'R. Gestión '!#REF!="Menor"),CONCATENATE("R1C",'R. Gestión '!#REF!),"")</f>
        <v>#REF!</v>
      </c>
      <c r="U6" s="37" t="e">
        <f>IF(AND('R. Gestión '!#REF!="Muy Alta",'R. Gestión '!#REF!="Menor"),CONCATENATE("R1C",'R. Gestión '!#REF!),"")</f>
        <v>#REF!</v>
      </c>
      <c r="V6" s="35" t="e">
        <f>IF(AND('R. Gestión '!#REF!="Muy Alta",'R. Gestión '!#REF!="Moderado"),CONCATENATE("R1C",'R. Gestión '!#REF!),"")</f>
        <v>#REF!</v>
      </c>
      <c r="W6" s="36" t="e">
        <f>IF(AND('R. Gestión '!#REF!="Muy Alta",'R. Gestión '!#REF!="Moderado"),CONCATENATE("R1C",'R. Gestión '!#REF!),"")</f>
        <v>#REF!</v>
      </c>
      <c r="X6" s="36" t="e">
        <f>IF(AND('R. Gestión '!#REF!="Muy Alta",'R. Gestión '!#REF!="Moderado"),CONCATENATE("R1C",'R. Gestión '!#REF!),"")</f>
        <v>#REF!</v>
      </c>
      <c r="Y6" s="36" t="e">
        <f>IF(AND('R. Gestión '!#REF!="Muy Alta",'R. Gestión '!#REF!="Moderado"),CONCATENATE("R1C",'R. Gestión '!#REF!),"")</f>
        <v>#REF!</v>
      </c>
      <c r="Z6" s="36" t="e">
        <f>IF(AND('R. Gestión '!#REF!="Muy Alta",'R. Gestión '!#REF!="Moderado"),CONCATENATE("R1C",'R. Gestión '!#REF!),"")</f>
        <v>#REF!</v>
      </c>
      <c r="AA6" s="37" t="e">
        <f>IF(AND('R. Gestión '!#REF!="Muy Alta",'R. Gestión '!#REF!="Moderado"),CONCATENATE("R1C",'R. Gestión '!#REF!),"")</f>
        <v>#REF!</v>
      </c>
      <c r="AB6" s="35" t="e">
        <f>IF(AND('R. Gestión '!#REF!="Muy Alta",'R. Gestión '!#REF!="Mayor"),CONCATENATE("R1C",'R. Gestión '!#REF!),"")</f>
        <v>#REF!</v>
      </c>
      <c r="AC6" s="36" t="e">
        <f>IF(AND('R. Gestión '!#REF!="Muy Alta",'R. Gestión '!#REF!="Mayor"),CONCATENATE("R1C",'R. Gestión '!#REF!),"")</f>
        <v>#REF!</v>
      </c>
      <c r="AD6" s="36" t="e">
        <f>IF(AND('R. Gestión '!#REF!="Muy Alta",'R. Gestión '!#REF!="Mayor"),CONCATENATE("R1C",'R. Gestión '!#REF!),"")</f>
        <v>#REF!</v>
      </c>
      <c r="AE6" s="36" t="e">
        <f>IF(AND('R. Gestión '!#REF!="Muy Alta",'R. Gestión '!#REF!="Mayor"),CONCATENATE("R1C",'R. Gestión '!#REF!),"")</f>
        <v>#REF!</v>
      </c>
      <c r="AF6" s="36" t="e">
        <f>IF(AND('R. Gestión '!#REF!="Muy Alta",'R. Gestión '!#REF!="Mayor"),CONCATENATE("R1C",'R. Gestión '!#REF!),"")</f>
        <v>#REF!</v>
      </c>
      <c r="AG6" s="37" t="e">
        <f>IF(AND('R. Gestión '!#REF!="Muy Alta",'R. Gestión '!#REF!="Mayor"),CONCATENATE("R1C",'R. Gestión '!#REF!),"")</f>
        <v>#REF!</v>
      </c>
      <c r="AH6" s="38" t="e">
        <f>IF(AND('R. Gestión '!#REF!="Muy Alta",'R. Gestión '!#REF!="Catastrófico"),CONCATENATE("R1C",'R. Gestión '!#REF!),"")</f>
        <v>#REF!</v>
      </c>
      <c r="AI6" s="39" t="e">
        <f>IF(AND('R. Gestión '!#REF!="Muy Alta",'R. Gestión '!#REF!="Catastrófico"),CONCATENATE("R1C",'R. Gestión '!#REF!),"")</f>
        <v>#REF!</v>
      </c>
      <c r="AJ6" s="39" t="e">
        <f>IF(AND('R. Gestión '!#REF!="Muy Alta",'R. Gestión '!#REF!="Catastrófico"),CONCATENATE("R1C",'R. Gestión '!#REF!),"")</f>
        <v>#REF!</v>
      </c>
      <c r="AK6" s="39" t="e">
        <f>IF(AND('R. Gestión '!#REF!="Muy Alta",'R. Gestión '!#REF!="Catastrófico"),CONCATENATE("R1C",'R. Gestión '!#REF!),"")</f>
        <v>#REF!</v>
      </c>
      <c r="AL6" s="39" t="e">
        <f>IF(AND('R. Gestión '!#REF!="Muy Alta",'R. Gestión '!#REF!="Catastrófico"),CONCATENATE("R1C",'R. Gestión '!#REF!),"")</f>
        <v>#REF!</v>
      </c>
      <c r="AM6" s="40" t="e">
        <f>IF(AND('R. Gestión '!#REF!="Muy Alta",'R. Gestión '!#REF!="Catastrófico"),CONCATENATE("R1C",'R. Gestión '!#REF!),"")</f>
        <v>#REF!</v>
      </c>
      <c r="AN6" s="72"/>
      <c r="AO6" s="1375" t="s">
        <v>66</v>
      </c>
      <c r="AP6" s="1376"/>
      <c r="AQ6" s="1376"/>
      <c r="AR6" s="1376"/>
      <c r="AS6" s="1376"/>
      <c r="AT6" s="1377"/>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row>
    <row r="7" spans="1:91" ht="15" customHeight="1" x14ac:dyDescent="0.25">
      <c r="A7" s="72"/>
      <c r="B7" s="1317"/>
      <c r="C7" s="1317"/>
      <c r="D7" s="1318"/>
      <c r="E7" s="1358"/>
      <c r="F7" s="1359"/>
      <c r="G7" s="1359"/>
      <c r="H7" s="1359"/>
      <c r="I7" s="1360"/>
      <c r="J7" s="41" t="e">
        <f>IF(AND('R. Gestión '!#REF!="Muy Alta",'R. Gestión '!#REF!="Leve"),CONCATENATE("R2C",'R. Gestión '!#REF!),"")</f>
        <v>#REF!</v>
      </c>
      <c r="K7" s="42" t="e">
        <f>IF(AND('R. Gestión '!#REF!="Muy Alta",'R. Gestión '!#REF!="Leve"),CONCATENATE("R2C",'R. Gestión '!#REF!),"")</f>
        <v>#REF!</v>
      </c>
      <c r="L7" s="42" t="e">
        <f>IF(AND('R. Gestión '!#REF!="Muy Alta",'R. Gestión '!#REF!="Leve"),CONCATENATE("R2C",'R. Gestión '!#REF!),"")</f>
        <v>#REF!</v>
      </c>
      <c r="M7" s="42" t="e">
        <f>IF(AND('R. Gestión '!#REF!="Muy Alta",'R. Gestión '!#REF!="Leve"),CONCATENATE("R2C",'R. Gestión '!#REF!),"")</f>
        <v>#REF!</v>
      </c>
      <c r="N7" s="42" t="e">
        <f>IF(AND('R. Gestión '!#REF!="Muy Alta",'R. Gestión '!#REF!="Leve"),CONCATENATE("R2C",'R. Gestión '!#REF!),"")</f>
        <v>#REF!</v>
      </c>
      <c r="O7" s="43" t="e">
        <f>IF(AND('R. Gestión '!#REF!="Muy Alta",'R. Gestión '!#REF!="Leve"),CONCATENATE("R2C",'R. Gestión '!#REF!),"")</f>
        <v>#REF!</v>
      </c>
      <c r="P7" s="41" t="e">
        <f>IF(AND('R. Gestión '!#REF!="Muy Alta",'R. Gestión '!#REF!="Menor"),CONCATENATE("R2C",'R. Gestión '!#REF!),"")</f>
        <v>#REF!</v>
      </c>
      <c r="Q7" s="42" t="e">
        <f>IF(AND('R. Gestión '!#REF!="Muy Alta",'R. Gestión '!#REF!="Menor"),CONCATENATE("R2C",'R. Gestión '!#REF!),"")</f>
        <v>#REF!</v>
      </c>
      <c r="R7" s="42" t="e">
        <f>IF(AND('R. Gestión '!#REF!="Muy Alta",'R. Gestión '!#REF!="Menor"),CONCATENATE("R2C",'R. Gestión '!#REF!),"")</f>
        <v>#REF!</v>
      </c>
      <c r="S7" s="42" t="e">
        <f>IF(AND('R. Gestión '!#REF!="Muy Alta",'R. Gestión '!#REF!="Menor"),CONCATENATE("R2C",'R. Gestión '!#REF!),"")</f>
        <v>#REF!</v>
      </c>
      <c r="T7" s="42" t="e">
        <f>IF(AND('R. Gestión '!#REF!="Muy Alta",'R. Gestión '!#REF!="Menor"),CONCATENATE("R2C",'R. Gestión '!#REF!),"")</f>
        <v>#REF!</v>
      </c>
      <c r="U7" s="43" t="e">
        <f>IF(AND('R. Gestión '!#REF!="Muy Alta",'R. Gestión '!#REF!="Menor"),CONCATENATE("R2C",'R. Gestión '!#REF!),"")</f>
        <v>#REF!</v>
      </c>
      <c r="V7" s="41" t="e">
        <f>IF(AND('R. Gestión '!#REF!="Muy Alta",'R. Gestión '!#REF!="Moderado"),CONCATENATE("R2C",'R. Gestión '!#REF!),"")</f>
        <v>#REF!</v>
      </c>
      <c r="W7" s="42" t="e">
        <f>IF(AND('R. Gestión '!#REF!="Muy Alta",'R. Gestión '!#REF!="Moderado"),CONCATENATE("R2C",'R. Gestión '!#REF!),"")</f>
        <v>#REF!</v>
      </c>
      <c r="X7" s="42" t="e">
        <f>IF(AND('R. Gestión '!#REF!="Muy Alta",'R. Gestión '!#REF!="Moderado"),CONCATENATE("R2C",'R. Gestión '!#REF!),"")</f>
        <v>#REF!</v>
      </c>
      <c r="Y7" s="42" t="e">
        <f>IF(AND('R. Gestión '!#REF!="Muy Alta",'R. Gestión '!#REF!="Moderado"),CONCATENATE("R2C",'R. Gestión '!#REF!),"")</f>
        <v>#REF!</v>
      </c>
      <c r="Z7" s="42" t="e">
        <f>IF(AND('R. Gestión '!#REF!="Muy Alta",'R. Gestión '!#REF!="Moderado"),CONCATENATE("R2C",'R. Gestión '!#REF!),"")</f>
        <v>#REF!</v>
      </c>
      <c r="AA7" s="43" t="e">
        <f>IF(AND('R. Gestión '!#REF!="Muy Alta",'R. Gestión '!#REF!="Moderado"),CONCATENATE("R2C",'R. Gestión '!#REF!),"")</f>
        <v>#REF!</v>
      </c>
      <c r="AB7" s="41" t="e">
        <f>IF(AND('R. Gestión '!#REF!="Muy Alta",'R. Gestión '!#REF!="Mayor"),CONCATENATE("R2C",'R. Gestión '!#REF!),"")</f>
        <v>#REF!</v>
      </c>
      <c r="AC7" s="42" t="e">
        <f>IF(AND('R. Gestión '!#REF!="Muy Alta",'R. Gestión '!#REF!="Mayor"),CONCATENATE("R2C",'R. Gestión '!#REF!),"")</f>
        <v>#REF!</v>
      </c>
      <c r="AD7" s="42" t="e">
        <f>IF(AND('R. Gestión '!#REF!="Muy Alta",'R. Gestión '!#REF!="Mayor"),CONCATENATE("R2C",'R. Gestión '!#REF!),"")</f>
        <v>#REF!</v>
      </c>
      <c r="AE7" s="42" t="e">
        <f>IF(AND('R. Gestión '!#REF!="Muy Alta",'R. Gestión '!#REF!="Mayor"),CONCATENATE("R2C",'R. Gestión '!#REF!),"")</f>
        <v>#REF!</v>
      </c>
      <c r="AF7" s="42" t="e">
        <f>IF(AND('R. Gestión '!#REF!="Muy Alta",'R. Gestión '!#REF!="Mayor"),CONCATENATE("R2C",'R. Gestión '!#REF!),"")</f>
        <v>#REF!</v>
      </c>
      <c r="AG7" s="43" t="e">
        <f>IF(AND('R. Gestión '!#REF!="Muy Alta",'R. Gestión '!#REF!="Mayor"),CONCATENATE("R2C",'R. Gestión '!#REF!),"")</f>
        <v>#REF!</v>
      </c>
      <c r="AH7" s="44" t="e">
        <f>IF(AND('R. Gestión '!#REF!="Muy Alta",'R. Gestión '!#REF!="Catastrófico"),CONCATENATE("R2C",'R. Gestión '!#REF!),"")</f>
        <v>#REF!</v>
      </c>
      <c r="AI7" s="45" t="e">
        <f>IF(AND('R. Gestión '!#REF!="Muy Alta",'R. Gestión '!#REF!="Catastrófico"),CONCATENATE("R2C",'R. Gestión '!#REF!),"")</f>
        <v>#REF!</v>
      </c>
      <c r="AJ7" s="45" t="e">
        <f>IF(AND('R. Gestión '!#REF!="Muy Alta",'R. Gestión '!#REF!="Catastrófico"),CONCATENATE("R2C",'R. Gestión '!#REF!),"")</f>
        <v>#REF!</v>
      </c>
      <c r="AK7" s="45" t="e">
        <f>IF(AND('R. Gestión '!#REF!="Muy Alta",'R. Gestión '!#REF!="Catastrófico"),CONCATENATE("R2C",'R. Gestión '!#REF!),"")</f>
        <v>#REF!</v>
      </c>
      <c r="AL7" s="45" t="e">
        <f>IF(AND('R. Gestión '!#REF!="Muy Alta",'R. Gestión '!#REF!="Catastrófico"),CONCATENATE("R2C",'R. Gestión '!#REF!),"")</f>
        <v>#REF!</v>
      </c>
      <c r="AM7" s="46" t="e">
        <f>IF(AND('R. Gestión '!#REF!="Muy Alta",'R. Gestión '!#REF!="Catastrófico"),CONCATENATE("R2C",'R. Gestión '!#REF!),"")</f>
        <v>#REF!</v>
      </c>
      <c r="AN7" s="72"/>
      <c r="AO7" s="1378"/>
      <c r="AP7" s="1379"/>
      <c r="AQ7" s="1379"/>
      <c r="AR7" s="1379"/>
      <c r="AS7" s="1379"/>
      <c r="AT7" s="1380"/>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row>
    <row r="8" spans="1:91" ht="15" customHeight="1" x14ac:dyDescent="0.25">
      <c r="A8" s="72"/>
      <c r="B8" s="1317"/>
      <c r="C8" s="1317"/>
      <c r="D8" s="1318"/>
      <c r="E8" s="1358"/>
      <c r="F8" s="1359"/>
      <c r="G8" s="1359"/>
      <c r="H8" s="1359"/>
      <c r="I8" s="1360"/>
      <c r="J8" s="41" t="e">
        <f>IF(AND('R. Gestión '!#REF!="Muy Alta",'R. Gestión '!#REF!="Leve"),CONCATENATE("R3C",'R. Gestión '!#REF!),"")</f>
        <v>#REF!</v>
      </c>
      <c r="K8" s="42" t="e">
        <f>IF(AND('R. Gestión '!#REF!="Muy Alta",'R. Gestión '!#REF!="Leve"),CONCATENATE("R3C",'R. Gestión '!#REF!),"")</f>
        <v>#REF!</v>
      </c>
      <c r="L8" s="42" t="e">
        <f>IF(AND('R. Gestión '!#REF!="Muy Alta",'R. Gestión '!#REF!="Leve"),CONCATENATE("R3C",'R. Gestión '!#REF!),"")</f>
        <v>#REF!</v>
      </c>
      <c r="M8" s="42" t="e">
        <f>IF(AND('R. Gestión '!#REF!="Muy Alta",'R. Gestión '!#REF!="Leve"),CONCATENATE("R3C",'R. Gestión '!#REF!),"")</f>
        <v>#REF!</v>
      </c>
      <c r="N8" s="42" t="e">
        <f>IF(AND('R. Gestión '!#REF!="Muy Alta",'R. Gestión '!#REF!="Leve"),CONCATENATE("R3C",'R. Gestión '!#REF!),"")</f>
        <v>#REF!</v>
      </c>
      <c r="O8" s="43" t="e">
        <f>IF(AND('R. Gestión '!#REF!="Muy Alta",'R. Gestión '!#REF!="Leve"),CONCATENATE("R3C",'R. Gestión '!#REF!),"")</f>
        <v>#REF!</v>
      </c>
      <c r="P8" s="41" t="e">
        <f>IF(AND('R. Gestión '!#REF!="Muy Alta",'R. Gestión '!#REF!="Menor"),CONCATENATE("R3C",'R. Gestión '!#REF!),"")</f>
        <v>#REF!</v>
      </c>
      <c r="Q8" s="42" t="e">
        <f>IF(AND('R. Gestión '!#REF!="Muy Alta",'R. Gestión '!#REF!="Menor"),CONCATENATE("R3C",'R. Gestión '!#REF!),"")</f>
        <v>#REF!</v>
      </c>
      <c r="R8" s="42" t="e">
        <f>IF(AND('R. Gestión '!#REF!="Muy Alta",'R. Gestión '!#REF!="Menor"),CONCATENATE("R3C",'R. Gestión '!#REF!),"")</f>
        <v>#REF!</v>
      </c>
      <c r="S8" s="42" t="e">
        <f>IF(AND('R. Gestión '!#REF!="Muy Alta",'R. Gestión '!#REF!="Menor"),CONCATENATE("R3C",'R. Gestión '!#REF!),"")</f>
        <v>#REF!</v>
      </c>
      <c r="T8" s="42" t="e">
        <f>IF(AND('R. Gestión '!#REF!="Muy Alta",'R. Gestión '!#REF!="Menor"),CONCATENATE("R3C",'R. Gestión '!#REF!),"")</f>
        <v>#REF!</v>
      </c>
      <c r="U8" s="43" t="e">
        <f>IF(AND('R. Gestión '!#REF!="Muy Alta",'R. Gestión '!#REF!="Menor"),CONCATENATE("R3C",'R. Gestión '!#REF!),"")</f>
        <v>#REF!</v>
      </c>
      <c r="V8" s="41" t="e">
        <f>IF(AND('R. Gestión '!#REF!="Muy Alta",'R. Gestión '!#REF!="Moderado"),CONCATENATE("R3C",'R. Gestión '!#REF!),"")</f>
        <v>#REF!</v>
      </c>
      <c r="W8" s="42" t="e">
        <f>IF(AND('R. Gestión '!#REF!="Muy Alta",'R. Gestión '!#REF!="Moderado"),CONCATENATE("R3C",'R. Gestión '!#REF!),"")</f>
        <v>#REF!</v>
      </c>
      <c r="X8" s="42" t="e">
        <f>IF(AND('R. Gestión '!#REF!="Muy Alta",'R. Gestión '!#REF!="Moderado"),CONCATENATE("R3C",'R. Gestión '!#REF!),"")</f>
        <v>#REF!</v>
      </c>
      <c r="Y8" s="42" t="e">
        <f>IF(AND('R. Gestión '!#REF!="Muy Alta",'R. Gestión '!#REF!="Moderado"),CONCATENATE("R3C",'R. Gestión '!#REF!),"")</f>
        <v>#REF!</v>
      </c>
      <c r="Z8" s="42" t="e">
        <f>IF(AND('R. Gestión '!#REF!="Muy Alta",'R. Gestión '!#REF!="Moderado"),CONCATENATE("R3C",'R. Gestión '!#REF!),"")</f>
        <v>#REF!</v>
      </c>
      <c r="AA8" s="43" t="e">
        <f>IF(AND('R. Gestión '!#REF!="Muy Alta",'R. Gestión '!#REF!="Moderado"),CONCATENATE("R3C",'R. Gestión '!#REF!),"")</f>
        <v>#REF!</v>
      </c>
      <c r="AB8" s="41" t="e">
        <f>IF(AND('R. Gestión '!#REF!="Muy Alta",'R. Gestión '!#REF!="Mayor"),CONCATENATE("R3C",'R. Gestión '!#REF!),"")</f>
        <v>#REF!</v>
      </c>
      <c r="AC8" s="42" t="e">
        <f>IF(AND('R. Gestión '!#REF!="Muy Alta",'R. Gestión '!#REF!="Mayor"),CONCATENATE("R3C",'R. Gestión '!#REF!),"")</f>
        <v>#REF!</v>
      </c>
      <c r="AD8" s="42" t="e">
        <f>IF(AND('R. Gestión '!#REF!="Muy Alta",'R. Gestión '!#REF!="Mayor"),CONCATENATE("R3C",'R. Gestión '!#REF!),"")</f>
        <v>#REF!</v>
      </c>
      <c r="AE8" s="42" t="e">
        <f>IF(AND('R. Gestión '!#REF!="Muy Alta",'R. Gestión '!#REF!="Mayor"),CONCATENATE("R3C",'R. Gestión '!#REF!),"")</f>
        <v>#REF!</v>
      </c>
      <c r="AF8" s="42" t="e">
        <f>IF(AND('R. Gestión '!#REF!="Muy Alta",'R. Gestión '!#REF!="Mayor"),CONCATENATE("R3C",'R. Gestión '!#REF!),"")</f>
        <v>#REF!</v>
      </c>
      <c r="AG8" s="43" t="e">
        <f>IF(AND('R. Gestión '!#REF!="Muy Alta",'R. Gestión '!#REF!="Mayor"),CONCATENATE("R3C",'R. Gestión '!#REF!),"")</f>
        <v>#REF!</v>
      </c>
      <c r="AH8" s="44" t="e">
        <f>IF(AND('R. Gestión '!#REF!="Muy Alta",'R. Gestión '!#REF!="Catastrófico"),CONCATENATE("R3C",'R. Gestión '!#REF!),"")</f>
        <v>#REF!</v>
      </c>
      <c r="AI8" s="45" t="e">
        <f>IF(AND('R. Gestión '!#REF!="Muy Alta",'R. Gestión '!#REF!="Catastrófico"),CONCATENATE("R3C",'R. Gestión '!#REF!),"")</f>
        <v>#REF!</v>
      </c>
      <c r="AJ8" s="45" t="e">
        <f>IF(AND('R. Gestión '!#REF!="Muy Alta",'R. Gestión '!#REF!="Catastrófico"),CONCATENATE("R3C",'R. Gestión '!#REF!),"")</f>
        <v>#REF!</v>
      </c>
      <c r="AK8" s="45" t="e">
        <f>IF(AND('R. Gestión '!#REF!="Muy Alta",'R. Gestión '!#REF!="Catastrófico"),CONCATENATE("R3C",'R. Gestión '!#REF!),"")</f>
        <v>#REF!</v>
      </c>
      <c r="AL8" s="45" t="e">
        <f>IF(AND('R. Gestión '!#REF!="Muy Alta",'R. Gestión '!#REF!="Catastrófico"),CONCATENATE("R3C",'R. Gestión '!#REF!),"")</f>
        <v>#REF!</v>
      </c>
      <c r="AM8" s="46" t="e">
        <f>IF(AND('R. Gestión '!#REF!="Muy Alta",'R. Gestión '!#REF!="Catastrófico"),CONCATENATE("R3C",'R. Gestión '!#REF!),"")</f>
        <v>#REF!</v>
      </c>
      <c r="AN8" s="72"/>
      <c r="AO8" s="1378"/>
      <c r="AP8" s="1379"/>
      <c r="AQ8" s="1379"/>
      <c r="AR8" s="1379"/>
      <c r="AS8" s="1379"/>
      <c r="AT8" s="1380"/>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row>
    <row r="9" spans="1:91" ht="15" customHeight="1" x14ac:dyDescent="0.25">
      <c r="A9" s="72"/>
      <c r="B9" s="1317"/>
      <c r="C9" s="1317"/>
      <c r="D9" s="1318"/>
      <c r="E9" s="1358"/>
      <c r="F9" s="1359"/>
      <c r="G9" s="1359"/>
      <c r="H9" s="1359"/>
      <c r="I9" s="1360"/>
      <c r="J9" s="41" t="e">
        <f>IF(AND('R. Gestión '!#REF!="Muy Alta",'R. Gestión '!#REF!="Leve"),CONCATENATE("R4C",'R. Gestión '!#REF!),"")</f>
        <v>#REF!</v>
      </c>
      <c r="K9" s="42" t="e">
        <f>IF(AND('R. Gestión '!#REF!="Muy Alta",'R. Gestión '!#REF!="Leve"),CONCATENATE("R4C",'R. Gestión '!#REF!),"")</f>
        <v>#REF!</v>
      </c>
      <c r="L9" s="42" t="e">
        <f>IF(AND('R. Gestión '!#REF!="Muy Alta",'R. Gestión '!#REF!="Leve"),CONCATENATE("R4C",'R. Gestión '!#REF!),"")</f>
        <v>#REF!</v>
      </c>
      <c r="M9" s="42" t="e">
        <f>IF(AND('R. Gestión '!#REF!="Muy Alta",'R. Gestión '!#REF!="Leve"),CONCATENATE("R4C",'R. Gestión '!#REF!),"")</f>
        <v>#REF!</v>
      </c>
      <c r="N9" s="42" t="e">
        <f>IF(AND('R. Gestión '!#REF!="Muy Alta",'R. Gestión '!#REF!="Leve"),CONCATENATE("R4C",'R. Gestión '!#REF!),"")</f>
        <v>#REF!</v>
      </c>
      <c r="O9" s="43" t="e">
        <f>IF(AND('R. Gestión '!#REF!="Muy Alta",'R. Gestión '!#REF!="Leve"),CONCATENATE("R4C",'R. Gestión '!#REF!),"")</f>
        <v>#REF!</v>
      </c>
      <c r="P9" s="41" t="e">
        <f>IF(AND('R. Gestión '!#REF!="Muy Alta",'R. Gestión '!#REF!="Menor"),CONCATENATE("R4C",'R. Gestión '!#REF!),"")</f>
        <v>#REF!</v>
      </c>
      <c r="Q9" s="42" t="e">
        <f>IF(AND('R. Gestión '!#REF!="Muy Alta",'R. Gestión '!#REF!="Menor"),CONCATENATE("R4C",'R. Gestión '!#REF!),"")</f>
        <v>#REF!</v>
      </c>
      <c r="R9" s="42" t="e">
        <f>IF(AND('R. Gestión '!#REF!="Muy Alta",'R. Gestión '!#REF!="Menor"),CONCATENATE("R4C",'R. Gestión '!#REF!),"")</f>
        <v>#REF!</v>
      </c>
      <c r="S9" s="42" t="e">
        <f>IF(AND('R. Gestión '!#REF!="Muy Alta",'R. Gestión '!#REF!="Menor"),CONCATENATE("R4C",'R. Gestión '!#REF!),"")</f>
        <v>#REF!</v>
      </c>
      <c r="T9" s="42" t="e">
        <f>IF(AND('R. Gestión '!#REF!="Muy Alta",'R. Gestión '!#REF!="Menor"),CONCATENATE("R4C",'R. Gestión '!#REF!),"")</f>
        <v>#REF!</v>
      </c>
      <c r="U9" s="43" t="e">
        <f>IF(AND('R. Gestión '!#REF!="Muy Alta",'R. Gestión '!#REF!="Menor"),CONCATENATE("R4C",'R. Gestión '!#REF!),"")</f>
        <v>#REF!</v>
      </c>
      <c r="V9" s="41" t="e">
        <f>IF(AND('R. Gestión '!#REF!="Muy Alta",'R. Gestión '!#REF!="Moderado"),CONCATENATE("R4C",'R. Gestión '!#REF!),"")</f>
        <v>#REF!</v>
      </c>
      <c r="W9" s="42" t="e">
        <f>IF(AND('R. Gestión '!#REF!="Muy Alta",'R. Gestión '!#REF!="Moderado"),CONCATENATE("R4C",'R. Gestión '!#REF!),"")</f>
        <v>#REF!</v>
      </c>
      <c r="X9" s="42" t="e">
        <f>IF(AND('R. Gestión '!#REF!="Muy Alta",'R. Gestión '!#REF!="Moderado"),CONCATENATE("R4C",'R. Gestión '!#REF!),"")</f>
        <v>#REF!</v>
      </c>
      <c r="Y9" s="42" t="e">
        <f>IF(AND('R. Gestión '!#REF!="Muy Alta",'R. Gestión '!#REF!="Moderado"),CONCATENATE("R4C",'R. Gestión '!#REF!),"")</f>
        <v>#REF!</v>
      </c>
      <c r="Z9" s="42" t="e">
        <f>IF(AND('R. Gestión '!#REF!="Muy Alta",'R. Gestión '!#REF!="Moderado"),CONCATENATE("R4C",'R. Gestión '!#REF!),"")</f>
        <v>#REF!</v>
      </c>
      <c r="AA9" s="43" t="e">
        <f>IF(AND('R. Gestión '!#REF!="Muy Alta",'R. Gestión '!#REF!="Moderado"),CONCATENATE("R4C",'R. Gestión '!#REF!),"")</f>
        <v>#REF!</v>
      </c>
      <c r="AB9" s="41" t="e">
        <f>IF(AND('R. Gestión '!#REF!="Muy Alta",'R. Gestión '!#REF!="Mayor"),CONCATENATE("R4C",'R. Gestión '!#REF!),"")</f>
        <v>#REF!</v>
      </c>
      <c r="AC9" s="42" t="e">
        <f>IF(AND('R. Gestión '!#REF!="Muy Alta",'R. Gestión '!#REF!="Mayor"),CONCATENATE("R4C",'R. Gestión '!#REF!),"")</f>
        <v>#REF!</v>
      </c>
      <c r="AD9" s="42" t="e">
        <f>IF(AND('R. Gestión '!#REF!="Muy Alta",'R. Gestión '!#REF!="Mayor"),CONCATENATE("R4C",'R. Gestión '!#REF!),"")</f>
        <v>#REF!</v>
      </c>
      <c r="AE9" s="42" t="e">
        <f>IF(AND('R. Gestión '!#REF!="Muy Alta",'R. Gestión '!#REF!="Mayor"),CONCATENATE("R4C",'R. Gestión '!#REF!),"")</f>
        <v>#REF!</v>
      </c>
      <c r="AF9" s="42" t="e">
        <f>IF(AND('R. Gestión '!#REF!="Muy Alta",'R. Gestión '!#REF!="Mayor"),CONCATENATE("R4C",'R. Gestión '!#REF!),"")</f>
        <v>#REF!</v>
      </c>
      <c r="AG9" s="43" t="e">
        <f>IF(AND('R. Gestión '!#REF!="Muy Alta",'R. Gestión '!#REF!="Mayor"),CONCATENATE("R4C",'R. Gestión '!#REF!),"")</f>
        <v>#REF!</v>
      </c>
      <c r="AH9" s="44" t="e">
        <f>IF(AND('R. Gestión '!#REF!="Muy Alta",'R. Gestión '!#REF!="Catastrófico"),CONCATENATE("R4C",'R. Gestión '!#REF!),"")</f>
        <v>#REF!</v>
      </c>
      <c r="AI9" s="45" t="e">
        <f>IF(AND('R. Gestión '!#REF!="Muy Alta",'R. Gestión '!#REF!="Catastrófico"),CONCATENATE("R4C",'R. Gestión '!#REF!),"")</f>
        <v>#REF!</v>
      </c>
      <c r="AJ9" s="45" t="e">
        <f>IF(AND('R. Gestión '!#REF!="Muy Alta",'R. Gestión '!#REF!="Catastrófico"),CONCATENATE("R4C",'R. Gestión '!#REF!),"")</f>
        <v>#REF!</v>
      </c>
      <c r="AK9" s="45" t="e">
        <f>IF(AND('R. Gestión '!#REF!="Muy Alta",'R. Gestión '!#REF!="Catastrófico"),CONCATENATE("R4C",'R. Gestión '!#REF!),"")</f>
        <v>#REF!</v>
      </c>
      <c r="AL9" s="45" t="e">
        <f>IF(AND('R. Gestión '!#REF!="Muy Alta",'R. Gestión '!#REF!="Catastrófico"),CONCATENATE("R4C",'R. Gestión '!#REF!),"")</f>
        <v>#REF!</v>
      </c>
      <c r="AM9" s="46" t="e">
        <f>IF(AND('R. Gestión '!#REF!="Muy Alta",'R. Gestión '!#REF!="Catastrófico"),CONCATENATE("R4C",'R. Gestión '!#REF!),"")</f>
        <v>#REF!</v>
      </c>
      <c r="AN9" s="72"/>
      <c r="AO9" s="1378"/>
      <c r="AP9" s="1379"/>
      <c r="AQ9" s="1379"/>
      <c r="AR9" s="1379"/>
      <c r="AS9" s="1379"/>
      <c r="AT9" s="1380"/>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row>
    <row r="10" spans="1:91" ht="15" customHeight="1" x14ac:dyDescent="0.25">
      <c r="A10" s="72"/>
      <c r="B10" s="1317"/>
      <c r="C10" s="1317"/>
      <c r="D10" s="1318"/>
      <c r="E10" s="1358"/>
      <c r="F10" s="1359"/>
      <c r="G10" s="1359"/>
      <c r="H10" s="1359"/>
      <c r="I10" s="1360"/>
      <c r="J10" s="41" t="e">
        <f>IF(AND('R. Gestión '!#REF!="Muy Alta",'R. Gestión '!#REF!="Leve"),CONCATENATE("R5C",'R. Gestión '!#REF!),"")</f>
        <v>#REF!</v>
      </c>
      <c r="K10" s="42" t="e">
        <f>IF(AND('R. Gestión '!#REF!="Muy Alta",'R. Gestión '!#REF!="Leve"),CONCATENATE("R5C",'R. Gestión '!#REF!),"")</f>
        <v>#REF!</v>
      </c>
      <c r="L10" s="42" t="e">
        <f>IF(AND('R. Gestión '!#REF!="Muy Alta",'R. Gestión '!#REF!="Leve"),CONCATENATE("R5C",'R. Gestión '!#REF!),"")</f>
        <v>#REF!</v>
      </c>
      <c r="M10" s="42" t="e">
        <f>IF(AND('R. Gestión '!#REF!="Muy Alta",'R. Gestión '!#REF!="Leve"),CONCATENATE("R5C",'R. Gestión '!#REF!),"")</f>
        <v>#REF!</v>
      </c>
      <c r="N10" s="42" t="e">
        <f>IF(AND('R. Gestión '!#REF!="Muy Alta",'R. Gestión '!#REF!="Leve"),CONCATENATE("R5C",'R. Gestión '!#REF!),"")</f>
        <v>#REF!</v>
      </c>
      <c r="O10" s="43" t="e">
        <f>IF(AND('R. Gestión '!#REF!="Muy Alta",'R. Gestión '!#REF!="Leve"),CONCATENATE("R5C",'R. Gestión '!#REF!),"")</f>
        <v>#REF!</v>
      </c>
      <c r="P10" s="41" t="e">
        <f>IF(AND('R. Gestión '!#REF!="Muy Alta",'R. Gestión '!#REF!="Menor"),CONCATENATE("R5C",'R. Gestión '!#REF!),"")</f>
        <v>#REF!</v>
      </c>
      <c r="Q10" s="42" t="e">
        <f>IF(AND('R. Gestión '!#REF!="Muy Alta",'R. Gestión '!#REF!="Menor"),CONCATENATE("R5C",'R. Gestión '!#REF!),"")</f>
        <v>#REF!</v>
      </c>
      <c r="R10" s="42" t="e">
        <f>IF(AND('R. Gestión '!#REF!="Muy Alta",'R. Gestión '!#REF!="Menor"),CONCATENATE("R5C",'R. Gestión '!#REF!),"")</f>
        <v>#REF!</v>
      </c>
      <c r="S10" s="42" t="e">
        <f>IF(AND('R. Gestión '!#REF!="Muy Alta",'R. Gestión '!#REF!="Menor"),CONCATENATE("R5C",'R. Gestión '!#REF!),"")</f>
        <v>#REF!</v>
      </c>
      <c r="T10" s="42" t="e">
        <f>IF(AND('R. Gestión '!#REF!="Muy Alta",'R. Gestión '!#REF!="Menor"),CONCATENATE("R5C",'R. Gestión '!#REF!),"")</f>
        <v>#REF!</v>
      </c>
      <c r="U10" s="43" t="e">
        <f>IF(AND('R. Gestión '!#REF!="Muy Alta",'R. Gestión '!#REF!="Menor"),CONCATENATE("R5C",'R. Gestión '!#REF!),"")</f>
        <v>#REF!</v>
      </c>
      <c r="V10" s="41" t="e">
        <f>IF(AND('R. Gestión '!#REF!="Muy Alta",'R. Gestión '!#REF!="Moderado"),CONCATENATE("R5C",'R. Gestión '!#REF!),"")</f>
        <v>#REF!</v>
      </c>
      <c r="W10" s="42" t="e">
        <f>IF(AND('R. Gestión '!#REF!="Muy Alta",'R. Gestión '!#REF!="Moderado"),CONCATENATE("R5C",'R. Gestión '!#REF!),"")</f>
        <v>#REF!</v>
      </c>
      <c r="X10" s="42" t="e">
        <f>IF(AND('R. Gestión '!#REF!="Muy Alta",'R. Gestión '!#REF!="Moderado"),CONCATENATE("R5C",'R. Gestión '!#REF!),"")</f>
        <v>#REF!</v>
      </c>
      <c r="Y10" s="42" t="e">
        <f>IF(AND('R. Gestión '!#REF!="Muy Alta",'R. Gestión '!#REF!="Moderado"),CONCATENATE("R5C",'R. Gestión '!#REF!),"")</f>
        <v>#REF!</v>
      </c>
      <c r="Z10" s="42" t="e">
        <f>IF(AND('R. Gestión '!#REF!="Muy Alta",'R. Gestión '!#REF!="Moderado"),CONCATENATE("R5C",'R. Gestión '!#REF!),"")</f>
        <v>#REF!</v>
      </c>
      <c r="AA10" s="43" t="e">
        <f>IF(AND('R. Gestión '!#REF!="Muy Alta",'R. Gestión '!#REF!="Moderado"),CONCATENATE("R5C",'R. Gestión '!#REF!),"")</f>
        <v>#REF!</v>
      </c>
      <c r="AB10" s="41" t="e">
        <f>IF(AND('R. Gestión '!#REF!="Muy Alta",'R. Gestión '!#REF!="Mayor"),CONCATENATE("R5C",'R. Gestión '!#REF!),"")</f>
        <v>#REF!</v>
      </c>
      <c r="AC10" s="42" t="e">
        <f>IF(AND('R. Gestión '!#REF!="Muy Alta",'R. Gestión '!#REF!="Mayor"),CONCATENATE("R5C",'R. Gestión '!#REF!),"")</f>
        <v>#REF!</v>
      </c>
      <c r="AD10" s="42" t="e">
        <f>IF(AND('R. Gestión '!#REF!="Muy Alta",'R. Gestión '!#REF!="Mayor"),CONCATENATE("R5C",'R. Gestión '!#REF!),"")</f>
        <v>#REF!</v>
      </c>
      <c r="AE10" s="42" t="e">
        <f>IF(AND('R. Gestión '!#REF!="Muy Alta",'R. Gestión '!#REF!="Mayor"),CONCATENATE("R5C",'R. Gestión '!#REF!),"")</f>
        <v>#REF!</v>
      </c>
      <c r="AF10" s="42" t="e">
        <f>IF(AND('R. Gestión '!#REF!="Muy Alta",'R. Gestión '!#REF!="Mayor"),CONCATENATE("R5C",'R. Gestión '!#REF!),"")</f>
        <v>#REF!</v>
      </c>
      <c r="AG10" s="43" t="e">
        <f>IF(AND('R. Gestión '!#REF!="Muy Alta",'R. Gestión '!#REF!="Mayor"),CONCATENATE("R5C",'R. Gestión '!#REF!),"")</f>
        <v>#REF!</v>
      </c>
      <c r="AH10" s="44" t="e">
        <f>IF(AND('R. Gestión '!#REF!="Muy Alta",'R. Gestión '!#REF!="Catastrófico"),CONCATENATE("R5C",'R. Gestión '!#REF!),"")</f>
        <v>#REF!</v>
      </c>
      <c r="AI10" s="45" t="e">
        <f>IF(AND('R. Gestión '!#REF!="Muy Alta",'R. Gestión '!#REF!="Catastrófico"),CONCATENATE("R5C",'R. Gestión '!#REF!),"")</f>
        <v>#REF!</v>
      </c>
      <c r="AJ10" s="45" t="e">
        <f>IF(AND('R. Gestión '!#REF!="Muy Alta",'R. Gestión '!#REF!="Catastrófico"),CONCATENATE("R5C",'R. Gestión '!#REF!),"")</f>
        <v>#REF!</v>
      </c>
      <c r="AK10" s="45" t="e">
        <f>IF(AND('R. Gestión '!#REF!="Muy Alta",'R. Gestión '!#REF!="Catastrófico"),CONCATENATE("R5C",'R. Gestión '!#REF!),"")</f>
        <v>#REF!</v>
      </c>
      <c r="AL10" s="45" t="e">
        <f>IF(AND('R. Gestión '!#REF!="Muy Alta",'R. Gestión '!#REF!="Catastrófico"),CONCATENATE("R5C",'R. Gestión '!#REF!),"")</f>
        <v>#REF!</v>
      </c>
      <c r="AM10" s="46" t="e">
        <f>IF(AND('R. Gestión '!#REF!="Muy Alta",'R. Gestión '!#REF!="Catastrófico"),CONCATENATE("R5C",'R. Gestión '!#REF!),"")</f>
        <v>#REF!</v>
      </c>
      <c r="AN10" s="72"/>
      <c r="AO10" s="1378"/>
      <c r="AP10" s="1379"/>
      <c r="AQ10" s="1379"/>
      <c r="AR10" s="1379"/>
      <c r="AS10" s="1379"/>
      <c r="AT10" s="1380"/>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row>
    <row r="11" spans="1:91" ht="15" customHeight="1" x14ac:dyDescent="0.25">
      <c r="A11" s="72"/>
      <c r="B11" s="1317"/>
      <c r="C11" s="1317"/>
      <c r="D11" s="1318"/>
      <c r="E11" s="1358"/>
      <c r="F11" s="1359"/>
      <c r="G11" s="1359"/>
      <c r="H11" s="1359"/>
      <c r="I11" s="1360"/>
      <c r="J11" s="41" t="e">
        <f>IF(AND('R. Gestión '!#REF!="Muy Alta",'R. Gestión '!#REF!="Leve"),CONCATENATE("R6C",'R. Gestión '!#REF!),"")</f>
        <v>#REF!</v>
      </c>
      <c r="K11" s="42" t="e">
        <f>IF(AND('R. Gestión '!#REF!="Muy Alta",'R. Gestión '!#REF!="Leve"),CONCATENATE("R6C",'R. Gestión '!#REF!),"")</f>
        <v>#REF!</v>
      </c>
      <c r="L11" s="42" t="e">
        <f>IF(AND('R. Gestión '!#REF!="Muy Alta",'R. Gestión '!#REF!="Leve"),CONCATENATE("R6C",'R. Gestión '!#REF!),"")</f>
        <v>#REF!</v>
      </c>
      <c r="M11" s="42" t="e">
        <f>IF(AND('R. Gestión '!#REF!="Muy Alta",'R. Gestión '!#REF!="Leve"),CONCATENATE("R6C",'R. Gestión '!#REF!),"")</f>
        <v>#REF!</v>
      </c>
      <c r="N11" s="42" t="e">
        <f>IF(AND('R. Gestión '!#REF!="Muy Alta",'R. Gestión '!#REF!="Leve"),CONCATENATE("R6C",'R. Gestión '!#REF!),"")</f>
        <v>#REF!</v>
      </c>
      <c r="O11" s="43" t="e">
        <f>IF(AND('R. Gestión '!#REF!="Muy Alta",'R. Gestión '!#REF!="Leve"),CONCATENATE("R6C",'R. Gestión '!#REF!),"")</f>
        <v>#REF!</v>
      </c>
      <c r="P11" s="41" t="e">
        <f>IF(AND('R. Gestión '!#REF!="Muy Alta",'R. Gestión '!#REF!="Menor"),CONCATENATE("R6C",'R. Gestión '!#REF!),"")</f>
        <v>#REF!</v>
      </c>
      <c r="Q11" s="42" t="e">
        <f>IF(AND('R. Gestión '!#REF!="Muy Alta",'R. Gestión '!#REF!="Menor"),CONCATENATE("R6C",'R. Gestión '!#REF!),"")</f>
        <v>#REF!</v>
      </c>
      <c r="R11" s="42" t="e">
        <f>IF(AND('R. Gestión '!#REF!="Muy Alta",'R. Gestión '!#REF!="Menor"),CONCATENATE("R6C",'R. Gestión '!#REF!),"")</f>
        <v>#REF!</v>
      </c>
      <c r="S11" s="42" t="e">
        <f>IF(AND('R. Gestión '!#REF!="Muy Alta",'R. Gestión '!#REF!="Menor"),CONCATENATE("R6C",'R. Gestión '!#REF!),"")</f>
        <v>#REF!</v>
      </c>
      <c r="T11" s="42" t="e">
        <f>IF(AND('R. Gestión '!#REF!="Muy Alta",'R. Gestión '!#REF!="Menor"),CONCATENATE("R6C",'R. Gestión '!#REF!),"")</f>
        <v>#REF!</v>
      </c>
      <c r="U11" s="43" t="e">
        <f>IF(AND('R. Gestión '!#REF!="Muy Alta",'R. Gestión '!#REF!="Menor"),CONCATENATE("R6C",'R. Gestión '!#REF!),"")</f>
        <v>#REF!</v>
      </c>
      <c r="V11" s="41" t="e">
        <f>IF(AND('R. Gestión '!#REF!="Muy Alta",'R. Gestión '!#REF!="Moderado"),CONCATENATE("R6C",'R. Gestión '!#REF!),"")</f>
        <v>#REF!</v>
      </c>
      <c r="W11" s="42" t="e">
        <f>IF(AND('R. Gestión '!#REF!="Muy Alta",'R. Gestión '!#REF!="Moderado"),CONCATENATE("R6C",'R. Gestión '!#REF!),"")</f>
        <v>#REF!</v>
      </c>
      <c r="X11" s="42" t="e">
        <f>IF(AND('R. Gestión '!#REF!="Muy Alta",'R. Gestión '!#REF!="Moderado"),CONCATENATE("R6C",'R. Gestión '!#REF!),"")</f>
        <v>#REF!</v>
      </c>
      <c r="Y11" s="42" t="e">
        <f>IF(AND('R. Gestión '!#REF!="Muy Alta",'R. Gestión '!#REF!="Moderado"),CONCATENATE("R6C",'R. Gestión '!#REF!),"")</f>
        <v>#REF!</v>
      </c>
      <c r="Z11" s="42" t="e">
        <f>IF(AND('R. Gestión '!#REF!="Muy Alta",'R. Gestión '!#REF!="Moderado"),CONCATENATE("R6C",'R. Gestión '!#REF!),"")</f>
        <v>#REF!</v>
      </c>
      <c r="AA11" s="43" t="e">
        <f>IF(AND('R. Gestión '!#REF!="Muy Alta",'R. Gestión '!#REF!="Moderado"),CONCATENATE("R6C",'R. Gestión '!#REF!),"")</f>
        <v>#REF!</v>
      </c>
      <c r="AB11" s="41" t="e">
        <f>IF(AND('R. Gestión '!#REF!="Muy Alta",'R. Gestión '!#REF!="Mayor"),CONCATENATE("R6C",'R. Gestión '!#REF!),"")</f>
        <v>#REF!</v>
      </c>
      <c r="AC11" s="42" t="e">
        <f>IF(AND('R. Gestión '!#REF!="Muy Alta",'R. Gestión '!#REF!="Mayor"),CONCATENATE("R6C",'R. Gestión '!#REF!),"")</f>
        <v>#REF!</v>
      </c>
      <c r="AD11" s="42" t="e">
        <f>IF(AND('R. Gestión '!#REF!="Muy Alta",'R. Gestión '!#REF!="Mayor"),CONCATENATE("R6C",'R. Gestión '!#REF!),"")</f>
        <v>#REF!</v>
      </c>
      <c r="AE11" s="42" t="e">
        <f>IF(AND('R. Gestión '!#REF!="Muy Alta",'R. Gestión '!#REF!="Mayor"),CONCATENATE("R6C",'R. Gestión '!#REF!),"")</f>
        <v>#REF!</v>
      </c>
      <c r="AF11" s="42" t="e">
        <f>IF(AND('R. Gestión '!#REF!="Muy Alta",'R. Gestión '!#REF!="Mayor"),CONCATENATE("R6C",'R. Gestión '!#REF!),"")</f>
        <v>#REF!</v>
      </c>
      <c r="AG11" s="43" t="e">
        <f>IF(AND('R. Gestión '!#REF!="Muy Alta",'R. Gestión '!#REF!="Mayor"),CONCATENATE("R6C",'R. Gestión '!#REF!),"")</f>
        <v>#REF!</v>
      </c>
      <c r="AH11" s="44" t="e">
        <f>IF(AND('R. Gestión '!#REF!="Muy Alta",'R. Gestión '!#REF!="Catastrófico"),CONCATENATE("R6C",'R. Gestión '!#REF!),"")</f>
        <v>#REF!</v>
      </c>
      <c r="AI11" s="45" t="e">
        <f>IF(AND('R. Gestión '!#REF!="Muy Alta",'R. Gestión '!#REF!="Catastrófico"),CONCATENATE("R6C",'R. Gestión '!#REF!),"")</f>
        <v>#REF!</v>
      </c>
      <c r="AJ11" s="45" t="e">
        <f>IF(AND('R. Gestión '!#REF!="Muy Alta",'R. Gestión '!#REF!="Catastrófico"),CONCATENATE("R6C",'R. Gestión '!#REF!),"")</f>
        <v>#REF!</v>
      </c>
      <c r="AK11" s="45" t="e">
        <f>IF(AND('R. Gestión '!#REF!="Muy Alta",'R. Gestión '!#REF!="Catastrófico"),CONCATENATE("R6C",'R. Gestión '!#REF!),"")</f>
        <v>#REF!</v>
      </c>
      <c r="AL11" s="45" t="e">
        <f>IF(AND('R. Gestión '!#REF!="Muy Alta",'R. Gestión '!#REF!="Catastrófico"),CONCATENATE("R6C",'R. Gestión '!#REF!),"")</f>
        <v>#REF!</v>
      </c>
      <c r="AM11" s="46" t="e">
        <f>IF(AND('R. Gestión '!#REF!="Muy Alta",'R. Gestión '!#REF!="Catastrófico"),CONCATENATE("R6C",'R. Gestión '!#REF!),"")</f>
        <v>#REF!</v>
      </c>
      <c r="AN11" s="72"/>
      <c r="AO11" s="1378"/>
      <c r="AP11" s="1379"/>
      <c r="AQ11" s="1379"/>
      <c r="AR11" s="1379"/>
      <c r="AS11" s="1379"/>
      <c r="AT11" s="1380"/>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row>
    <row r="12" spans="1:91" ht="15" customHeight="1" x14ac:dyDescent="0.25">
      <c r="A12" s="72"/>
      <c r="B12" s="1317"/>
      <c r="C12" s="1317"/>
      <c r="D12" s="1318"/>
      <c r="E12" s="1358"/>
      <c r="F12" s="1359"/>
      <c r="G12" s="1359"/>
      <c r="H12" s="1359"/>
      <c r="I12" s="1360"/>
      <c r="J12" s="41" t="e">
        <f>IF(AND('R. Gestión '!#REF!="Muy Alta",'R. Gestión '!#REF!="Leve"),CONCATENATE("R7C",'R. Gestión '!#REF!),"")</f>
        <v>#REF!</v>
      </c>
      <c r="K12" s="42" t="e">
        <f>IF(AND('R. Gestión '!#REF!="Muy Alta",'R. Gestión '!#REF!="Leve"),CONCATENATE("R7C",'R. Gestión '!#REF!),"")</f>
        <v>#REF!</v>
      </c>
      <c r="L12" s="42" t="e">
        <f>IF(AND('R. Gestión '!#REF!="Muy Alta",'R. Gestión '!#REF!="Leve"),CONCATENATE("R7C",'R. Gestión '!#REF!),"")</f>
        <v>#REF!</v>
      </c>
      <c r="M12" s="42" t="e">
        <f>IF(AND('R. Gestión '!#REF!="Muy Alta",'R. Gestión '!#REF!="Leve"),CONCATENATE("R7C",'R. Gestión '!#REF!),"")</f>
        <v>#REF!</v>
      </c>
      <c r="N12" s="42" t="e">
        <f>IF(AND('R. Gestión '!#REF!="Muy Alta",'R. Gestión '!#REF!="Leve"),CONCATENATE("R7C",'R. Gestión '!#REF!),"")</f>
        <v>#REF!</v>
      </c>
      <c r="O12" s="43" t="e">
        <f>IF(AND('R. Gestión '!#REF!="Muy Alta",'R. Gestión '!#REF!="Leve"),CONCATENATE("R7C",'R. Gestión '!#REF!),"")</f>
        <v>#REF!</v>
      </c>
      <c r="P12" s="41" t="e">
        <f>IF(AND('R. Gestión '!#REF!="Muy Alta",'R. Gestión '!#REF!="Menor"),CONCATENATE("R7C",'R. Gestión '!#REF!),"")</f>
        <v>#REF!</v>
      </c>
      <c r="Q12" s="42" t="e">
        <f>IF(AND('R. Gestión '!#REF!="Muy Alta",'R. Gestión '!#REF!="Menor"),CONCATENATE("R7C",'R. Gestión '!#REF!),"")</f>
        <v>#REF!</v>
      </c>
      <c r="R12" s="42" t="e">
        <f>IF(AND('R. Gestión '!#REF!="Muy Alta",'R. Gestión '!#REF!="Menor"),CONCATENATE("R7C",'R. Gestión '!#REF!),"")</f>
        <v>#REF!</v>
      </c>
      <c r="S12" s="42" t="e">
        <f>IF(AND('R. Gestión '!#REF!="Muy Alta",'R. Gestión '!#REF!="Menor"),CONCATENATE("R7C",'R. Gestión '!#REF!),"")</f>
        <v>#REF!</v>
      </c>
      <c r="T12" s="42" t="e">
        <f>IF(AND('R. Gestión '!#REF!="Muy Alta",'R. Gestión '!#REF!="Menor"),CONCATENATE("R7C",'R. Gestión '!#REF!),"")</f>
        <v>#REF!</v>
      </c>
      <c r="U12" s="43" t="e">
        <f>IF(AND('R. Gestión '!#REF!="Muy Alta",'R. Gestión '!#REF!="Menor"),CONCATENATE("R7C",'R. Gestión '!#REF!),"")</f>
        <v>#REF!</v>
      </c>
      <c r="V12" s="41" t="e">
        <f>IF(AND('R. Gestión '!#REF!="Muy Alta",'R. Gestión '!#REF!="Moderado"),CONCATENATE("R7C",'R. Gestión '!#REF!),"")</f>
        <v>#REF!</v>
      </c>
      <c r="W12" s="42" t="e">
        <f>IF(AND('R. Gestión '!#REF!="Muy Alta",'R. Gestión '!#REF!="Moderado"),CONCATENATE("R7C",'R. Gestión '!#REF!),"")</f>
        <v>#REF!</v>
      </c>
      <c r="X12" s="42" t="e">
        <f>IF(AND('R. Gestión '!#REF!="Muy Alta",'R. Gestión '!#REF!="Moderado"),CONCATENATE("R7C",'R. Gestión '!#REF!),"")</f>
        <v>#REF!</v>
      </c>
      <c r="Y12" s="42" t="e">
        <f>IF(AND('R. Gestión '!#REF!="Muy Alta",'R. Gestión '!#REF!="Moderado"),CONCATENATE("R7C",'R. Gestión '!#REF!),"")</f>
        <v>#REF!</v>
      </c>
      <c r="Z12" s="42" t="e">
        <f>IF(AND('R. Gestión '!#REF!="Muy Alta",'R. Gestión '!#REF!="Moderado"),CONCATENATE("R7C",'R. Gestión '!#REF!),"")</f>
        <v>#REF!</v>
      </c>
      <c r="AA12" s="43" t="e">
        <f>IF(AND('R. Gestión '!#REF!="Muy Alta",'R. Gestión '!#REF!="Moderado"),CONCATENATE("R7C",'R. Gestión '!#REF!),"")</f>
        <v>#REF!</v>
      </c>
      <c r="AB12" s="41" t="e">
        <f>IF(AND('R. Gestión '!#REF!="Muy Alta",'R. Gestión '!#REF!="Mayor"),CONCATENATE("R7C",'R. Gestión '!#REF!),"")</f>
        <v>#REF!</v>
      </c>
      <c r="AC12" s="42" t="e">
        <f>IF(AND('R. Gestión '!#REF!="Muy Alta",'R. Gestión '!#REF!="Mayor"),CONCATENATE("R7C",'R. Gestión '!#REF!),"")</f>
        <v>#REF!</v>
      </c>
      <c r="AD12" s="42" t="e">
        <f>IF(AND('R. Gestión '!#REF!="Muy Alta",'R. Gestión '!#REF!="Mayor"),CONCATENATE("R7C",'R. Gestión '!#REF!),"")</f>
        <v>#REF!</v>
      </c>
      <c r="AE12" s="42" t="e">
        <f>IF(AND('R. Gestión '!#REF!="Muy Alta",'R. Gestión '!#REF!="Mayor"),CONCATENATE("R7C",'R. Gestión '!#REF!),"")</f>
        <v>#REF!</v>
      </c>
      <c r="AF12" s="42" t="e">
        <f>IF(AND('R. Gestión '!#REF!="Muy Alta",'R. Gestión '!#REF!="Mayor"),CONCATENATE("R7C",'R. Gestión '!#REF!),"")</f>
        <v>#REF!</v>
      </c>
      <c r="AG12" s="43" t="e">
        <f>IF(AND('R. Gestión '!#REF!="Muy Alta",'R. Gestión '!#REF!="Mayor"),CONCATENATE("R7C",'R. Gestión '!#REF!),"")</f>
        <v>#REF!</v>
      </c>
      <c r="AH12" s="44" t="e">
        <f>IF(AND('R. Gestión '!#REF!="Muy Alta",'R. Gestión '!#REF!="Catastrófico"),CONCATENATE("R7C",'R. Gestión '!#REF!),"")</f>
        <v>#REF!</v>
      </c>
      <c r="AI12" s="45" t="e">
        <f>IF(AND('R. Gestión '!#REF!="Muy Alta",'R. Gestión '!#REF!="Catastrófico"),CONCATENATE("R7C",'R. Gestión '!#REF!),"")</f>
        <v>#REF!</v>
      </c>
      <c r="AJ12" s="45" t="e">
        <f>IF(AND('R. Gestión '!#REF!="Muy Alta",'R. Gestión '!#REF!="Catastrófico"),CONCATENATE("R7C",'R. Gestión '!#REF!),"")</f>
        <v>#REF!</v>
      </c>
      <c r="AK12" s="45" t="e">
        <f>IF(AND('R. Gestión '!#REF!="Muy Alta",'R. Gestión '!#REF!="Catastrófico"),CONCATENATE("R7C",'R. Gestión '!#REF!),"")</f>
        <v>#REF!</v>
      </c>
      <c r="AL12" s="45" t="e">
        <f>IF(AND('R. Gestión '!#REF!="Muy Alta",'R. Gestión '!#REF!="Catastrófico"),CONCATENATE("R7C",'R. Gestión '!#REF!),"")</f>
        <v>#REF!</v>
      </c>
      <c r="AM12" s="46" t="e">
        <f>IF(AND('R. Gestión '!#REF!="Muy Alta",'R. Gestión '!#REF!="Catastrófico"),CONCATENATE("R7C",'R. Gestión '!#REF!),"")</f>
        <v>#REF!</v>
      </c>
      <c r="AN12" s="72"/>
      <c r="AO12" s="1378"/>
      <c r="AP12" s="1379"/>
      <c r="AQ12" s="1379"/>
      <c r="AR12" s="1379"/>
      <c r="AS12" s="1379"/>
      <c r="AT12" s="1380"/>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row>
    <row r="13" spans="1:91" ht="15" customHeight="1" x14ac:dyDescent="0.25">
      <c r="A13" s="72"/>
      <c r="B13" s="1317"/>
      <c r="C13" s="1317"/>
      <c r="D13" s="1318"/>
      <c r="E13" s="1358"/>
      <c r="F13" s="1359"/>
      <c r="G13" s="1359"/>
      <c r="H13" s="1359"/>
      <c r="I13" s="1360"/>
      <c r="J13" s="41" t="e">
        <f>IF(AND('R. Gestión '!#REF!="Muy Alta",'R. Gestión '!#REF!="Leve"),CONCATENATE("R8C",'R. Gestión '!#REF!),"")</f>
        <v>#REF!</v>
      </c>
      <c r="K13" s="42" t="e">
        <f>IF(AND('R. Gestión '!#REF!="Muy Alta",'R. Gestión '!#REF!="Leve"),CONCATENATE("R8C",'R. Gestión '!#REF!),"")</f>
        <v>#REF!</v>
      </c>
      <c r="L13" s="42" t="e">
        <f>IF(AND('R. Gestión '!#REF!="Muy Alta",'R. Gestión '!#REF!="Leve"),CONCATENATE("R8C",'R. Gestión '!#REF!),"")</f>
        <v>#REF!</v>
      </c>
      <c r="M13" s="42" t="e">
        <f>IF(AND('R. Gestión '!#REF!="Muy Alta",'R. Gestión '!#REF!="Leve"),CONCATENATE("R8C",'R. Gestión '!#REF!),"")</f>
        <v>#REF!</v>
      </c>
      <c r="N13" s="42" t="e">
        <f>IF(AND('R. Gestión '!#REF!="Muy Alta",'R. Gestión '!#REF!="Leve"),CONCATENATE("R8C",'R. Gestión '!#REF!),"")</f>
        <v>#REF!</v>
      </c>
      <c r="O13" s="43" t="e">
        <f>IF(AND('R. Gestión '!#REF!="Muy Alta",'R. Gestión '!#REF!="Leve"),CONCATENATE("R8C",'R. Gestión '!#REF!),"")</f>
        <v>#REF!</v>
      </c>
      <c r="P13" s="41" t="e">
        <f>IF(AND('R. Gestión '!#REF!="Muy Alta",'R. Gestión '!#REF!="Menor"),CONCATENATE("R8C",'R. Gestión '!#REF!),"")</f>
        <v>#REF!</v>
      </c>
      <c r="Q13" s="42" t="e">
        <f>IF(AND('R. Gestión '!#REF!="Muy Alta",'R. Gestión '!#REF!="Menor"),CONCATENATE("R8C",'R. Gestión '!#REF!),"")</f>
        <v>#REF!</v>
      </c>
      <c r="R13" s="42" t="e">
        <f>IF(AND('R. Gestión '!#REF!="Muy Alta",'R. Gestión '!#REF!="Menor"),CONCATENATE("R8C",'R. Gestión '!#REF!),"")</f>
        <v>#REF!</v>
      </c>
      <c r="S13" s="42" t="e">
        <f>IF(AND('R. Gestión '!#REF!="Muy Alta",'R. Gestión '!#REF!="Menor"),CONCATENATE("R8C",'R. Gestión '!#REF!),"")</f>
        <v>#REF!</v>
      </c>
      <c r="T13" s="42" t="e">
        <f>IF(AND('R. Gestión '!#REF!="Muy Alta",'R. Gestión '!#REF!="Menor"),CONCATENATE("R8C",'R. Gestión '!#REF!),"")</f>
        <v>#REF!</v>
      </c>
      <c r="U13" s="43" t="e">
        <f>IF(AND('R. Gestión '!#REF!="Muy Alta",'R. Gestión '!#REF!="Menor"),CONCATENATE("R8C",'R. Gestión '!#REF!),"")</f>
        <v>#REF!</v>
      </c>
      <c r="V13" s="41" t="e">
        <f>IF(AND('R. Gestión '!#REF!="Muy Alta",'R. Gestión '!#REF!="Moderado"),CONCATENATE("R8C",'R. Gestión '!#REF!),"")</f>
        <v>#REF!</v>
      </c>
      <c r="W13" s="42" t="e">
        <f>IF(AND('R. Gestión '!#REF!="Muy Alta",'R. Gestión '!#REF!="Moderado"),CONCATENATE("R8C",'R. Gestión '!#REF!),"")</f>
        <v>#REF!</v>
      </c>
      <c r="X13" s="42" t="e">
        <f>IF(AND('R. Gestión '!#REF!="Muy Alta",'R. Gestión '!#REF!="Moderado"),CONCATENATE("R8C",'R. Gestión '!#REF!),"")</f>
        <v>#REF!</v>
      </c>
      <c r="Y13" s="42" t="e">
        <f>IF(AND('R. Gestión '!#REF!="Muy Alta",'R. Gestión '!#REF!="Moderado"),CONCATENATE("R8C",'R. Gestión '!#REF!),"")</f>
        <v>#REF!</v>
      </c>
      <c r="Z13" s="42" t="e">
        <f>IF(AND('R. Gestión '!#REF!="Muy Alta",'R. Gestión '!#REF!="Moderado"),CONCATENATE("R8C",'R. Gestión '!#REF!),"")</f>
        <v>#REF!</v>
      </c>
      <c r="AA13" s="43" t="e">
        <f>IF(AND('R. Gestión '!#REF!="Muy Alta",'R. Gestión '!#REF!="Moderado"),CONCATENATE("R8C",'R. Gestión '!#REF!),"")</f>
        <v>#REF!</v>
      </c>
      <c r="AB13" s="41" t="e">
        <f>IF(AND('R. Gestión '!#REF!="Muy Alta",'R. Gestión '!#REF!="Mayor"),CONCATENATE("R8C",'R. Gestión '!#REF!),"")</f>
        <v>#REF!</v>
      </c>
      <c r="AC13" s="42" t="e">
        <f>IF(AND('R. Gestión '!#REF!="Muy Alta",'R. Gestión '!#REF!="Mayor"),CONCATENATE("R8C",'R. Gestión '!#REF!),"")</f>
        <v>#REF!</v>
      </c>
      <c r="AD13" s="42" t="e">
        <f>IF(AND('R. Gestión '!#REF!="Muy Alta",'R. Gestión '!#REF!="Mayor"),CONCATENATE("R8C",'R. Gestión '!#REF!),"")</f>
        <v>#REF!</v>
      </c>
      <c r="AE13" s="42" t="e">
        <f>IF(AND('R. Gestión '!#REF!="Muy Alta",'R. Gestión '!#REF!="Mayor"),CONCATENATE("R8C",'R. Gestión '!#REF!),"")</f>
        <v>#REF!</v>
      </c>
      <c r="AF13" s="42" t="e">
        <f>IF(AND('R. Gestión '!#REF!="Muy Alta",'R. Gestión '!#REF!="Mayor"),CONCATENATE("R8C",'R. Gestión '!#REF!),"")</f>
        <v>#REF!</v>
      </c>
      <c r="AG13" s="43" t="e">
        <f>IF(AND('R. Gestión '!#REF!="Muy Alta",'R. Gestión '!#REF!="Mayor"),CONCATENATE("R8C",'R. Gestión '!#REF!),"")</f>
        <v>#REF!</v>
      </c>
      <c r="AH13" s="44" t="e">
        <f>IF(AND('R. Gestión '!#REF!="Muy Alta",'R. Gestión '!#REF!="Catastrófico"),CONCATENATE("R8C",'R. Gestión '!#REF!),"")</f>
        <v>#REF!</v>
      </c>
      <c r="AI13" s="45" t="e">
        <f>IF(AND('R. Gestión '!#REF!="Muy Alta",'R. Gestión '!#REF!="Catastrófico"),CONCATENATE("R8C",'R. Gestión '!#REF!),"")</f>
        <v>#REF!</v>
      </c>
      <c r="AJ13" s="45" t="e">
        <f>IF(AND('R. Gestión '!#REF!="Muy Alta",'R. Gestión '!#REF!="Catastrófico"),CONCATENATE("R8C",'R. Gestión '!#REF!),"")</f>
        <v>#REF!</v>
      </c>
      <c r="AK13" s="45" t="e">
        <f>IF(AND('R. Gestión '!#REF!="Muy Alta",'R. Gestión '!#REF!="Catastrófico"),CONCATENATE("R8C",'R. Gestión '!#REF!),"")</f>
        <v>#REF!</v>
      </c>
      <c r="AL13" s="45" t="e">
        <f>IF(AND('R. Gestión '!#REF!="Muy Alta",'R. Gestión '!#REF!="Catastrófico"),CONCATENATE("R8C",'R. Gestión '!#REF!),"")</f>
        <v>#REF!</v>
      </c>
      <c r="AM13" s="46" t="e">
        <f>IF(AND('R. Gestión '!#REF!="Muy Alta",'R. Gestión '!#REF!="Catastrófico"),CONCATENATE("R8C",'R. Gestión '!#REF!),"")</f>
        <v>#REF!</v>
      </c>
      <c r="AN13" s="72"/>
      <c r="AO13" s="1378"/>
      <c r="AP13" s="1379"/>
      <c r="AQ13" s="1379"/>
      <c r="AR13" s="1379"/>
      <c r="AS13" s="1379"/>
      <c r="AT13" s="1380"/>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row>
    <row r="14" spans="1:91" ht="15" customHeight="1" x14ac:dyDescent="0.25">
      <c r="A14" s="72"/>
      <c r="B14" s="1317"/>
      <c r="C14" s="1317"/>
      <c r="D14" s="1318"/>
      <c r="E14" s="1358"/>
      <c r="F14" s="1359"/>
      <c r="G14" s="1359"/>
      <c r="H14" s="1359"/>
      <c r="I14" s="1360"/>
      <c r="J14" s="41" t="e">
        <f>IF(AND('R. Gestión '!#REF!="Muy Alta",'R. Gestión '!#REF!="Leve"),CONCATENATE("R9C",'R. Gestión '!#REF!),"")</f>
        <v>#REF!</v>
      </c>
      <c r="K14" s="42" t="e">
        <f>IF(AND('R. Gestión '!#REF!="Muy Alta",'R. Gestión '!#REF!="Leve"),CONCATENATE("R9C",'R. Gestión '!#REF!),"")</f>
        <v>#REF!</v>
      </c>
      <c r="L14" s="42" t="e">
        <f>IF(AND('R. Gestión '!#REF!="Muy Alta",'R. Gestión '!#REF!="Leve"),CONCATENATE("R9C",'R. Gestión '!#REF!),"")</f>
        <v>#REF!</v>
      </c>
      <c r="M14" s="42" t="e">
        <f>IF(AND('R. Gestión '!#REF!="Muy Alta",'R. Gestión '!#REF!="Leve"),CONCATENATE("R9C",'R. Gestión '!#REF!),"")</f>
        <v>#REF!</v>
      </c>
      <c r="N14" s="42" t="e">
        <f>IF(AND('R. Gestión '!#REF!="Muy Alta",'R. Gestión '!#REF!="Leve"),CONCATENATE("R9C",'R. Gestión '!#REF!),"")</f>
        <v>#REF!</v>
      </c>
      <c r="O14" s="43" t="e">
        <f>IF(AND('R. Gestión '!#REF!="Muy Alta",'R. Gestión '!#REF!="Leve"),CONCATENATE("R9C",'R. Gestión '!#REF!),"")</f>
        <v>#REF!</v>
      </c>
      <c r="P14" s="41" t="e">
        <f>IF(AND('R. Gestión '!#REF!="Muy Alta",'R. Gestión '!#REF!="Menor"),CONCATENATE("R9C",'R. Gestión '!#REF!),"")</f>
        <v>#REF!</v>
      </c>
      <c r="Q14" s="42" t="e">
        <f>IF(AND('R. Gestión '!#REF!="Muy Alta",'R. Gestión '!#REF!="Menor"),CONCATENATE("R9C",'R. Gestión '!#REF!),"")</f>
        <v>#REF!</v>
      </c>
      <c r="R14" s="42" t="e">
        <f>IF(AND('R. Gestión '!#REF!="Muy Alta",'R. Gestión '!#REF!="Menor"),CONCATENATE("R9C",'R. Gestión '!#REF!),"")</f>
        <v>#REF!</v>
      </c>
      <c r="S14" s="42" t="e">
        <f>IF(AND('R. Gestión '!#REF!="Muy Alta",'R. Gestión '!#REF!="Menor"),CONCATENATE("R9C",'R. Gestión '!#REF!),"")</f>
        <v>#REF!</v>
      </c>
      <c r="T14" s="42" t="e">
        <f>IF(AND('R. Gestión '!#REF!="Muy Alta",'R. Gestión '!#REF!="Menor"),CONCATENATE("R9C",'R. Gestión '!#REF!),"")</f>
        <v>#REF!</v>
      </c>
      <c r="U14" s="43" t="e">
        <f>IF(AND('R. Gestión '!#REF!="Muy Alta",'R. Gestión '!#REF!="Menor"),CONCATENATE("R9C",'R. Gestión '!#REF!),"")</f>
        <v>#REF!</v>
      </c>
      <c r="V14" s="41" t="e">
        <f>IF(AND('R. Gestión '!#REF!="Muy Alta",'R. Gestión '!#REF!="Moderado"),CONCATENATE("R9C",'R. Gestión '!#REF!),"")</f>
        <v>#REF!</v>
      </c>
      <c r="W14" s="42" t="e">
        <f>IF(AND('R. Gestión '!#REF!="Muy Alta",'R. Gestión '!#REF!="Moderado"),CONCATENATE("R9C",'R. Gestión '!#REF!),"")</f>
        <v>#REF!</v>
      </c>
      <c r="X14" s="42" t="e">
        <f>IF(AND('R. Gestión '!#REF!="Muy Alta",'R. Gestión '!#REF!="Moderado"),CONCATENATE("R9C",'R. Gestión '!#REF!),"")</f>
        <v>#REF!</v>
      </c>
      <c r="Y14" s="42" t="e">
        <f>IF(AND('R. Gestión '!#REF!="Muy Alta",'R. Gestión '!#REF!="Moderado"),CONCATENATE("R9C",'R. Gestión '!#REF!),"")</f>
        <v>#REF!</v>
      </c>
      <c r="Z14" s="42" t="e">
        <f>IF(AND('R. Gestión '!#REF!="Muy Alta",'R. Gestión '!#REF!="Moderado"),CONCATENATE("R9C",'R. Gestión '!#REF!),"")</f>
        <v>#REF!</v>
      </c>
      <c r="AA14" s="43" t="e">
        <f>IF(AND('R. Gestión '!#REF!="Muy Alta",'R. Gestión '!#REF!="Moderado"),CONCATENATE("R9C",'R. Gestión '!#REF!),"")</f>
        <v>#REF!</v>
      </c>
      <c r="AB14" s="41" t="e">
        <f>IF(AND('R. Gestión '!#REF!="Muy Alta",'R. Gestión '!#REF!="Mayor"),CONCATENATE("R9C",'R. Gestión '!#REF!),"")</f>
        <v>#REF!</v>
      </c>
      <c r="AC14" s="42" t="e">
        <f>IF(AND('R. Gestión '!#REF!="Muy Alta",'R. Gestión '!#REF!="Mayor"),CONCATENATE("R9C",'R. Gestión '!#REF!),"")</f>
        <v>#REF!</v>
      </c>
      <c r="AD14" s="42" t="e">
        <f>IF(AND('R. Gestión '!#REF!="Muy Alta",'R. Gestión '!#REF!="Mayor"),CONCATENATE("R9C",'R. Gestión '!#REF!),"")</f>
        <v>#REF!</v>
      </c>
      <c r="AE14" s="42" t="e">
        <f>IF(AND('R. Gestión '!#REF!="Muy Alta",'R. Gestión '!#REF!="Mayor"),CONCATENATE("R9C",'R. Gestión '!#REF!),"")</f>
        <v>#REF!</v>
      </c>
      <c r="AF14" s="42" t="e">
        <f>IF(AND('R. Gestión '!#REF!="Muy Alta",'R. Gestión '!#REF!="Mayor"),CONCATENATE("R9C",'R. Gestión '!#REF!),"")</f>
        <v>#REF!</v>
      </c>
      <c r="AG14" s="43" t="e">
        <f>IF(AND('R. Gestión '!#REF!="Muy Alta",'R. Gestión '!#REF!="Mayor"),CONCATENATE("R9C",'R. Gestión '!#REF!),"")</f>
        <v>#REF!</v>
      </c>
      <c r="AH14" s="44" t="e">
        <f>IF(AND('R. Gestión '!#REF!="Muy Alta",'R. Gestión '!#REF!="Catastrófico"),CONCATENATE("R9C",'R. Gestión '!#REF!),"")</f>
        <v>#REF!</v>
      </c>
      <c r="AI14" s="45" t="e">
        <f>IF(AND('R. Gestión '!#REF!="Muy Alta",'R. Gestión '!#REF!="Catastrófico"),CONCATENATE("R9C",'R. Gestión '!#REF!),"")</f>
        <v>#REF!</v>
      </c>
      <c r="AJ14" s="45" t="e">
        <f>IF(AND('R. Gestión '!#REF!="Muy Alta",'R. Gestión '!#REF!="Catastrófico"),CONCATENATE("R9C",'R. Gestión '!#REF!),"")</f>
        <v>#REF!</v>
      </c>
      <c r="AK14" s="45" t="e">
        <f>IF(AND('R. Gestión '!#REF!="Muy Alta",'R. Gestión '!#REF!="Catastrófico"),CONCATENATE("R9C",'R. Gestión '!#REF!),"")</f>
        <v>#REF!</v>
      </c>
      <c r="AL14" s="45" t="e">
        <f>IF(AND('R. Gestión '!#REF!="Muy Alta",'R. Gestión '!#REF!="Catastrófico"),CONCATENATE("R9C",'R. Gestión '!#REF!),"")</f>
        <v>#REF!</v>
      </c>
      <c r="AM14" s="46" t="e">
        <f>IF(AND('R. Gestión '!#REF!="Muy Alta",'R. Gestión '!#REF!="Catastrófico"),CONCATENATE("R9C",'R. Gestión '!#REF!),"")</f>
        <v>#REF!</v>
      </c>
      <c r="AN14" s="72"/>
      <c r="AO14" s="1378"/>
      <c r="AP14" s="1379"/>
      <c r="AQ14" s="1379"/>
      <c r="AR14" s="1379"/>
      <c r="AS14" s="1379"/>
      <c r="AT14" s="1380"/>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row>
    <row r="15" spans="1:91" ht="15.75" customHeight="1" thickBot="1" x14ac:dyDescent="0.3">
      <c r="A15" s="72"/>
      <c r="B15" s="1317"/>
      <c r="C15" s="1317"/>
      <c r="D15" s="1318"/>
      <c r="E15" s="1361"/>
      <c r="F15" s="1362"/>
      <c r="G15" s="1362"/>
      <c r="H15" s="1362"/>
      <c r="I15" s="1363"/>
      <c r="J15" s="47" t="e">
        <f>IF(AND('R. Gestión '!#REF!="Muy Alta",'R. Gestión '!#REF!="Leve"),CONCATENATE("R10C",'R. Gestión '!#REF!),"")</f>
        <v>#REF!</v>
      </c>
      <c r="K15" s="48" t="e">
        <f>IF(AND('R. Gestión '!#REF!="Muy Alta",'R. Gestión '!#REF!="Leve"),CONCATENATE("R10C",'R. Gestión '!#REF!),"")</f>
        <v>#REF!</v>
      </c>
      <c r="L15" s="48" t="e">
        <f>IF(AND('R. Gestión '!#REF!="Muy Alta",'R. Gestión '!#REF!="Leve"),CONCATENATE("R10C",'R. Gestión '!#REF!),"")</f>
        <v>#REF!</v>
      </c>
      <c r="M15" s="48" t="e">
        <f>IF(AND('R. Gestión '!#REF!="Muy Alta",'R. Gestión '!#REF!="Leve"),CONCATENATE("R10C",'R. Gestión '!#REF!),"")</f>
        <v>#REF!</v>
      </c>
      <c r="N15" s="48" t="e">
        <f>IF(AND('R. Gestión '!#REF!="Muy Alta",'R. Gestión '!#REF!="Leve"),CONCATENATE("R10C",'R. Gestión '!#REF!),"")</f>
        <v>#REF!</v>
      </c>
      <c r="O15" s="49" t="str">
        <f>IF(AND('R. Gestión '!$Z$156="Muy Alta",'R. Gestión '!$AB$156="Leve"),CONCATENATE("R10C",'R. Gestión '!$P$156),"")</f>
        <v/>
      </c>
      <c r="P15" s="41" t="e">
        <f>IF(AND('R. Gestión '!#REF!="Muy Alta",'R. Gestión '!#REF!="Menor"),CONCATENATE("R10C",'R. Gestión '!#REF!),"")</f>
        <v>#REF!</v>
      </c>
      <c r="Q15" s="42" t="e">
        <f>IF(AND('R. Gestión '!#REF!="Muy Alta",'R. Gestión '!#REF!="Menor"),CONCATENATE("R10C",'R. Gestión '!#REF!),"")</f>
        <v>#REF!</v>
      </c>
      <c r="R15" s="42" t="e">
        <f>IF(AND('R. Gestión '!#REF!="Muy Alta",'R. Gestión '!#REF!="Menor"),CONCATENATE("R10C",'R. Gestión '!#REF!),"")</f>
        <v>#REF!</v>
      </c>
      <c r="S15" s="42" t="e">
        <f>IF(AND('R. Gestión '!#REF!="Muy Alta",'R. Gestión '!#REF!="Menor"),CONCATENATE("R10C",'R. Gestión '!#REF!),"")</f>
        <v>#REF!</v>
      </c>
      <c r="T15" s="42" t="e">
        <f>IF(AND('R. Gestión '!#REF!="Muy Alta",'R. Gestión '!#REF!="Menor"),CONCATENATE("R10C",'R. Gestión '!#REF!),"")</f>
        <v>#REF!</v>
      </c>
      <c r="U15" s="43" t="str">
        <f>IF(AND('R. Gestión '!$Z$156="Muy Alta",'R. Gestión '!$AB$156="Menor"),CONCATENATE("R10C",'R. Gestión '!$P$156),"")</f>
        <v/>
      </c>
      <c r="V15" s="47" t="e">
        <f>IF(AND('R. Gestión '!#REF!="Muy Alta",'R. Gestión '!#REF!="Moderado"),CONCATENATE("R10C",'R. Gestión '!#REF!),"")</f>
        <v>#REF!</v>
      </c>
      <c r="W15" s="48" t="e">
        <f>IF(AND('R. Gestión '!#REF!="Muy Alta",'R. Gestión '!#REF!="Moderado"),CONCATENATE("R10C",'R. Gestión '!#REF!),"")</f>
        <v>#REF!</v>
      </c>
      <c r="X15" s="48" t="e">
        <f>IF(AND('R. Gestión '!#REF!="Muy Alta",'R. Gestión '!#REF!="Moderado"),CONCATENATE("R10C",'R. Gestión '!#REF!),"")</f>
        <v>#REF!</v>
      </c>
      <c r="Y15" s="48" t="e">
        <f>IF(AND('R. Gestión '!#REF!="Muy Alta",'R. Gestión '!#REF!="Moderado"),CONCATENATE("R10C",'R. Gestión '!#REF!),"")</f>
        <v>#REF!</v>
      </c>
      <c r="Z15" s="48" t="e">
        <f>IF(AND('R. Gestión '!#REF!="Muy Alta",'R. Gestión '!#REF!="Moderado"),CONCATENATE("R10C",'R. Gestión '!#REF!),"")</f>
        <v>#REF!</v>
      </c>
      <c r="AA15" s="49" t="str">
        <f>IF(AND('R. Gestión '!$Z$156="Muy Alta",'R. Gestión '!$AB$156="Moderado"),CONCATENATE("R10C",'R. Gestión '!$P$156),"")</f>
        <v/>
      </c>
      <c r="AB15" s="41" t="e">
        <f>IF(AND('R. Gestión '!#REF!="Muy Alta",'R. Gestión '!#REF!="Mayor"),CONCATENATE("R10C",'R. Gestión '!#REF!),"")</f>
        <v>#REF!</v>
      </c>
      <c r="AC15" s="42" t="e">
        <f>IF(AND('R. Gestión '!#REF!="Muy Alta",'R. Gestión '!#REF!="Mayor"),CONCATENATE("R10C",'R. Gestión '!#REF!),"")</f>
        <v>#REF!</v>
      </c>
      <c r="AD15" s="42" t="e">
        <f>IF(AND('R. Gestión '!#REF!="Muy Alta",'R. Gestión '!#REF!="Mayor"),CONCATENATE("R10C",'R. Gestión '!#REF!),"")</f>
        <v>#REF!</v>
      </c>
      <c r="AE15" s="42" t="e">
        <f>IF(AND('R. Gestión '!#REF!="Muy Alta",'R. Gestión '!#REF!="Mayor"),CONCATENATE("R10C",'R. Gestión '!#REF!),"")</f>
        <v>#REF!</v>
      </c>
      <c r="AF15" s="42" t="e">
        <f>IF(AND('R. Gestión '!#REF!="Muy Alta",'R. Gestión '!#REF!="Mayor"),CONCATENATE("R10C",'R. Gestión '!#REF!),"")</f>
        <v>#REF!</v>
      </c>
      <c r="AG15" s="43" t="str">
        <f>IF(AND('R. Gestión '!$Z$156="Muy Alta",'R. Gestión '!$AB$156="Mayor"),CONCATENATE("R10C",'R. Gestión '!$P$156),"")</f>
        <v/>
      </c>
      <c r="AH15" s="50" t="e">
        <f>IF(AND('R. Gestión '!#REF!="Muy Alta",'R. Gestión '!#REF!="Catastrófico"),CONCATENATE("R10C",'R. Gestión '!#REF!),"")</f>
        <v>#REF!</v>
      </c>
      <c r="AI15" s="51" t="e">
        <f>IF(AND('R. Gestión '!#REF!="Muy Alta",'R. Gestión '!#REF!="Catastrófico"),CONCATENATE("R10C",'R. Gestión '!#REF!),"")</f>
        <v>#REF!</v>
      </c>
      <c r="AJ15" s="51" t="e">
        <f>IF(AND('R. Gestión '!#REF!="Muy Alta",'R. Gestión '!#REF!="Catastrófico"),CONCATENATE("R10C",'R. Gestión '!#REF!),"")</f>
        <v>#REF!</v>
      </c>
      <c r="AK15" s="51" t="e">
        <f>IF(AND('R. Gestión '!#REF!="Muy Alta",'R. Gestión '!#REF!="Catastrófico"),CONCATENATE("R10C",'R. Gestión '!#REF!),"")</f>
        <v>#REF!</v>
      </c>
      <c r="AL15" s="51" t="e">
        <f>IF(AND('R. Gestión '!#REF!="Muy Alta",'R. Gestión '!#REF!="Catastrófico"),CONCATENATE("R10C",'R. Gestión '!#REF!),"")</f>
        <v>#REF!</v>
      </c>
      <c r="AM15" s="52" t="str">
        <f>IF(AND('R. Gestión '!$Z$156="Muy Alta",'R. Gestión '!$AB$156="Catastrófico"),CONCATENATE("R10C",'R. Gestión '!$P$156),"")</f>
        <v/>
      </c>
      <c r="AN15" s="72"/>
      <c r="AO15" s="1381"/>
      <c r="AP15" s="1382"/>
      <c r="AQ15" s="1382"/>
      <c r="AR15" s="1382"/>
      <c r="AS15" s="1382"/>
      <c r="AT15" s="1383"/>
      <c r="AU15" s="72"/>
      <c r="AV15" s="72"/>
      <c r="AW15" s="72"/>
      <c r="AX15" s="72"/>
      <c r="AY15" s="72"/>
      <c r="AZ15" s="72"/>
      <c r="BA15" s="72"/>
      <c r="BB15" s="72"/>
      <c r="BC15" s="72"/>
      <c r="BD15" s="72"/>
      <c r="BE15" s="72"/>
      <c r="BF15" s="72"/>
      <c r="BG15" s="72"/>
      <c r="BH15" s="72"/>
      <c r="BI15" s="72"/>
      <c r="BJ15" s="72"/>
      <c r="BK15" s="72"/>
      <c r="BL15" s="72"/>
      <c r="BM15" s="72"/>
      <c r="BN15" s="72"/>
      <c r="BO15" s="72"/>
      <c r="BP15" s="72"/>
      <c r="BQ15" s="72"/>
      <c r="BR15" s="72"/>
      <c r="BS15" s="72"/>
      <c r="BT15" s="72"/>
      <c r="BU15" s="72"/>
      <c r="BV15" s="72"/>
      <c r="BW15" s="72"/>
      <c r="BX15" s="72"/>
    </row>
    <row r="16" spans="1:91" ht="15" customHeight="1" x14ac:dyDescent="0.25">
      <c r="A16" s="72"/>
      <c r="B16" s="1317"/>
      <c r="C16" s="1317"/>
      <c r="D16" s="1318"/>
      <c r="E16" s="1355" t="s">
        <v>100</v>
      </c>
      <c r="F16" s="1356"/>
      <c r="G16" s="1356"/>
      <c r="H16" s="1356"/>
      <c r="I16" s="1356"/>
      <c r="J16" s="53" t="e">
        <f>IF(AND('R. Gestión '!#REF!="Alta",'R. Gestión '!#REF!="Leve"),CONCATENATE("R1C",'R. Gestión '!#REF!),"")</f>
        <v>#REF!</v>
      </c>
      <c r="K16" s="54" t="e">
        <f>IF(AND('R. Gestión '!#REF!="Alta",'R. Gestión '!#REF!="Leve"),CONCATENATE("R1C",'R. Gestión '!#REF!),"")</f>
        <v>#REF!</v>
      </c>
      <c r="L16" s="54" t="e">
        <f>IF(AND('R. Gestión '!#REF!="Alta",'R. Gestión '!#REF!="Leve"),CONCATENATE("R1C",'R. Gestión '!#REF!),"")</f>
        <v>#REF!</v>
      </c>
      <c r="M16" s="54" t="e">
        <f>IF(AND('R. Gestión '!#REF!="Alta",'R. Gestión '!#REF!="Leve"),CONCATENATE("R1C",'R. Gestión '!#REF!),"")</f>
        <v>#REF!</v>
      </c>
      <c r="N16" s="54" t="e">
        <f>IF(AND('R. Gestión '!#REF!="Alta",'R. Gestión '!#REF!="Leve"),CONCATENATE("R1C",'R. Gestión '!#REF!),"")</f>
        <v>#REF!</v>
      </c>
      <c r="O16" s="55" t="e">
        <f>IF(AND('R. Gestión '!#REF!="Alta",'R. Gestión '!#REF!="Leve"),CONCATENATE("R1C",'R. Gestión '!#REF!),"")</f>
        <v>#REF!</v>
      </c>
      <c r="P16" s="53" t="e">
        <f>IF(AND('R. Gestión '!#REF!="Alta",'R. Gestión '!#REF!="Menor"),CONCATENATE("R1C",'R. Gestión '!#REF!),"")</f>
        <v>#REF!</v>
      </c>
      <c r="Q16" s="54" t="e">
        <f>IF(AND('R. Gestión '!#REF!="Alta",'R. Gestión '!#REF!="Menor"),CONCATENATE("R1C",'R. Gestión '!#REF!),"")</f>
        <v>#REF!</v>
      </c>
      <c r="R16" s="54" t="e">
        <f>IF(AND('R. Gestión '!#REF!="Alta",'R. Gestión '!#REF!="Menor"),CONCATENATE("R1C",'R. Gestión '!#REF!),"")</f>
        <v>#REF!</v>
      </c>
      <c r="S16" s="54" t="e">
        <f>IF(AND('R. Gestión '!#REF!="Alta",'R. Gestión '!#REF!="Menor"),CONCATENATE("R1C",'R. Gestión '!#REF!),"")</f>
        <v>#REF!</v>
      </c>
      <c r="T16" s="54" t="e">
        <f>IF(AND('R. Gestión '!#REF!="Alta",'R. Gestión '!#REF!="Menor"),CONCATENATE("R1C",'R. Gestión '!#REF!),"")</f>
        <v>#REF!</v>
      </c>
      <c r="U16" s="55" t="e">
        <f>IF(AND('R. Gestión '!#REF!="Alta",'R. Gestión '!#REF!="Menor"),CONCATENATE("R1C",'R. Gestión '!#REF!),"")</f>
        <v>#REF!</v>
      </c>
      <c r="V16" s="35" t="e">
        <f>IF(AND('R. Gestión '!#REF!="Alta",'R. Gestión '!#REF!="Moderado"),CONCATENATE("R1C",'R. Gestión '!#REF!),"")</f>
        <v>#REF!</v>
      </c>
      <c r="W16" s="36" t="e">
        <f>IF(AND('R. Gestión '!#REF!="Alta",'R. Gestión '!#REF!="Moderado"),CONCATENATE("R1C",'R. Gestión '!#REF!),"")</f>
        <v>#REF!</v>
      </c>
      <c r="X16" s="36" t="e">
        <f>IF(AND('R. Gestión '!#REF!="Alta",'R. Gestión '!#REF!="Moderado"),CONCATENATE("R1C",'R. Gestión '!#REF!),"")</f>
        <v>#REF!</v>
      </c>
      <c r="Y16" s="36" t="e">
        <f>IF(AND('R. Gestión '!#REF!="Alta",'R. Gestión '!#REF!="Moderado"),CONCATENATE("R1C",'R. Gestión '!#REF!),"")</f>
        <v>#REF!</v>
      </c>
      <c r="Z16" s="36" t="e">
        <f>IF(AND('R. Gestión '!#REF!="Alta",'R. Gestión '!#REF!="Moderado"),CONCATENATE("R1C",'R. Gestión '!#REF!),"")</f>
        <v>#REF!</v>
      </c>
      <c r="AA16" s="37" t="e">
        <f>IF(AND('R. Gestión '!#REF!="Alta",'R. Gestión '!#REF!="Moderado"),CONCATENATE("R1C",'R. Gestión '!#REF!),"")</f>
        <v>#REF!</v>
      </c>
      <c r="AB16" s="35" t="e">
        <f>IF(AND('R. Gestión '!#REF!="Alta",'R. Gestión '!#REF!="Mayor"),CONCATENATE("R1C",'R. Gestión '!#REF!),"")</f>
        <v>#REF!</v>
      </c>
      <c r="AC16" s="36" t="e">
        <f>IF(AND('R. Gestión '!#REF!="Alta",'R. Gestión '!#REF!="Mayor"),CONCATENATE("R1C",'R. Gestión '!#REF!),"")</f>
        <v>#REF!</v>
      </c>
      <c r="AD16" s="36" t="e">
        <f>IF(AND('R. Gestión '!#REF!="Alta",'R. Gestión '!#REF!="Mayor"),CONCATENATE("R1C",'R. Gestión '!#REF!),"")</f>
        <v>#REF!</v>
      </c>
      <c r="AE16" s="36" t="e">
        <f>IF(AND('R. Gestión '!#REF!="Alta",'R. Gestión '!#REF!="Mayor"),CONCATENATE("R1C",'R. Gestión '!#REF!),"")</f>
        <v>#REF!</v>
      </c>
      <c r="AF16" s="36" t="e">
        <f>IF(AND('R. Gestión '!#REF!="Alta",'R. Gestión '!#REF!="Mayor"),CONCATENATE("R1C",'R. Gestión '!#REF!),"")</f>
        <v>#REF!</v>
      </c>
      <c r="AG16" s="37" t="e">
        <f>IF(AND('R. Gestión '!#REF!="Alta",'R. Gestión '!#REF!="Mayor"),CONCATENATE("R1C",'R. Gestión '!#REF!),"")</f>
        <v>#REF!</v>
      </c>
      <c r="AH16" s="38" t="e">
        <f>IF(AND('R. Gestión '!#REF!="Alta",'R. Gestión '!#REF!="Catastrófico"),CONCATENATE("R1C",'R. Gestión '!#REF!),"")</f>
        <v>#REF!</v>
      </c>
      <c r="AI16" s="39" t="e">
        <f>IF(AND('R. Gestión '!#REF!="Alta",'R. Gestión '!#REF!="Catastrófico"),CONCATENATE("R1C",'R. Gestión '!#REF!),"")</f>
        <v>#REF!</v>
      </c>
      <c r="AJ16" s="39" t="e">
        <f>IF(AND('R. Gestión '!#REF!="Alta",'R. Gestión '!#REF!="Catastrófico"),CONCATENATE("R1C",'R. Gestión '!#REF!),"")</f>
        <v>#REF!</v>
      </c>
      <c r="AK16" s="39" t="e">
        <f>IF(AND('R. Gestión '!#REF!="Alta",'R. Gestión '!#REF!="Catastrófico"),CONCATENATE("R1C",'R. Gestión '!#REF!),"")</f>
        <v>#REF!</v>
      </c>
      <c r="AL16" s="39" t="e">
        <f>IF(AND('R. Gestión '!#REF!="Alta",'R. Gestión '!#REF!="Catastrófico"),CONCATENATE("R1C",'R. Gestión '!#REF!),"")</f>
        <v>#REF!</v>
      </c>
      <c r="AM16" s="40" t="e">
        <f>IF(AND('R. Gestión '!#REF!="Alta",'R. Gestión '!#REF!="Catastrófico"),CONCATENATE("R1C",'R. Gestión '!#REF!),"")</f>
        <v>#REF!</v>
      </c>
      <c r="AN16" s="72"/>
      <c r="AO16" s="1365" t="s">
        <v>67</v>
      </c>
      <c r="AP16" s="1366"/>
      <c r="AQ16" s="1366"/>
      <c r="AR16" s="1366"/>
      <c r="AS16" s="1366"/>
      <c r="AT16" s="1367"/>
      <c r="AU16" s="72"/>
      <c r="AV16" s="72"/>
      <c r="AW16" s="72"/>
      <c r="AX16" s="72"/>
      <c r="AY16" s="72"/>
      <c r="AZ16" s="72"/>
      <c r="BA16" s="72"/>
      <c r="BB16" s="72"/>
      <c r="BC16" s="72"/>
      <c r="BD16" s="72"/>
      <c r="BE16" s="72"/>
      <c r="BF16" s="72"/>
      <c r="BG16" s="72"/>
      <c r="BH16" s="72"/>
      <c r="BI16" s="72"/>
      <c r="BJ16" s="72"/>
      <c r="BK16" s="72"/>
      <c r="BL16" s="72"/>
      <c r="BM16" s="72"/>
      <c r="BN16" s="72"/>
      <c r="BO16" s="72"/>
      <c r="BP16" s="72"/>
      <c r="BQ16" s="72"/>
      <c r="BR16" s="72"/>
      <c r="BS16" s="72"/>
      <c r="BT16" s="72"/>
      <c r="BU16" s="72"/>
      <c r="BV16" s="72"/>
      <c r="BW16" s="72"/>
      <c r="BX16" s="72"/>
    </row>
    <row r="17" spans="1:76" ht="15" customHeight="1" x14ac:dyDescent="0.25">
      <c r="A17" s="72"/>
      <c r="B17" s="1317"/>
      <c r="C17" s="1317"/>
      <c r="D17" s="1318"/>
      <c r="E17" s="1374"/>
      <c r="F17" s="1359"/>
      <c r="G17" s="1359"/>
      <c r="H17" s="1359"/>
      <c r="I17" s="1359"/>
      <c r="J17" s="56" t="e">
        <f>IF(AND('R. Gestión '!#REF!="Alta",'R. Gestión '!#REF!="Leve"),CONCATENATE("R2C",'R. Gestión '!#REF!),"")</f>
        <v>#REF!</v>
      </c>
      <c r="K17" s="57" t="e">
        <f>IF(AND('R. Gestión '!#REF!="Alta",'R. Gestión '!#REF!="Leve"),CONCATENATE("R2C",'R. Gestión '!#REF!),"")</f>
        <v>#REF!</v>
      </c>
      <c r="L17" s="57" t="e">
        <f>IF(AND('R. Gestión '!#REF!="Alta",'R. Gestión '!#REF!="Leve"),CONCATENATE("R2C",'R. Gestión '!#REF!),"")</f>
        <v>#REF!</v>
      </c>
      <c r="M17" s="57" t="e">
        <f>IF(AND('R. Gestión '!#REF!="Alta",'R. Gestión '!#REF!="Leve"),CONCATENATE("R2C",'R. Gestión '!#REF!),"")</f>
        <v>#REF!</v>
      </c>
      <c r="N17" s="57" t="e">
        <f>IF(AND('R. Gestión '!#REF!="Alta",'R. Gestión '!#REF!="Leve"),CONCATENATE("R2C",'R. Gestión '!#REF!),"")</f>
        <v>#REF!</v>
      </c>
      <c r="O17" s="58" t="e">
        <f>IF(AND('R. Gestión '!#REF!="Alta",'R. Gestión '!#REF!="Leve"),CONCATENATE("R2C",'R. Gestión '!#REF!),"")</f>
        <v>#REF!</v>
      </c>
      <c r="P17" s="56" t="e">
        <f>IF(AND('R. Gestión '!#REF!="Alta",'R. Gestión '!#REF!="Menor"),CONCATENATE("R2C",'R. Gestión '!#REF!),"")</f>
        <v>#REF!</v>
      </c>
      <c r="Q17" s="57" t="e">
        <f>IF(AND('R. Gestión '!#REF!="Alta",'R. Gestión '!#REF!="Menor"),CONCATENATE("R2C",'R. Gestión '!#REF!),"")</f>
        <v>#REF!</v>
      </c>
      <c r="R17" s="57" t="e">
        <f>IF(AND('R. Gestión '!#REF!="Alta",'R. Gestión '!#REF!="Menor"),CONCATENATE("R2C",'R. Gestión '!#REF!),"")</f>
        <v>#REF!</v>
      </c>
      <c r="S17" s="57" t="e">
        <f>IF(AND('R. Gestión '!#REF!="Alta",'R. Gestión '!#REF!="Menor"),CONCATENATE("R2C",'R. Gestión '!#REF!),"")</f>
        <v>#REF!</v>
      </c>
      <c r="T17" s="57" t="e">
        <f>IF(AND('R. Gestión '!#REF!="Alta",'R. Gestión '!#REF!="Menor"),CONCATENATE("R2C",'R. Gestión '!#REF!),"")</f>
        <v>#REF!</v>
      </c>
      <c r="U17" s="58" t="e">
        <f>IF(AND('R. Gestión '!#REF!="Alta",'R. Gestión '!#REF!="Menor"),CONCATENATE("R2C",'R. Gestión '!#REF!),"")</f>
        <v>#REF!</v>
      </c>
      <c r="V17" s="41" t="e">
        <f>IF(AND('R. Gestión '!#REF!="Alta",'R. Gestión '!#REF!="Moderado"),CONCATENATE("R2C",'R. Gestión '!#REF!),"")</f>
        <v>#REF!</v>
      </c>
      <c r="W17" s="42" t="e">
        <f>IF(AND('R. Gestión '!#REF!="Alta",'R. Gestión '!#REF!="Moderado"),CONCATENATE("R2C",'R. Gestión '!#REF!),"")</f>
        <v>#REF!</v>
      </c>
      <c r="X17" s="42" t="e">
        <f>IF(AND('R. Gestión '!#REF!="Alta",'R. Gestión '!#REF!="Moderado"),CONCATENATE("R2C",'R. Gestión '!#REF!),"")</f>
        <v>#REF!</v>
      </c>
      <c r="Y17" s="42" t="e">
        <f>IF(AND('R. Gestión '!#REF!="Alta",'R. Gestión '!#REF!="Moderado"),CONCATENATE("R2C",'R. Gestión '!#REF!),"")</f>
        <v>#REF!</v>
      </c>
      <c r="Z17" s="42" t="e">
        <f>IF(AND('R. Gestión '!#REF!="Alta",'R. Gestión '!#REF!="Moderado"),CONCATENATE("R2C",'R. Gestión '!#REF!),"")</f>
        <v>#REF!</v>
      </c>
      <c r="AA17" s="43" t="e">
        <f>IF(AND('R. Gestión '!#REF!="Alta",'R. Gestión '!#REF!="Moderado"),CONCATENATE("R2C",'R. Gestión '!#REF!),"")</f>
        <v>#REF!</v>
      </c>
      <c r="AB17" s="41" t="e">
        <f>IF(AND('R. Gestión '!#REF!="Alta",'R. Gestión '!#REF!="Mayor"),CONCATENATE("R2C",'R. Gestión '!#REF!),"")</f>
        <v>#REF!</v>
      </c>
      <c r="AC17" s="42" t="e">
        <f>IF(AND('R. Gestión '!#REF!="Alta",'R. Gestión '!#REF!="Mayor"),CONCATENATE("R2C",'R. Gestión '!#REF!),"")</f>
        <v>#REF!</v>
      </c>
      <c r="AD17" s="42" t="e">
        <f>IF(AND('R. Gestión '!#REF!="Alta",'R. Gestión '!#REF!="Mayor"),CONCATENATE("R2C",'R. Gestión '!#REF!),"")</f>
        <v>#REF!</v>
      </c>
      <c r="AE17" s="42" t="e">
        <f>IF(AND('R. Gestión '!#REF!="Alta",'R. Gestión '!#REF!="Mayor"),CONCATENATE("R2C",'R. Gestión '!#REF!),"")</f>
        <v>#REF!</v>
      </c>
      <c r="AF17" s="42" t="e">
        <f>IF(AND('R. Gestión '!#REF!="Alta",'R. Gestión '!#REF!="Mayor"),CONCATENATE("R2C",'R. Gestión '!#REF!),"")</f>
        <v>#REF!</v>
      </c>
      <c r="AG17" s="43" t="e">
        <f>IF(AND('R. Gestión '!#REF!="Alta",'R. Gestión '!#REF!="Mayor"),CONCATENATE("R2C",'R. Gestión '!#REF!),"")</f>
        <v>#REF!</v>
      </c>
      <c r="AH17" s="44" t="e">
        <f>IF(AND('R. Gestión '!#REF!="Alta",'R. Gestión '!#REF!="Catastrófico"),CONCATENATE("R2C",'R. Gestión '!#REF!),"")</f>
        <v>#REF!</v>
      </c>
      <c r="AI17" s="45" t="e">
        <f>IF(AND('R. Gestión '!#REF!="Alta",'R. Gestión '!#REF!="Catastrófico"),CONCATENATE("R2C",'R. Gestión '!#REF!),"")</f>
        <v>#REF!</v>
      </c>
      <c r="AJ17" s="45" t="e">
        <f>IF(AND('R. Gestión '!#REF!="Alta",'R. Gestión '!#REF!="Catastrófico"),CONCATENATE("R2C",'R. Gestión '!#REF!),"")</f>
        <v>#REF!</v>
      </c>
      <c r="AK17" s="45" t="e">
        <f>IF(AND('R. Gestión '!#REF!="Alta",'R. Gestión '!#REF!="Catastrófico"),CONCATENATE("R2C",'R. Gestión '!#REF!),"")</f>
        <v>#REF!</v>
      </c>
      <c r="AL17" s="45" t="e">
        <f>IF(AND('R. Gestión '!#REF!="Alta",'R. Gestión '!#REF!="Catastrófico"),CONCATENATE("R2C",'R. Gestión '!#REF!),"")</f>
        <v>#REF!</v>
      </c>
      <c r="AM17" s="46" t="e">
        <f>IF(AND('R. Gestión '!#REF!="Alta",'R. Gestión '!#REF!="Catastrófico"),CONCATENATE("R2C",'R. Gestión '!#REF!),"")</f>
        <v>#REF!</v>
      </c>
      <c r="AN17" s="72"/>
      <c r="AO17" s="1368"/>
      <c r="AP17" s="1369"/>
      <c r="AQ17" s="1369"/>
      <c r="AR17" s="1369"/>
      <c r="AS17" s="1369"/>
      <c r="AT17" s="1370"/>
      <c r="AU17" s="72"/>
      <c r="AV17" s="72"/>
      <c r="AW17" s="72"/>
      <c r="AX17" s="72"/>
      <c r="AY17" s="72"/>
      <c r="AZ17" s="72"/>
      <c r="BA17" s="72"/>
      <c r="BB17" s="72"/>
      <c r="BC17" s="72"/>
      <c r="BD17" s="72"/>
      <c r="BE17" s="72"/>
      <c r="BF17" s="72"/>
      <c r="BG17" s="72"/>
      <c r="BH17" s="72"/>
      <c r="BI17" s="72"/>
      <c r="BJ17" s="72"/>
      <c r="BK17" s="72"/>
      <c r="BL17" s="72"/>
      <c r="BM17" s="72"/>
      <c r="BN17" s="72"/>
      <c r="BO17" s="72"/>
      <c r="BP17" s="72"/>
      <c r="BQ17" s="72"/>
      <c r="BR17" s="72"/>
      <c r="BS17" s="72"/>
      <c r="BT17" s="72"/>
      <c r="BU17" s="72"/>
      <c r="BV17" s="72"/>
      <c r="BW17" s="72"/>
      <c r="BX17" s="72"/>
    </row>
    <row r="18" spans="1:76" ht="15" customHeight="1" x14ac:dyDescent="0.25">
      <c r="A18" s="72"/>
      <c r="B18" s="1317"/>
      <c r="C18" s="1317"/>
      <c r="D18" s="1318"/>
      <c r="E18" s="1358"/>
      <c r="F18" s="1359"/>
      <c r="G18" s="1359"/>
      <c r="H18" s="1359"/>
      <c r="I18" s="1359"/>
      <c r="J18" s="56" t="e">
        <f>IF(AND('R. Gestión '!#REF!="Alta",'R. Gestión '!#REF!="Leve"),CONCATENATE("R3C",'R. Gestión '!#REF!),"")</f>
        <v>#REF!</v>
      </c>
      <c r="K18" s="57" t="e">
        <f>IF(AND('R. Gestión '!#REF!="Alta",'R. Gestión '!#REF!="Leve"),CONCATENATE("R3C",'R. Gestión '!#REF!),"")</f>
        <v>#REF!</v>
      </c>
      <c r="L18" s="57" t="e">
        <f>IF(AND('R. Gestión '!#REF!="Alta",'R. Gestión '!#REF!="Leve"),CONCATENATE("R3C",'R. Gestión '!#REF!),"")</f>
        <v>#REF!</v>
      </c>
      <c r="M18" s="57" t="e">
        <f>IF(AND('R. Gestión '!#REF!="Alta",'R. Gestión '!#REF!="Leve"),CONCATENATE("R3C",'R. Gestión '!#REF!),"")</f>
        <v>#REF!</v>
      </c>
      <c r="N18" s="57" t="e">
        <f>IF(AND('R. Gestión '!#REF!="Alta",'R. Gestión '!#REF!="Leve"),CONCATENATE("R3C",'R. Gestión '!#REF!),"")</f>
        <v>#REF!</v>
      </c>
      <c r="O18" s="58" t="e">
        <f>IF(AND('R. Gestión '!#REF!="Alta",'R. Gestión '!#REF!="Leve"),CONCATENATE("R3C",'R. Gestión '!#REF!),"")</f>
        <v>#REF!</v>
      </c>
      <c r="P18" s="56" t="e">
        <f>IF(AND('R. Gestión '!#REF!="Alta",'R. Gestión '!#REF!="Menor"),CONCATENATE("R3C",'R. Gestión '!#REF!),"")</f>
        <v>#REF!</v>
      </c>
      <c r="Q18" s="57" t="e">
        <f>IF(AND('R. Gestión '!#REF!="Alta",'R. Gestión '!#REF!="Menor"),CONCATENATE("R3C",'R. Gestión '!#REF!),"")</f>
        <v>#REF!</v>
      </c>
      <c r="R18" s="57" t="e">
        <f>IF(AND('R. Gestión '!#REF!="Alta",'R. Gestión '!#REF!="Menor"),CONCATENATE("R3C",'R. Gestión '!#REF!),"")</f>
        <v>#REF!</v>
      </c>
      <c r="S18" s="57" t="e">
        <f>IF(AND('R. Gestión '!#REF!="Alta",'R. Gestión '!#REF!="Menor"),CONCATENATE("R3C",'R. Gestión '!#REF!),"")</f>
        <v>#REF!</v>
      </c>
      <c r="T18" s="57" t="e">
        <f>IF(AND('R. Gestión '!#REF!="Alta",'R. Gestión '!#REF!="Menor"),CONCATENATE("R3C",'R. Gestión '!#REF!),"")</f>
        <v>#REF!</v>
      </c>
      <c r="U18" s="58" t="e">
        <f>IF(AND('R. Gestión '!#REF!="Alta",'R. Gestión '!#REF!="Menor"),CONCATENATE("R3C",'R. Gestión '!#REF!),"")</f>
        <v>#REF!</v>
      </c>
      <c r="V18" s="41" t="e">
        <f>IF(AND('R. Gestión '!#REF!="Alta",'R. Gestión '!#REF!="Moderado"),CONCATENATE("R3C",'R. Gestión '!#REF!),"")</f>
        <v>#REF!</v>
      </c>
      <c r="W18" s="42" t="e">
        <f>IF(AND('R. Gestión '!#REF!="Alta",'R. Gestión '!#REF!="Moderado"),CONCATENATE("R3C",'R. Gestión '!#REF!),"")</f>
        <v>#REF!</v>
      </c>
      <c r="X18" s="42" t="e">
        <f>IF(AND('R. Gestión '!#REF!="Alta",'R. Gestión '!#REF!="Moderado"),CONCATENATE("R3C",'R. Gestión '!#REF!),"")</f>
        <v>#REF!</v>
      </c>
      <c r="Y18" s="42" t="e">
        <f>IF(AND('R. Gestión '!#REF!="Alta",'R. Gestión '!#REF!="Moderado"),CONCATENATE("R3C",'R. Gestión '!#REF!),"")</f>
        <v>#REF!</v>
      </c>
      <c r="Z18" s="42" t="e">
        <f>IF(AND('R. Gestión '!#REF!="Alta",'R. Gestión '!#REF!="Moderado"),CONCATENATE("R3C",'R. Gestión '!#REF!),"")</f>
        <v>#REF!</v>
      </c>
      <c r="AA18" s="43" t="e">
        <f>IF(AND('R. Gestión '!#REF!="Alta",'R. Gestión '!#REF!="Moderado"),CONCATENATE("R3C",'R. Gestión '!#REF!),"")</f>
        <v>#REF!</v>
      </c>
      <c r="AB18" s="41" t="e">
        <f>IF(AND('R. Gestión '!#REF!="Alta",'R. Gestión '!#REF!="Mayor"),CONCATENATE("R3C",'R. Gestión '!#REF!),"")</f>
        <v>#REF!</v>
      </c>
      <c r="AC18" s="42" t="e">
        <f>IF(AND('R. Gestión '!#REF!="Alta",'R. Gestión '!#REF!="Mayor"),CONCATENATE("R3C",'R. Gestión '!#REF!),"")</f>
        <v>#REF!</v>
      </c>
      <c r="AD18" s="42" t="e">
        <f>IF(AND('R. Gestión '!#REF!="Alta",'R. Gestión '!#REF!="Mayor"),CONCATENATE("R3C",'R. Gestión '!#REF!),"")</f>
        <v>#REF!</v>
      </c>
      <c r="AE18" s="42" t="e">
        <f>IF(AND('R. Gestión '!#REF!="Alta",'R. Gestión '!#REF!="Mayor"),CONCATENATE("R3C",'R. Gestión '!#REF!),"")</f>
        <v>#REF!</v>
      </c>
      <c r="AF18" s="42" t="e">
        <f>IF(AND('R. Gestión '!#REF!="Alta",'R. Gestión '!#REF!="Mayor"),CONCATENATE("R3C",'R. Gestión '!#REF!),"")</f>
        <v>#REF!</v>
      </c>
      <c r="AG18" s="43" t="e">
        <f>IF(AND('R. Gestión '!#REF!="Alta",'R. Gestión '!#REF!="Mayor"),CONCATENATE("R3C",'R. Gestión '!#REF!),"")</f>
        <v>#REF!</v>
      </c>
      <c r="AH18" s="44" t="e">
        <f>IF(AND('R. Gestión '!#REF!="Alta",'R. Gestión '!#REF!="Catastrófico"),CONCATENATE("R3C",'R. Gestión '!#REF!),"")</f>
        <v>#REF!</v>
      </c>
      <c r="AI18" s="45" t="e">
        <f>IF(AND('R. Gestión '!#REF!="Alta",'R. Gestión '!#REF!="Catastrófico"),CONCATENATE("R3C",'R. Gestión '!#REF!),"")</f>
        <v>#REF!</v>
      </c>
      <c r="AJ18" s="45" t="e">
        <f>IF(AND('R. Gestión '!#REF!="Alta",'R. Gestión '!#REF!="Catastrófico"),CONCATENATE("R3C",'R. Gestión '!#REF!),"")</f>
        <v>#REF!</v>
      </c>
      <c r="AK18" s="45" t="e">
        <f>IF(AND('R. Gestión '!#REF!="Alta",'R. Gestión '!#REF!="Catastrófico"),CONCATENATE("R3C",'R. Gestión '!#REF!),"")</f>
        <v>#REF!</v>
      </c>
      <c r="AL18" s="45" t="e">
        <f>IF(AND('R. Gestión '!#REF!="Alta",'R. Gestión '!#REF!="Catastrófico"),CONCATENATE("R3C",'R. Gestión '!#REF!),"")</f>
        <v>#REF!</v>
      </c>
      <c r="AM18" s="46" t="e">
        <f>IF(AND('R. Gestión '!#REF!="Alta",'R. Gestión '!#REF!="Catastrófico"),CONCATENATE("R3C",'R. Gestión '!#REF!),"")</f>
        <v>#REF!</v>
      </c>
      <c r="AN18" s="72"/>
      <c r="AO18" s="1368"/>
      <c r="AP18" s="1369"/>
      <c r="AQ18" s="1369"/>
      <c r="AR18" s="1369"/>
      <c r="AS18" s="1369"/>
      <c r="AT18" s="1370"/>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row>
    <row r="19" spans="1:76" ht="15" customHeight="1" x14ac:dyDescent="0.25">
      <c r="A19" s="72"/>
      <c r="B19" s="1317"/>
      <c r="C19" s="1317"/>
      <c r="D19" s="1318"/>
      <c r="E19" s="1358"/>
      <c r="F19" s="1359"/>
      <c r="G19" s="1359"/>
      <c r="H19" s="1359"/>
      <c r="I19" s="1359"/>
      <c r="J19" s="56" t="e">
        <f>IF(AND('R. Gestión '!#REF!="Alta",'R. Gestión '!#REF!="Leve"),CONCATENATE("R4C",'R. Gestión '!#REF!),"")</f>
        <v>#REF!</v>
      </c>
      <c r="K19" s="57" t="e">
        <f>IF(AND('R. Gestión '!#REF!="Alta",'R. Gestión '!#REF!="Leve"),CONCATENATE("R4C",'R. Gestión '!#REF!),"")</f>
        <v>#REF!</v>
      </c>
      <c r="L19" s="57" t="e">
        <f>IF(AND('R. Gestión '!#REF!="Alta",'R. Gestión '!#REF!="Leve"),CONCATENATE("R4C",'R. Gestión '!#REF!),"")</f>
        <v>#REF!</v>
      </c>
      <c r="M19" s="57" t="e">
        <f>IF(AND('R. Gestión '!#REF!="Alta",'R. Gestión '!#REF!="Leve"),CONCATENATE("R4C",'R. Gestión '!#REF!),"")</f>
        <v>#REF!</v>
      </c>
      <c r="N19" s="57" t="e">
        <f>IF(AND('R. Gestión '!#REF!="Alta",'R. Gestión '!#REF!="Leve"),CONCATENATE("R4C",'R. Gestión '!#REF!),"")</f>
        <v>#REF!</v>
      </c>
      <c r="O19" s="58" t="e">
        <f>IF(AND('R. Gestión '!#REF!="Alta",'R. Gestión '!#REF!="Leve"),CONCATENATE("R4C",'R. Gestión '!#REF!),"")</f>
        <v>#REF!</v>
      </c>
      <c r="P19" s="56" t="e">
        <f>IF(AND('R. Gestión '!#REF!="Alta",'R. Gestión '!#REF!="Menor"),CONCATENATE("R4C",'R. Gestión '!#REF!),"")</f>
        <v>#REF!</v>
      </c>
      <c r="Q19" s="57" t="e">
        <f>IF(AND('R. Gestión '!#REF!="Alta",'R. Gestión '!#REF!="Menor"),CONCATENATE("R4C",'R. Gestión '!#REF!),"")</f>
        <v>#REF!</v>
      </c>
      <c r="R19" s="57" t="e">
        <f>IF(AND('R. Gestión '!#REF!="Alta",'R. Gestión '!#REF!="Menor"),CONCATENATE("R4C",'R. Gestión '!#REF!),"")</f>
        <v>#REF!</v>
      </c>
      <c r="S19" s="57" t="e">
        <f>IF(AND('R. Gestión '!#REF!="Alta",'R. Gestión '!#REF!="Menor"),CONCATENATE("R4C",'R. Gestión '!#REF!),"")</f>
        <v>#REF!</v>
      </c>
      <c r="T19" s="57" t="e">
        <f>IF(AND('R. Gestión '!#REF!="Alta",'R. Gestión '!#REF!="Menor"),CONCATENATE("R4C",'R. Gestión '!#REF!),"")</f>
        <v>#REF!</v>
      </c>
      <c r="U19" s="58" t="e">
        <f>IF(AND('R. Gestión '!#REF!="Alta",'R. Gestión '!#REF!="Menor"),CONCATENATE("R4C",'R. Gestión '!#REF!),"")</f>
        <v>#REF!</v>
      </c>
      <c r="V19" s="41" t="e">
        <f>IF(AND('R. Gestión '!#REF!="Alta",'R. Gestión '!#REF!="Moderado"),CONCATENATE("R4C",'R. Gestión '!#REF!),"")</f>
        <v>#REF!</v>
      </c>
      <c r="W19" s="42" t="e">
        <f>IF(AND('R. Gestión '!#REF!="Alta",'R. Gestión '!#REF!="Moderado"),CONCATENATE("R4C",'R. Gestión '!#REF!),"")</f>
        <v>#REF!</v>
      </c>
      <c r="X19" s="42" t="e">
        <f>IF(AND('R. Gestión '!#REF!="Alta",'R. Gestión '!#REF!="Moderado"),CONCATENATE("R4C",'R. Gestión '!#REF!),"")</f>
        <v>#REF!</v>
      </c>
      <c r="Y19" s="42" t="e">
        <f>IF(AND('R. Gestión '!#REF!="Alta",'R. Gestión '!#REF!="Moderado"),CONCATENATE("R4C",'R. Gestión '!#REF!),"")</f>
        <v>#REF!</v>
      </c>
      <c r="Z19" s="42" t="e">
        <f>IF(AND('R. Gestión '!#REF!="Alta",'R. Gestión '!#REF!="Moderado"),CONCATENATE("R4C",'R. Gestión '!#REF!),"")</f>
        <v>#REF!</v>
      </c>
      <c r="AA19" s="43" t="e">
        <f>IF(AND('R. Gestión '!#REF!="Alta",'R. Gestión '!#REF!="Moderado"),CONCATENATE("R4C",'R. Gestión '!#REF!),"")</f>
        <v>#REF!</v>
      </c>
      <c r="AB19" s="41" t="e">
        <f>IF(AND('R. Gestión '!#REF!="Alta",'R. Gestión '!#REF!="Mayor"),CONCATENATE("R4C",'R. Gestión '!#REF!),"")</f>
        <v>#REF!</v>
      </c>
      <c r="AC19" s="42" t="e">
        <f>IF(AND('R. Gestión '!#REF!="Alta",'R. Gestión '!#REF!="Mayor"),CONCATENATE("R4C",'R. Gestión '!#REF!),"")</f>
        <v>#REF!</v>
      </c>
      <c r="AD19" s="42" t="e">
        <f>IF(AND('R. Gestión '!#REF!="Alta",'R. Gestión '!#REF!="Mayor"),CONCATENATE("R4C",'R. Gestión '!#REF!),"")</f>
        <v>#REF!</v>
      </c>
      <c r="AE19" s="42" t="e">
        <f>IF(AND('R. Gestión '!#REF!="Alta",'R. Gestión '!#REF!="Mayor"),CONCATENATE("R4C",'R. Gestión '!#REF!),"")</f>
        <v>#REF!</v>
      </c>
      <c r="AF19" s="42" t="e">
        <f>IF(AND('R. Gestión '!#REF!="Alta",'R. Gestión '!#REF!="Mayor"),CONCATENATE("R4C",'R. Gestión '!#REF!),"")</f>
        <v>#REF!</v>
      </c>
      <c r="AG19" s="43" t="e">
        <f>IF(AND('R. Gestión '!#REF!="Alta",'R. Gestión '!#REF!="Mayor"),CONCATENATE("R4C",'R. Gestión '!#REF!),"")</f>
        <v>#REF!</v>
      </c>
      <c r="AH19" s="44" t="e">
        <f>IF(AND('R. Gestión '!#REF!="Alta",'R. Gestión '!#REF!="Catastrófico"),CONCATENATE("R4C",'R. Gestión '!#REF!),"")</f>
        <v>#REF!</v>
      </c>
      <c r="AI19" s="45" t="e">
        <f>IF(AND('R. Gestión '!#REF!="Alta",'R. Gestión '!#REF!="Catastrófico"),CONCATENATE("R4C",'R. Gestión '!#REF!),"")</f>
        <v>#REF!</v>
      </c>
      <c r="AJ19" s="45" t="e">
        <f>IF(AND('R. Gestión '!#REF!="Alta",'R. Gestión '!#REF!="Catastrófico"),CONCATENATE("R4C",'R. Gestión '!#REF!),"")</f>
        <v>#REF!</v>
      </c>
      <c r="AK19" s="45" t="e">
        <f>IF(AND('R. Gestión '!#REF!="Alta",'R. Gestión '!#REF!="Catastrófico"),CONCATENATE("R4C",'R. Gestión '!#REF!),"")</f>
        <v>#REF!</v>
      </c>
      <c r="AL19" s="45" t="e">
        <f>IF(AND('R. Gestión '!#REF!="Alta",'R. Gestión '!#REF!="Catastrófico"),CONCATENATE("R4C",'R. Gestión '!#REF!),"")</f>
        <v>#REF!</v>
      </c>
      <c r="AM19" s="46" t="e">
        <f>IF(AND('R. Gestión '!#REF!="Alta",'R. Gestión '!#REF!="Catastrófico"),CONCATENATE("R4C",'R. Gestión '!#REF!),"")</f>
        <v>#REF!</v>
      </c>
      <c r="AN19" s="72"/>
      <c r="AO19" s="1368"/>
      <c r="AP19" s="1369"/>
      <c r="AQ19" s="1369"/>
      <c r="AR19" s="1369"/>
      <c r="AS19" s="1369"/>
      <c r="AT19" s="1370"/>
      <c r="AU19" s="72"/>
      <c r="AV19" s="72"/>
      <c r="AW19" s="72"/>
      <c r="AX19" s="72"/>
      <c r="AY19" s="72"/>
      <c r="AZ19" s="72"/>
      <c r="BA19" s="72"/>
      <c r="BB19" s="72"/>
      <c r="BC19" s="72"/>
      <c r="BD19" s="72"/>
      <c r="BE19" s="72"/>
      <c r="BF19" s="72"/>
      <c r="BG19" s="72"/>
      <c r="BH19" s="72"/>
      <c r="BI19" s="72"/>
      <c r="BJ19" s="72"/>
      <c r="BK19" s="72"/>
      <c r="BL19" s="72"/>
      <c r="BM19" s="72"/>
      <c r="BN19" s="72"/>
      <c r="BO19" s="72"/>
      <c r="BP19" s="72"/>
      <c r="BQ19" s="72"/>
      <c r="BR19" s="72"/>
      <c r="BS19" s="72"/>
      <c r="BT19" s="72"/>
      <c r="BU19" s="72"/>
      <c r="BV19" s="72"/>
      <c r="BW19" s="72"/>
      <c r="BX19" s="72"/>
    </row>
    <row r="20" spans="1:76" ht="15" customHeight="1" x14ac:dyDescent="0.25">
      <c r="A20" s="72"/>
      <c r="B20" s="1317"/>
      <c r="C20" s="1317"/>
      <c r="D20" s="1318"/>
      <c r="E20" s="1358"/>
      <c r="F20" s="1359"/>
      <c r="G20" s="1359"/>
      <c r="H20" s="1359"/>
      <c r="I20" s="1359"/>
      <c r="J20" s="56" t="e">
        <f>IF(AND('R. Gestión '!#REF!="Alta",'R. Gestión '!#REF!="Leve"),CONCATENATE("R5C",'R. Gestión '!#REF!),"")</f>
        <v>#REF!</v>
      </c>
      <c r="K20" s="57" t="e">
        <f>IF(AND('R. Gestión '!#REF!="Alta",'R. Gestión '!#REF!="Leve"),CONCATENATE("R5C",'R. Gestión '!#REF!),"")</f>
        <v>#REF!</v>
      </c>
      <c r="L20" s="57" t="e">
        <f>IF(AND('R. Gestión '!#REF!="Alta",'R. Gestión '!#REF!="Leve"),CONCATENATE("R5C",'R. Gestión '!#REF!),"")</f>
        <v>#REF!</v>
      </c>
      <c r="M20" s="57" t="e">
        <f>IF(AND('R. Gestión '!#REF!="Alta",'R. Gestión '!#REF!="Leve"),CONCATENATE("R5C",'R. Gestión '!#REF!),"")</f>
        <v>#REF!</v>
      </c>
      <c r="N20" s="57" t="e">
        <f>IF(AND('R. Gestión '!#REF!="Alta",'R. Gestión '!#REF!="Leve"),CONCATENATE("R5C",'R. Gestión '!#REF!),"")</f>
        <v>#REF!</v>
      </c>
      <c r="O20" s="58" t="e">
        <f>IF(AND('R. Gestión '!#REF!="Alta",'R. Gestión '!#REF!="Leve"),CONCATENATE("R5C",'R. Gestión '!#REF!),"")</f>
        <v>#REF!</v>
      </c>
      <c r="P20" s="56" t="e">
        <f>IF(AND('R. Gestión '!#REF!="Alta",'R. Gestión '!#REF!="Menor"),CONCATENATE("R5C",'R. Gestión '!#REF!),"")</f>
        <v>#REF!</v>
      </c>
      <c r="Q20" s="57" t="e">
        <f>IF(AND('R. Gestión '!#REF!="Alta",'R. Gestión '!#REF!="Menor"),CONCATENATE("R5C",'R. Gestión '!#REF!),"")</f>
        <v>#REF!</v>
      </c>
      <c r="R20" s="57" t="e">
        <f>IF(AND('R. Gestión '!#REF!="Alta",'R. Gestión '!#REF!="Menor"),CONCATENATE("R5C",'R. Gestión '!#REF!),"")</f>
        <v>#REF!</v>
      </c>
      <c r="S20" s="57" t="e">
        <f>IF(AND('R. Gestión '!#REF!="Alta",'R. Gestión '!#REF!="Menor"),CONCATENATE("R5C",'R. Gestión '!#REF!),"")</f>
        <v>#REF!</v>
      </c>
      <c r="T20" s="57" t="e">
        <f>IF(AND('R. Gestión '!#REF!="Alta",'R. Gestión '!#REF!="Menor"),CONCATENATE("R5C",'R. Gestión '!#REF!),"")</f>
        <v>#REF!</v>
      </c>
      <c r="U20" s="58" t="e">
        <f>IF(AND('R. Gestión '!#REF!="Alta",'R. Gestión '!#REF!="Menor"),CONCATENATE("R5C",'R. Gestión '!#REF!),"")</f>
        <v>#REF!</v>
      </c>
      <c r="V20" s="41" t="e">
        <f>IF(AND('R. Gestión '!#REF!="Alta",'R. Gestión '!#REF!="Moderado"),CONCATENATE("R5C",'R. Gestión '!#REF!),"")</f>
        <v>#REF!</v>
      </c>
      <c r="W20" s="42" t="e">
        <f>IF(AND('R. Gestión '!#REF!="Alta",'R. Gestión '!#REF!="Moderado"),CONCATENATE("R5C",'R. Gestión '!#REF!),"")</f>
        <v>#REF!</v>
      </c>
      <c r="X20" s="42" t="e">
        <f>IF(AND('R. Gestión '!#REF!="Alta",'R. Gestión '!#REF!="Moderado"),CONCATENATE("R5C",'R. Gestión '!#REF!),"")</f>
        <v>#REF!</v>
      </c>
      <c r="Y20" s="42" t="e">
        <f>IF(AND('R. Gestión '!#REF!="Alta",'R. Gestión '!#REF!="Moderado"),CONCATENATE("R5C",'R. Gestión '!#REF!),"")</f>
        <v>#REF!</v>
      </c>
      <c r="Z20" s="42" t="e">
        <f>IF(AND('R. Gestión '!#REF!="Alta",'R. Gestión '!#REF!="Moderado"),CONCATENATE("R5C",'R. Gestión '!#REF!),"")</f>
        <v>#REF!</v>
      </c>
      <c r="AA20" s="43" t="e">
        <f>IF(AND('R. Gestión '!#REF!="Alta",'R. Gestión '!#REF!="Moderado"),CONCATENATE("R5C",'R. Gestión '!#REF!),"")</f>
        <v>#REF!</v>
      </c>
      <c r="AB20" s="41" t="e">
        <f>IF(AND('R. Gestión '!#REF!="Alta",'R. Gestión '!#REF!="Mayor"),CONCATENATE("R5C",'R. Gestión '!#REF!),"")</f>
        <v>#REF!</v>
      </c>
      <c r="AC20" s="42" t="e">
        <f>IF(AND('R. Gestión '!#REF!="Alta",'R. Gestión '!#REF!="Mayor"),CONCATENATE("R5C",'R. Gestión '!#REF!),"")</f>
        <v>#REF!</v>
      </c>
      <c r="AD20" s="42" t="e">
        <f>IF(AND('R. Gestión '!#REF!="Alta",'R. Gestión '!#REF!="Mayor"),CONCATENATE("R5C",'R. Gestión '!#REF!),"")</f>
        <v>#REF!</v>
      </c>
      <c r="AE20" s="42" t="e">
        <f>IF(AND('R. Gestión '!#REF!="Alta",'R. Gestión '!#REF!="Mayor"),CONCATENATE("R5C",'R. Gestión '!#REF!),"")</f>
        <v>#REF!</v>
      </c>
      <c r="AF20" s="42" t="e">
        <f>IF(AND('R. Gestión '!#REF!="Alta",'R. Gestión '!#REF!="Mayor"),CONCATENATE("R5C",'R. Gestión '!#REF!),"")</f>
        <v>#REF!</v>
      </c>
      <c r="AG20" s="43" t="e">
        <f>IF(AND('R. Gestión '!#REF!="Alta",'R. Gestión '!#REF!="Mayor"),CONCATENATE("R5C",'R. Gestión '!#REF!),"")</f>
        <v>#REF!</v>
      </c>
      <c r="AH20" s="44" t="e">
        <f>IF(AND('R. Gestión '!#REF!="Alta",'R. Gestión '!#REF!="Catastrófico"),CONCATENATE("R5C",'R. Gestión '!#REF!),"")</f>
        <v>#REF!</v>
      </c>
      <c r="AI20" s="45" t="e">
        <f>IF(AND('R. Gestión '!#REF!="Alta",'R. Gestión '!#REF!="Catastrófico"),CONCATENATE("R5C",'R. Gestión '!#REF!),"")</f>
        <v>#REF!</v>
      </c>
      <c r="AJ20" s="45" t="e">
        <f>IF(AND('R. Gestión '!#REF!="Alta",'R. Gestión '!#REF!="Catastrófico"),CONCATENATE("R5C",'R. Gestión '!#REF!),"")</f>
        <v>#REF!</v>
      </c>
      <c r="AK20" s="45" t="e">
        <f>IF(AND('R. Gestión '!#REF!="Alta",'R. Gestión '!#REF!="Catastrófico"),CONCATENATE("R5C",'R. Gestión '!#REF!),"")</f>
        <v>#REF!</v>
      </c>
      <c r="AL20" s="45" t="e">
        <f>IF(AND('R. Gestión '!#REF!="Alta",'R. Gestión '!#REF!="Catastrófico"),CONCATENATE("R5C",'R. Gestión '!#REF!),"")</f>
        <v>#REF!</v>
      </c>
      <c r="AM20" s="46" t="e">
        <f>IF(AND('R. Gestión '!#REF!="Alta",'R. Gestión '!#REF!="Catastrófico"),CONCATENATE("R5C",'R. Gestión '!#REF!),"")</f>
        <v>#REF!</v>
      </c>
      <c r="AN20" s="72"/>
      <c r="AO20" s="1368"/>
      <c r="AP20" s="1369"/>
      <c r="AQ20" s="1369"/>
      <c r="AR20" s="1369"/>
      <c r="AS20" s="1369"/>
      <c r="AT20" s="1370"/>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row>
    <row r="21" spans="1:76" ht="15" customHeight="1" x14ac:dyDescent="0.25">
      <c r="A21" s="72"/>
      <c r="B21" s="1317"/>
      <c r="C21" s="1317"/>
      <c r="D21" s="1318"/>
      <c r="E21" s="1358"/>
      <c r="F21" s="1359"/>
      <c r="G21" s="1359"/>
      <c r="H21" s="1359"/>
      <c r="I21" s="1359"/>
      <c r="J21" s="56" t="e">
        <f>IF(AND('R. Gestión '!#REF!="Alta",'R. Gestión '!#REF!="Leve"),CONCATENATE("R6C",'R. Gestión '!#REF!),"")</f>
        <v>#REF!</v>
      </c>
      <c r="K21" s="57" t="e">
        <f>IF(AND('R. Gestión '!#REF!="Alta",'R. Gestión '!#REF!="Leve"),CONCATENATE("R6C",'R. Gestión '!#REF!),"")</f>
        <v>#REF!</v>
      </c>
      <c r="L21" s="57" t="e">
        <f>IF(AND('R. Gestión '!#REF!="Alta",'R. Gestión '!#REF!="Leve"),CONCATENATE("R6C",'R. Gestión '!#REF!),"")</f>
        <v>#REF!</v>
      </c>
      <c r="M21" s="57" t="e">
        <f>IF(AND('R. Gestión '!#REF!="Alta",'R. Gestión '!#REF!="Leve"),CONCATENATE("R6C",'R. Gestión '!#REF!),"")</f>
        <v>#REF!</v>
      </c>
      <c r="N21" s="57" t="e">
        <f>IF(AND('R. Gestión '!#REF!="Alta",'R. Gestión '!#REF!="Leve"),CONCATENATE("R6C",'R. Gestión '!#REF!),"")</f>
        <v>#REF!</v>
      </c>
      <c r="O21" s="58" t="e">
        <f>IF(AND('R. Gestión '!#REF!="Alta",'R. Gestión '!#REF!="Leve"),CONCATENATE("R6C",'R. Gestión '!#REF!),"")</f>
        <v>#REF!</v>
      </c>
      <c r="P21" s="56" t="e">
        <f>IF(AND('R. Gestión '!#REF!="Alta",'R. Gestión '!#REF!="Menor"),CONCATENATE("R6C",'R. Gestión '!#REF!),"")</f>
        <v>#REF!</v>
      </c>
      <c r="Q21" s="57" t="e">
        <f>IF(AND('R. Gestión '!#REF!="Alta",'R. Gestión '!#REF!="Menor"),CONCATENATE("R6C",'R. Gestión '!#REF!),"")</f>
        <v>#REF!</v>
      </c>
      <c r="R21" s="57" t="e">
        <f>IF(AND('R. Gestión '!#REF!="Alta",'R. Gestión '!#REF!="Menor"),CONCATENATE("R6C",'R. Gestión '!#REF!),"")</f>
        <v>#REF!</v>
      </c>
      <c r="S21" s="57" t="e">
        <f>IF(AND('R. Gestión '!#REF!="Alta",'R. Gestión '!#REF!="Menor"),CONCATENATE("R6C",'R. Gestión '!#REF!),"")</f>
        <v>#REF!</v>
      </c>
      <c r="T21" s="57" t="e">
        <f>IF(AND('R. Gestión '!#REF!="Alta",'R. Gestión '!#REF!="Menor"),CONCATENATE("R6C",'R. Gestión '!#REF!),"")</f>
        <v>#REF!</v>
      </c>
      <c r="U21" s="58" t="e">
        <f>IF(AND('R. Gestión '!#REF!="Alta",'R. Gestión '!#REF!="Menor"),CONCATENATE("R6C",'R. Gestión '!#REF!),"")</f>
        <v>#REF!</v>
      </c>
      <c r="V21" s="41" t="e">
        <f>IF(AND('R. Gestión '!#REF!="Alta",'R. Gestión '!#REF!="Moderado"),CONCATENATE("R6C",'R. Gestión '!#REF!),"")</f>
        <v>#REF!</v>
      </c>
      <c r="W21" s="42" t="e">
        <f>IF(AND('R. Gestión '!#REF!="Alta",'R. Gestión '!#REF!="Moderado"),CONCATENATE("R6C",'R. Gestión '!#REF!),"")</f>
        <v>#REF!</v>
      </c>
      <c r="X21" s="42" t="e">
        <f>IF(AND('R. Gestión '!#REF!="Alta",'R. Gestión '!#REF!="Moderado"),CONCATENATE("R6C",'R. Gestión '!#REF!),"")</f>
        <v>#REF!</v>
      </c>
      <c r="Y21" s="42" t="e">
        <f>IF(AND('R. Gestión '!#REF!="Alta",'R. Gestión '!#REF!="Moderado"),CONCATENATE("R6C",'R. Gestión '!#REF!),"")</f>
        <v>#REF!</v>
      </c>
      <c r="Z21" s="42" t="e">
        <f>IF(AND('R. Gestión '!#REF!="Alta",'R. Gestión '!#REF!="Moderado"),CONCATENATE("R6C",'R. Gestión '!#REF!),"")</f>
        <v>#REF!</v>
      </c>
      <c r="AA21" s="43" t="e">
        <f>IF(AND('R. Gestión '!#REF!="Alta",'R. Gestión '!#REF!="Moderado"),CONCATENATE("R6C",'R. Gestión '!#REF!),"")</f>
        <v>#REF!</v>
      </c>
      <c r="AB21" s="41" t="e">
        <f>IF(AND('R. Gestión '!#REF!="Alta",'R. Gestión '!#REF!="Mayor"),CONCATENATE("R6C",'R. Gestión '!#REF!),"")</f>
        <v>#REF!</v>
      </c>
      <c r="AC21" s="42" t="e">
        <f>IF(AND('R. Gestión '!#REF!="Alta",'R. Gestión '!#REF!="Mayor"),CONCATENATE("R6C",'R. Gestión '!#REF!),"")</f>
        <v>#REF!</v>
      </c>
      <c r="AD21" s="42" t="e">
        <f>IF(AND('R. Gestión '!#REF!="Alta",'R. Gestión '!#REF!="Mayor"),CONCATENATE("R6C",'R. Gestión '!#REF!),"")</f>
        <v>#REF!</v>
      </c>
      <c r="AE21" s="42" t="e">
        <f>IF(AND('R. Gestión '!#REF!="Alta",'R. Gestión '!#REF!="Mayor"),CONCATENATE("R6C",'R. Gestión '!#REF!),"")</f>
        <v>#REF!</v>
      </c>
      <c r="AF21" s="42" t="e">
        <f>IF(AND('R. Gestión '!#REF!="Alta",'R. Gestión '!#REF!="Mayor"),CONCATENATE("R6C",'R. Gestión '!#REF!),"")</f>
        <v>#REF!</v>
      </c>
      <c r="AG21" s="43" t="e">
        <f>IF(AND('R. Gestión '!#REF!="Alta",'R. Gestión '!#REF!="Mayor"),CONCATENATE("R6C",'R. Gestión '!#REF!),"")</f>
        <v>#REF!</v>
      </c>
      <c r="AH21" s="44" t="e">
        <f>IF(AND('R. Gestión '!#REF!="Alta",'R. Gestión '!#REF!="Catastrófico"),CONCATENATE("R6C",'R. Gestión '!#REF!),"")</f>
        <v>#REF!</v>
      </c>
      <c r="AI21" s="45" t="e">
        <f>IF(AND('R. Gestión '!#REF!="Alta",'R. Gestión '!#REF!="Catastrófico"),CONCATENATE("R6C",'R. Gestión '!#REF!),"")</f>
        <v>#REF!</v>
      </c>
      <c r="AJ21" s="45" t="e">
        <f>IF(AND('R. Gestión '!#REF!="Alta",'R. Gestión '!#REF!="Catastrófico"),CONCATENATE("R6C",'R. Gestión '!#REF!),"")</f>
        <v>#REF!</v>
      </c>
      <c r="AK21" s="45" t="e">
        <f>IF(AND('R. Gestión '!#REF!="Alta",'R. Gestión '!#REF!="Catastrófico"),CONCATENATE("R6C",'R. Gestión '!#REF!),"")</f>
        <v>#REF!</v>
      </c>
      <c r="AL21" s="45" t="e">
        <f>IF(AND('R. Gestión '!#REF!="Alta",'R. Gestión '!#REF!="Catastrófico"),CONCATENATE("R6C",'R. Gestión '!#REF!),"")</f>
        <v>#REF!</v>
      </c>
      <c r="AM21" s="46" t="e">
        <f>IF(AND('R. Gestión '!#REF!="Alta",'R. Gestión '!#REF!="Catastrófico"),CONCATENATE("R6C",'R. Gestión '!#REF!),"")</f>
        <v>#REF!</v>
      </c>
      <c r="AN21" s="72"/>
      <c r="AO21" s="1368"/>
      <c r="AP21" s="1369"/>
      <c r="AQ21" s="1369"/>
      <c r="AR21" s="1369"/>
      <c r="AS21" s="1369"/>
      <c r="AT21" s="1370"/>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row>
    <row r="22" spans="1:76" ht="15" customHeight="1" x14ac:dyDescent="0.25">
      <c r="A22" s="72"/>
      <c r="B22" s="1317"/>
      <c r="C22" s="1317"/>
      <c r="D22" s="1318"/>
      <c r="E22" s="1358"/>
      <c r="F22" s="1359"/>
      <c r="G22" s="1359"/>
      <c r="H22" s="1359"/>
      <c r="I22" s="1359"/>
      <c r="J22" s="56" t="e">
        <f>IF(AND('R. Gestión '!#REF!="Alta",'R. Gestión '!#REF!="Leve"),CONCATENATE("R7C",'R. Gestión '!#REF!),"")</f>
        <v>#REF!</v>
      </c>
      <c r="K22" s="57" t="e">
        <f>IF(AND('R. Gestión '!#REF!="Alta",'R. Gestión '!#REF!="Leve"),CONCATENATE("R7C",'R. Gestión '!#REF!),"")</f>
        <v>#REF!</v>
      </c>
      <c r="L22" s="57" t="e">
        <f>IF(AND('R. Gestión '!#REF!="Alta",'R. Gestión '!#REF!="Leve"),CONCATENATE("R7C",'R. Gestión '!#REF!),"")</f>
        <v>#REF!</v>
      </c>
      <c r="M22" s="57" t="e">
        <f>IF(AND('R. Gestión '!#REF!="Alta",'R. Gestión '!#REF!="Leve"),CONCATENATE("R7C",'R. Gestión '!#REF!),"")</f>
        <v>#REF!</v>
      </c>
      <c r="N22" s="57" t="e">
        <f>IF(AND('R. Gestión '!#REF!="Alta",'R. Gestión '!#REF!="Leve"),CONCATENATE("R7C",'R. Gestión '!#REF!),"")</f>
        <v>#REF!</v>
      </c>
      <c r="O22" s="58" t="e">
        <f>IF(AND('R. Gestión '!#REF!="Alta",'R. Gestión '!#REF!="Leve"),CONCATENATE("R7C",'R. Gestión '!#REF!),"")</f>
        <v>#REF!</v>
      </c>
      <c r="P22" s="56" t="e">
        <f>IF(AND('R. Gestión '!#REF!="Alta",'R. Gestión '!#REF!="Menor"),CONCATENATE("R7C",'R. Gestión '!#REF!),"")</f>
        <v>#REF!</v>
      </c>
      <c r="Q22" s="57" t="e">
        <f>IF(AND('R. Gestión '!#REF!="Alta",'R. Gestión '!#REF!="Menor"),CONCATENATE("R7C",'R. Gestión '!#REF!),"")</f>
        <v>#REF!</v>
      </c>
      <c r="R22" s="57" t="e">
        <f>IF(AND('R. Gestión '!#REF!="Alta",'R. Gestión '!#REF!="Menor"),CONCATENATE("R7C",'R. Gestión '!#REF!),"")</f>
        <v>#REF!</v>
      </c>
      <c r="S22" s="57" t="e">
        <f>IF(AND('R. Gestión '!#REF!="Alta",'R. Gestión '!#REF!="Menor"),CONCATENATE("R7C",'R. Gestión '!#REF!),"")</f>
        <v>#REF!</v>
      </c>
      <c r="T22" s="57" t="e">
        <f>IF(AND('R. Gestión '!#REF!="Alta",'R. Gestión '!#REF!="Menor"),CONCATENATE("R7C",'R. Gestión '!#REF!),"")</f>
        <v>#REF!</v>
      </c>
      <c r="U22" s="58" t="e">
        <f>IF(AND('R. Gestión '!#REF!="Alta",'R. Gestión '!#REF!="Menor"),CONCATENATE("R7C",'R. Gestión '!#REF!),"")</f>
        <v>#REF!</v>
      </c>
      <c r="V22" s="41" t="e">
        <f>IF(AND('R. Gestión '!#REF!="Alta",'R. Gestión '!#REF!="Moderado"),CONCATENATE("R7C",'R. Gestión '!#REF!),"")</f>
        <v>#REF!</v>
      </c>
      <c r="W22" s="42" t="e">
        <f>IF(AND('R. Gestión '!#REF!="Alta",'R. Gestión '!#REF!="Moderado"),CONCATENATE("R7C",'R. Gestión '!#REF!),"")</f>
        <v>#REF!</v>
      </c>
      <c r="X22" s="42" t="e">
        <f>IF(AND('R. Gestión '!#REF!="Alta",'R. Gestión '!#REF!="Moderado"),CONCATENATE("R7C",'R. Gestión '!#REF!),"")</f>
        <v>#REF!</v>
      </c>
      <c r="Y22" s="42" t="e">
        <f>IF(AND('R. Gestión '!#REF!="Alta",'R. Gestión '!#REF!="Moderado"),CONCATENATE("R7C",'R. Gestión '!#REF!),"")</f>
        <v>#REF!</v>
      </c>
      <c r="Z22" s="42" t="e">
        <f>IF(AND('R. Gestión '!#REF!="Alta",'R. Gestión '!#REF!="Moderado"),CONCATENATE("R7C",'R. Gestión '!#REF!),"")</f>
        <v>#REF!</v>
      </c>
      <c r="AA22" s="43" t="e">
        <f>IF(AND('R. Gestión '!#REF!="Alta",'R. Gestión '!#REF!="Moderado"),CONCATENATE("R7C",'R. Gestión '!#REF!),"")</f>
        <v>#REF!</v>
      </c>
      <c r="AB22" s="41" t="e">
        <f>IF(AND('R. Gestión '!#REF!="Alta",'R. Gestión '!#REF!="Mayor"),CONCATENATE("R7C",'R. Gestión '!#REF!),"")</f>
        <v>#REF!</v>
      </c>
      <c r="AC22" s="42" t="e">
        <f>IF(AND('R. Gestión '!#REF!="Alta",'R. Gestión '!#REF!="Mayor"),CONCATENATE("R7C",'R. Gestión '!#REF!),"")</f>
        <v>#REF!</v>
      </c>
      <c r="AD22" s="42" t="e">
        <f>IF(AND('R. Gestión '!#REF!="Alta",'R. Gestión '!#REF!="Mayor"),CONCATENATE("R7C",'R. Gestión '!#REF!),"")</f>
        <v>#REF!</v>
      </c>
      <c r="AE22" s="42" t="e">
        <f>IF(AND('R. Gestión '!#REF!="Alta",'R. Gestión '!#REF!="Mayor"),CONCATENATE("R7C",'R. Gestión '!#REF!),"")</f>
        <v>#REF!</v>
      </c>
      <c r="AF22" s="42" t="e">
        <f>IF(AND('R. Gestión '!#REF!="Alta",'R. Gestión '!#REF!="Mayor"),CONCATENATE("R7C",'R. Gestión '!#REF!),"")</f>
        <v>#REF!</v>
      </c>
      <c r="AG22" s="43" t="e">
        <f>IF(AND('R. Gestión '!#REF!="Alta",'R. Gestión '!#REF!="Mayor"),CONCATENATE("R7C",'R. Gestión '!#REF!),"")</f>
        <v>#REF!</v>
      </c>
      <c r="AH22" s="44" t="e">
        <f>IF(AND('R. Gestión '!#REF!="Alta",'R. Gestión '!#REF!="Catastrófico"),CONCATENATE("R7C",'R. Gestión '!#REF!),"")</f>
        <v>#REF!</v>
      </c>
      <c r="AI22" s="45" t="e">
        <f>IF(AND('R. Gestión '!#REF!="Alta",'R. Gestión '!#REF!="Catastrófico"),CONCATENATE("R7C",'R. Gestión '!#REF!),"")</f>
        <v>#REF!</v>
      </c>
      <c r="AJ22" s="45" t="e">
        <f>IF(AND('R. Gestión '!#REF!="Alta",'R. Gestión '!#REF!="Catastrófico"),CONCATENATE("R7C",'R. Gestión '!#REF!),"")</f>
        <v>#REF!</v>
      </c>
      <c r="AK22" s="45" t="e">
        <f>IF(AND('R. Gestión '!#REF!="Alta",'R. Gestión '!#REF!="Catastrófico"),CONCATENATE("R7C",'R. Gestión '!#REF!),"")</f>
        <v>#REF!</v>
      </c>
      <c r="AL22" s="45" t="e">
        <f>IF(AND('R. Gestión '!#REF!="Alta",'R. Gestión '!#REF!="Catastrófico"),CONCATENATE("R7C",'R. Gestión '!#REF!),"")</f>
        <v>#REF!</v>
      </c>
      <c r="AM22" s="46" t="e">
        <f>IF(AND('R. Gestión '!#REF!="Alta",'R. Gestión '!#REF!="Catastrófico"),CONCATENATE("R7C",'R. Gestión '!#REF!),"")</f>
        <v>#REF!</v>
      </c>
      <c r="AN22" s="72"/>
      <c r="AO22" s="1368"/>
      <c r="AP22" s="1369"/>
      <c r="AQ22" s="1369"/>
      <c r="AR22" s="1369"/>
      <c r="AS22" s="1369"/>
      <c r="AT22" s="1370"/>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row>
    <row r="23" spans="1:76" ht="15" customHeight="1" x14ac:dyDescent="0.25">
      <c r="A23" s="72"/>
      <c r="B23" s="1317"/>
      <c r="C23" s="1317"/>
      <c r="D23" s="1318"/>
      <c r="E23" s="1358"/>
      <c r="F23" s="1359"/>
      <c r="G23" s="1359"/>
      <c r="H23" s="1359"/>
      <c r="I23" s="1359"/>
      <c r="J23" s="56" t="e">
        <f>IF(AND('R. Gestión '!#REF!="Alta",'R. Gestión '!#REF!="Leve"),CONCATENATE("R8C",'R. Gestión '!#REF!),"")</f>
        <v>#REF!</v>
      </c>
      <c r="K23" s="57" t="e">
        <f>IF(AND('R. Gestión '!#REF!="Alta",'R. Gestión '!#REF!="Leve"),CONCATENATE("R8C",'R. Gestión '!#REF!),"")</f>
        <v>#REF!</v>
      </c>
      <c r="L23" s="57" t="e">
        <f>IF(AND('R. Gestión '!#REF!="Alta",'R. Gestión '!#REF!="Leve"),CONCATENATE("R8C",'R. Gestión '!#REF!),"")</f>
        <v>#REF!</v>
      </c>
      <c r="M23" s="57" t="e">
        <f>IF(AND('R. Gestión '!#REF!="Alta",'R. Gestión '!#REF!="Leve"),CONCATENATE("R8C",'R. Gestión '!#REF!),"")</f>
        <v>#REF!</v>
      </c>
      <c r="N23" s="57" t="e">
        <f>IF(AND('R. Gestión '!#REF!="Alta",'R. Gestión '!#REF!="Leve"),CONCATENATE("R8C",'R. Gestión '!#REF!),"")</f>
        <v>#REF!</v>
      </c>
      <c r="O23" s="58" t="e">
        <f>IF(AND('R. Gestión '!#REF!="Alta",'R. Gestión '!#REF!="Leve"),CONCATENATE("R8C",'R. Gestión '!#REF!),"")</f>
        <v>#REF!</v>
      </c>
      <c r="P23" s="56" t="e">
        <f>IF(AND('R. Gestión '!#REF!="Alta",'R. Gestión '!#REF!="Menor"),CONCATENATE("R8C",'R. Gestión '!#REF!),"")</f>
        <v>#REF!</v>
      </c>
      <c r="Q23" s="57" t="e">
        <f>IF(AND('R. Gestión '!#REF!="Alta",'R. Gestión '!#REF!="Menor"),CONCATENATE("R8C",'R. Gestión '!#REF!),"")</f>
        <v>#REF!</v>
      </c>
      <c r="R23" s="57" t="e">
        <f>IF(AND('R. Gestión '!#REF!="Alta",'R. Gestión '!#REF!="Menor"),CONCATENATE("R8C",'R. Gestión '!#REF!),"")</f>
        <v>#REF!</v>
      </c>
      <c r="S23" s="57" t="e">
        <f>IF(AND('R. Gestión '!#REF!="Alta",'R. Gestión '!#REF!="Menor"),CONCATENATE("R8C",'R. Gestión '!#REF!),"")</f>
        <v>#REF!</v>
      </c>
      <c r="T23" s="57" t="e">
        <f>IF(AND('R. Gestión '!#REF!="Alta",'R. Gestión '!#REF!="Menor"),CONCATENATE("R8C",'R. Gestión '!#REF!),"")</f>
        <v>#REF!</v>
      </c>
      <c r="U23" s="58" t="e">
        <f>IF(AND('R. Gestión '!#REF!="Alta",'R. Gestión '!#REF!="Menor"),CONCATENATE("R8C",'R. Gestión '!#REF!),"")</f>
        <v>#REF!</v>
      </c>
      <c r="V23" s="41" t="e">
        <f>IF(AND('R. Gestión '!#REF!="Alta",'R. Gestión '!#REF!="Moderado"),CONCATENATE("R8C",'R. Gestión '!#REF!),"")</f>
        <v>#REF!</v>
      </c>
      <c r="W23" s="42" t="e">
        <f>IF(AND('R. Gestión '!#REF!="Alta",'R. Gestión '!#REF!="Moderado"),CONCATENATE("R8C",'R. Gestión '!#REF!),"")</f>
        <v>#REF!</v>
      </c>
      <c r="X23" s="42" t="e">
        <f>IF(AND('R. Gestión '!#REF!="Alta",'R. Gestión '!#REF!="Moderado"),CONCATENATE("R8C",'R. Gestión '!#REF!),"")</f>
        <v>#REF!</v>
      </c>
      <c r="Y23" s="42" t="e">
        <f>IF(AND('R. Gestión '!#REF!="Alta",'R. Gestión '!#REF!="Moderado"),CONCATENATE("R8C",'R. Gestión '!#REF!),"")</f>
        <v>#REF!</v>
      </c>
      <c r="Z23" s="42" t="e">
        <f>IF(AND('R. Gestión '!#REF!="Alta",'R. Gestión '!#REF!="Moderado"),CONCATENATE("R8C",'R. Gestión '!#REF!),"")</f>
        <v>#REF!</v>
      </c>
      <c r="AA23" s="43" t="e">
        <f>IF(AND('R. Gestión '!#REF!="Alta",'R. Gestión '!#REF!="Moderado"),CONCATENATE("R8C",'R. Gestión '!#REF!),"")</f>
        <v>#REF!</v>
      </c>
      <c r="AB23" s="41" t="e">
        <f>IF(AND('R. Gestión '!#REF!="Alta",'R. Gestión '!#REF!="Mayor"),CONCATENATE("R8C",'R. Gestión '!#REF!),"")</f>
        <v>#REF!</v>
      </c>
      <c r="AC23" s="42" t="e">
        <f>IF(AND('R. Gestión '!#REF!="Alta",'R. Gestión '!#REF!="Mayor"),CONCATENATE("R8C",'R. Gestión '!#REF!),"")</f>
        <v>#REF!</v>
      </c>
      <c r="AD23" s="42" t="e">
        <f>IF(AND('R. Gestión '!#REF!="Alta",'R. Gestión '!#REF!="Mayor"),CONCATENATE("R8C",'R. Gestión '!#REF!),"")</f>
        <v>#REF!</v>
      </c>
      <c r="AE23" s="42" t="e">
        <f>IF(AND('R. Gestión '!#REF!="Alta",'R. Gestión '!#REF!="Mayor"),CONCATENATE("R8C",'R. Gestión '!#REF!),"")</f>
        <v>#REF!</v>
      </c>
      <c r="AF23" s="42" t="e">
        <f>IF(AND('R. Gestión '!#REF!="Alta",'R. Gestión '!#REF!="Mayor"),CONCATENATE("R8C",'R. Gestión '!#REF!),"")</f>
        <v>#REF!</v>
      </c>
      <c r="AG23" s="43" t="e">
        <f>IF(AND('R. Gestión '!#REF!="Alta",'R. Gestión '!#REF!="Mayor"),CONCATENATE("R8C",'R. Gestión '!#REF!),"")</f>
        <v>#REF!</v>
      </c>
      <c r="AH23" s="44" t="e">
        <f>IF(AND('R. Gestión '!#REF!="Alta",'R. Gestión '!#REF!="Catastrófico"),CONCATENATE("R8C",'R. Gestión '!#REF!),"")</f>
        <v>#REF!</v>
      </c>
      <c r="AI23" s="45" t="e">
        <f>IF(AND('R. Gestión '!#REF!="Alta",'R. Gestión '!#REF!="Catastrófico"),CONCATENATE("R8C",'R. Gestión '!#REF!),"")</f>
        <v>#REF!</v>
      </c>
      <c r="AJ23" s="45" t="e">
        <f>IF(AND('R. Gestión '!#REF!="Alta",'R. Gestión '!#REF!="Catastrófico"),CONCATENATE("R8C",'R. Gestión '!#REF!),"")</f>
        <v>#REF!</v>
      </c>
      <c r="AK23" s="45" t="e">
        <f>IF(AND('R. Gestión '!#REF!="Alta",'R. Gestión '!#REF!="Catastrófico"),CONCATENATE("R8C",'R. Gestión '!#REF!),"")</f>
        <v>#REF!</v>
      </c>
      <c r="AL23" s="45" t="e">
        <f>IF(AND('R. Gestión '!#REF!="Alta",'R. Gestión '!#REF!="Catastrófico"),CONCATENATE("R8C",'R. Gestión '!#REF!),"")</f>
        <v>#REF!</v>
      </c>
      <c r="AM23" s="46" t="e">
        <f>IF(AND('R. Gestión '!#REF!="Alta",'R. Gestión '!#REF!="Catastrófico"),CONCATENATE("R8C",'R. Gestión '!#REF!),"")</f>
        <v>#REF!</v>
      </c>
      <c r="AN23" s="72"/>
      <c r="AO23" s="1368"/>
      <c r="AP23" s="1369"/>
      <c r="AQ23" s="1369"/>
      <c r="AR23" s="1369"/>
      <c r="AS23" s="1369"/>
      <c r="AT23" s="1370"/>
      <c r="AU23" s="72"/>
      <c r="AV23" s="72"/>
      <c r="AW23" s="72"/>
      <c r="AX23" s="72"/>
      <c r="AY23" s="72"/>
      <c r="AZ23" s="72"/>
      <c r="BA23" s="72"/>
      <c r="BB23" s="72"/>
      <c r="BC23" s="72"/>
      <c r="BD23" s="72"/>
      <c r="BE23" s="72"/>
      <c r="BF23" s="72"/>
      <c r="BG23" s="72"/>
      <c r="BH23" s="72"/>
      <c r="BI23" s="72"/>
      <c r="BJ23" s="72"/>
      <c r="BK23" s="72"/>
      <c r="BL23" s="72"/>
      <c r="BM23" s="72"/>
      <c r="BN23" s="72"/>
      <c r="BO23" s="72"/>
      <c r="BP23" s="72"/>
      <c r="BQ23" s="72"/>
      <c r="BR23" s="72"/>
      <c r="BS23" s="72"/>
      <c r="BT23" s="72"/>
      <c r="BU23" s="72"/>
      <c r="BV23" s="72"/>
      <c r="BW23" s="72"/>
      <c r="BX23" s="72"/>
    </row>
    <row r="24" spans="1:76" ht="15" customHeight="1" x14ac:dyDescent="0.25">
      <c r="A24" s="72"/>
      <c r="B24" s="1317"/>
      <c r="C24" s="1317"/>
      <c r="D24" s="1318"/>
      <c r="E24" s="1358"/>
      <c r="F24" s="1359"/>
      <c r="G24" s="1359"/>
      <c r="H24" s="1359"/>
      <c r="I24" s="1359"/>
      <c r="J24" s="56" t="e">
        <f>IF(AND('R. Gestión '!#REF!="Alta",'R. Gestión '!#REF!="Leve"),CONCATENATE("R9C",'R. Gestión '!#REF!),"")</f>
        <v>#REF!</v>
      </c>
      <c r="K24" s="57" t="e">
        <f>IF(AND('R. Gestión '!#REF!="Alta",'R. Gestión '!#REF!="Leve"),CONCATENATE("R9C",'R. Gestión '!#REF!),"")</f>
        <v>#REF!</v>
      </c>
      <c r="L24" s="57" t="e">
        <f>IF(AND('R. Gestión '!#REF!="Alta",'R. Gestión '!#REF!="Leve"),CONCATENATE("R9C",'R. Gestión '!#REF!),"")</f>
        <v>#REF!</v>
      </c>
      <c r="M24" s="57" t="e">
        <f>IF(AND('R. Gestión '!#REF!="Alta",'R. Gestión '!#REF!="Leve"),CONCATENATE("R9C",'R. Gestión '!#REF!),"")</f>
        <v>#REF!</v>
      </c>
      <c r="N24" s="57" t="e">
        <f>IF(AND('R. Gestión '!#REF!="Alta",'R. Gestión '!#REF!="Leve"),CONCATENATE("R9C",'R. Gestión '!#REF!),"")</f>
        <v>#REF!</v>
      </c>
      <c r="O24" s="58" t="e">
        <f>IF(AND('R. Gestión '!#REF!="Alta",'R. Gestión '!#REF!="Leve"),CONCATENATE("R9C",'R. Gestión '!#REF!),"")</f>
        <v>#REF!</v>
      </c>
      <c r="P24" s="56" t="e">
        <f>IF(AND('R. Gestión '!#REF!="Alta",'R. Gestión '!#REF!="Menor"),CONCATENATE("R9C",'R. Gestión '!#REF!),"")</f>
        <v>#REF!</v>
      </c>
      <c r="Q24" s="57" t="e">
        <f>IF(AND('R. Gestión '!#REF!="Alta",'R. Gestión '!#REF!="Menor"),CONCATENATE("R9C",'R. Gestión '!#REF!),"")</f>
        <v>#REF!</v>
      </c>
      <c r="R24" s="57" t="e">
        <f>IF(AND('R. Gestión '!#REF!="Alta",'R. Gestión '!#REF!="Menor"),CONCATENATE("R9C",'R. Gestión '!#REF!),"")</f>
        <v>#REF!</v>
      </c>
      <c r="S24" s="57" t="e">
        <f>IF(AND('R. Gestión '!#REF!="Alta",'R. Gestión '!#REF!="Menor"),CONCATENATE("R9C",'R. Gestión '!#REF!),"")</f>
        <v>#REF!</v>
      </c>
      <c r="T24" s="57" t="e">
        <f>IF(AND('R. Gestión '!#REF!="Alta",'R. Gestión '!#REF!="Menor"),CONCATENATE("R9C",'R. Gestión '!#REF!),"")</f>
        <v>#REF!</v>
      </c>
      <c r="U24" s="58" t="e">
        <f>IF(AND('R. Gestión '!#REF!="Alta",'R. Gestión '!#REF!="Menor"),CONCATENATE("R9C",'R. Gestión '!#REF!),"")</f>
        <v>#REF!</v>
      </c>
      <c r="V24" s="41" t="e">
        <f>IF(AND('R. Gestión '!#REF!="Alta",'R. Gestión '!#REF!="Moderado"),CONCATENATE("R9C",'R. Gestión '!#REF!),"")</f>
        <v>#REF!</v>
      </c>
      <c r="W24" s="42" t="e">
        <f>IF(AND('R. Gestión '!#REF!="Alta",'R. Gestión '!#REF!="Moderado"),CONCATENATE("R9C",'R. Gestión '!#REF!),"")</f>
        <v>#REF!</v>
      </c>
      <c r="X24" s="42" t="e">
        <f>IF(AND('R. Gestión '!#REF!="Alta",'R. Gestión '!#REF!="Moderado"),CONCATENATE("R9C",'R. Gestión '!#REF!),"")</f>
        <v>#REF!</v>
      </c>
      <c r="Y24" s="42" t="e">
        <f>IF(AND('R. Gestión '!#REF!="Alta",'R. Gestión '!#REF!="Moderado"),CONCATENATE("R9C",'R. Gestión '!#REF!),"")</f>
        <v>#REF!</v>
      </c>
      <c r="Z24" s="42" t="e">
        <f>IF(AND('R. Gestión '!#REF!="Alta",'R. Gestión '!#REF!="Moderado"),CONCATENATE("R9C",'R. Gestión '!#REF!),"")</f>
        <v>#REF!</v>
      </c>
      <c r="AA24" s="43" t="e">
        <f>IF(AND('R. Gestión '!#REF!="Alta",'R. Gestión '!#REF!="Moderado"),CONCATENATE("R9C",'R. Gestión '!#REF!),"")</f>
        <v>#REF!</v>
      </c>
      <c r="AB24" s="41" t="e">
        <f>IF(AND('R. Gestión '!#REF!="Alta",'R. Gestión '!#REF!="Mayor"),CONCATENATE("R9C",'R. Gestión '!#REF!),"")</f>
        <v>#REF!</v>
      </c>
      <c r="AC24" s="42" t="e">
        <f>IF(AND('R. Gestión '!#REF!="Alta",'R. Gestión '!#REF!="Mayor"),CONCATENATE("R9C",'R. Gestión '!#REF!),"")</f>
        <v>#REF!</v>
      </c>
      <c r="AD24" s="42" t="e">
        <f>IF(AND('R. Gestión '!#REF!="Alta",'R. Gestión '!#REF!="Mayor"),CONCATENATE("R9C",'R. Gestión '!#REF!),"")</f>
        <v>#REF!</v>
      </c>
      <c r="AE24" s="42" t="e">
        <f>IF(AND('R. Gestión '!#REF!="Alta",'R. Gestión '!#REF!="Mayor"),CONCATENATE("R9C",'R. Gestión '!#REF!),"")</f>
        <v>#REF!</v>
      </c>
      <c r="AF24" s="42" t="e">
        <f>IF(AND('R. Gestión '!#REF!="Alta",'R. Gestión '!#REF!="Mayor"),CONCATENATE("R9C",'R. Gestión '!#REF!),"")</f>
        <v>#REF!</v>
      </c>
      <c r="AG24" s="43" t="e">
        <f>IF(AND('R. Gestión '!#REF!="Alta",'R. Gestión '!#REF!="Mayor"),CONCATENATE("R9C",'R. Gestión '!#REF!),"")</f>
        <v>#REF!</v>
      </c>
      <c r="AH24" s="44" t="e">
        <f>IF(AND('R. Gestión '!#REF!="Alta",'R. Gestión '!#REF!="Catastrófico"),CONCATENATE("R9C",'R. Gestión '!#REF!),"")</f>
        <v>#REF!</v>
      </c>
      <c r="AI24" s="45" t="e">
        <f>IF(AND('R. Gestión '!#REF!="Alta",'R. Gestión '!#REF!="Catastrófico"),CONCATENATE("R9C",'R. Gestión '!#REF!),"")</f>
        <v>#REF!</v>
      </c>
      <c r="AJ24" s="45" t="e">
        <f>IF(AND('R. Gestión '!#REF!="Alta",'R. Gestión '!#REF!="Catastrófico"),CONCATENATE("R9C",'R. Gestión '!#REF!),"")</f>
        <v>#REF!</v>
      </c>
      <c r="AK24" s="45" t="e">
        <f>IF(AND('R. Gestión '!#REF!="Alta",'R. Gestión '!#REF!="Catastrófico"),CONCATENATE("R9C",'R. Gestión '!#REF!),"")</f>
        <v>#REF!</v>
      </c>
      <c r="AL24" s="45" t="e">
        <f>IF(AND('R. Gestión '!#REF!="Alta",'R. Gestión '!#REF!="Catastrófico"),CONCATENATE("R9C",'R. Gestión '!#REF!),"")</f>
        <v>#REF!</v>
      </c>
      <c r="AM24" s="46" t="e">
        <f>IF(AND('R. Gestión '!#REF!="Alta",'R. Gestión '!#REF!="Catastrófico"),CONCATENATE("R9C",'R. Gestión '!#REF!),"")</f>
        <v>#REF!</v>
      </c>
      <c r="AN24" s="72"/>
      <c r="AO24" s="1368"/>
      <c r="AP24" s="1369"/>
      <c r="AQ24" s="1369"/>
      <c r="AR24" s="1369"/>
      <c r="AS24" s="1369"/>
      <c r="AT24" s="1370"/>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row>
    <row r="25" spans="1:76" ht="15.75" customHeight="1" thickBot="1" x14ac:dyDescent="0.3">
      <c r="A25" s="72"/>
      <c r="B25" s="1317"/>
      <c r="C25" s="1317"/>
      <c r="D25" s="1318"/>
      <c r="E25" s="1361"/>
      <c r="F25" s="1362"/>
      <c r="G25" s="1362"/>
      <c r="H25" s="1362"/>
      <c r="I25" s="1362"/>
      <c r="J25" s="59" t="e">
        <f>IF(AND('R. Gestión '!#REF!="Alta",'R. Gestión '!#REF!="Leve"),CONCATENATE("R10C",'R. Gestión '!#REF!),"")</f>
        <v>#REF!</v>
      </c>
      <c r="K25" s="60" t="e">
        <f>IF(AND('R. Gestión '!#REF!="Alta",'R. Gestión '!#REF!="Leve"),CONCATENATE("R10C",'R. Gestión '!#REF!),"")</f>
        <v>#REF!</v>
      </c>
      <c r="L25" s="60" t="e">
        <f>IF(AND('R. Gestión '!#REF!="Alta",'R. Gestión '!#REF!="Leve"),CONCATENATE("R10C",'R. Gestión '!#REF!),"")</f>
        <v>#REF!</v>
      </c>
      <c r="M25" s="60" t="e">
        <f>IF(AND('R. Gestión '!#REF!="Alta",'R. Gestión '!#REF!="Leve"),CONCATENATE("R10C",'R. Gestión '!#REF!),"")</f>
        <v>#REF!</v>
      </c>
      <c r="N25" s="60" t="e">
        <f>IF(AND('R. Gestión '!#REF!="Alta",'R. Gestión '!#REF!="Leve"),CONCATENATE("R10C",'R. Gestión '!#REF!),"")</f>
        <v>#REF!</v>
      </c>
      <c r="O25" s="61" t="str">
        <f>IF(AND('R. Gestión '!$Z$156="Alta",'R. Gestión '!$AB$156="Leve"),CONCATENATE("R10C",'R. Gestión '!$P$156),"")</f>
        <v/>
      </c>
      <c r="P25" s="59" t="e">
        <f>IF(AND('R. Gestión '!#REF!="Alta",'R. Gestión '!#REF!="Menor"),CONCATENATE("R10C",'R. Gestión '!#REF!),"")</f>
        <v>#REF!</v>
      </c>
      <c r="Q25" s="60" t="e">
        <f>IF(AND('R. Gestión '!#REF!="Alta",'R. Gestión '!#REF!="Menor"),CONCATENATE("R10C",'R. Gestión '!#REF!),"")</f>
        <v>#REF!</v>
      </c>
      <c r="R25" s="60" t="e">
        <f>IF(AND('R. Gestión '!#REF!="Alta",'R. Gestión '!#REF!="Menor"),CONCATENATE("R10C",'R. Gestión '!#REF!),"")</f>
        <v>#REF!</v>
      </c>
      <c r="S25" s="60" t="e">
        <f>IF(AND('R. Gestión '!#REF!="Alta",'R. Gestión '!#REF!="Menor"),CONCATENATE("R10C",'R. Gestión '!#REF!),"")</f>
        <v>#REF!</v>
      </c>
      <c r="T25" s="60" t="e">
        <f>IF(AND('R. Gestión '!#REF!="Alta",'R. Gestión '!#REF!="Menor"),CONCATENATE("R10C",'R. Gestión '!#REF!),"")</f>
        <v>#REF!</v>
      </c>
      <c r="U25" s="61" t="str">
        <f>IF(AND('R. Gestión '!$Z$156="Alta",'R. Gestión '!$AB$156="Menor"),CONCATENATE("R10C",'R. Gestión '!$P$156),"")</f>
        <v/>
      </c>
      <c r="V25" s="47" t="e">
        <f>IF(AND('R. Gestión '!#REF!="Alta",'R. Gestión '!#REF!="Moderado"),CONCATENATE("R10C",'R. Gestión '!#REF!),"")</f>
        <v>#REF!</v>
      </c>
      <c r="W25" s="48" t="e">
        <f>IF(AND('R. Gestión '!#REF!="Alta",'R. Gestión '!#REF!="Moderado"),CONCATENATE("R10C",'R. Gestión '!#REF!),"")</f>
        <v>#REF!</v>
      </c>
      <c r="X25" s="48" t="e">
        <f>IF(AND('R. Gestión '!#REF!="Alta",'R. Gestión '!#REF!="Moderado"),CONCATENATE("R10C",'R. Gestión '!#REF!),"")</f>
        <v>#REF!</v>
      </c>
      <c r="Y25" s="48" t="e">
        <f>IF(AND('R. Gestión '!#REF!="Alta",'R. Gestión '!#REF!="Moderado"),CONCATENATE("R10C",'R. Gestión '!#REF!),"")</f>
        <v>#REF!</v>
      </c>
      <c r="Z25" s="48" t="e">
        <f>IF(AND('R. Gestión '!#REF!="Alta",'R. Gestión '!#REF!="Moderado"),CONCATENATE("R10C",'R. Gestión '!#REF!),"")</f>
        <v>#REF!</v>
      </c>
      <c r="AA25" s="49" t="str">
        <f>IF(AND('R. Gestión '!$Z$156="Alta",'R. Gestión '!$AB$156="Moderado"),CONCATENATE("R10C",'R. Gestión '!$P$156),"")</f>
        <v/>
      </c>
      <c r="AB25" s="47" t="e">
        <f>IF(AND('R. Gestión '!#REF!="Alta",'R. Gestión '!#REF!="Mayor"),CONCATENATE("R10C",'R. Gestión '!#REF!),"")</f>
        <v>#REF!</v>
      </c>
      <c r="AC25" s="48" t="e">
        <f>IF(AND('R. Gestión '!#REF!="Alta",'R. Gestión '!#REF!="Mayor"),CONCATENATE("R10C",'R. Gestión '!#REF!),"")</f>
        <v>#REF!</v>
      </c>
      <c r="AD25" s="48" t="e">
        <f>IF(AND('R. Gestión '!#REF!="Alta",'R. Gestión '!#REF!="Mayor"),CONCATENATE("R10C",'R. Gestión '!#REF!),"")</f>
        <v>#REF!</v>
      </c>
      <c r="AE25" s="48" t="e">
        <f>IF(AND('R. Gestión '!#REF!="Alta",'R. Gestión '!#REF!="Mayor"),CONCATENATE("R10C",'R. Gestión '!#REF!),"")</f>
        <v>#REF!</v>
      </c>
      <c r="AF25" s="48" t="e">
        <f>IF(AND('R. Gestión '!#REF!="Alta",'R. Gestión '!#REF!="Mayor"),CONCATENATE("R10C",'R. Gestión '!#REF!),"")</f>
        <v>#REF!</v>
      </c>
      <c r="AG25" s="49" t="str">
        <f>IF(AND('R. Gestión '!$Z$156="Alta",'R. Gestión '!$AB$156="Mayor"),CONCATENATE("R10C",'R. Gestión '!$P$156),"")</f>
        <v/>
      </c>
      <c r="AH25" s="50" t="e">
        <f>IF(AND('R. Gestión '!#REF!="Alta",'R. Gestión '!#REF!="Catastrófico"),CONCATENATE("R10C",'R. Gestión '!#REF!),"")</f>
        <v>#REF!</v>
      </c>
      <c r="AI25" s="51" t="e">
        <f>IF(AND('R. Gestión '!#REF!="Alta",'R. Gestión '!#REF!="Catastrófico"),CONCATENATE("R10C",'R. Gestión '!#REF!),"")</f>
        <v>#REF!</v>
      </c>
      <c r="AJ25" s="51" t="e">
        <f>IF(AND('R. Gestión '!#REF!="Alta",'R. Gestión '!#REF!="Catastrófico"),CONCATENATE("R10C",'R. Gestión '!#REF!),"")</f>
        <v>#REF!</v>
      </c>
      <c r="AK25" s="51" t="e">
        <f>IF(AND('R. Gestión '!#REF!="Alta",'R. Gestión '!#REF!="Catastrófico"),CONCATENATE("R10C",'R. Gestión '!#REF!),"")</f>
        <v>#REF!</v>
      </c>
      <c r="AL25" s="51" t="e">
        <f>IF(AND('R. Gestión '!#REF!="Alta",'R. Gestión '!#REF!="Catastrófico"),CONCATENATE("R10C",'R. Gestión '!#REF!),"")</f>
        <v>#REF!</v>
      </c>
      <c r="AM25" s="52" t="str">
        <f>IF(AND('R. Gestión '!$Z$156="Alta",'R. Gestión '!$AB$156="Catastrófico"),CONCATENATE("R10C",'R. Gestión '!$P$156),"")</f>
        <v/>
      </c>
      <c r="AN25" s="72"/>
      <c r="AO25" s="1371"/>
      <c r="AP25" s="1372"/>
      <c r="AQ25" s="1372"/>
      <c r="AR25" s="1372"/>
      <c r="AS25" s="1372"/>
      <c r="AT25" s="1373"/>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row>
    <row r="26" spans="1:76" ht="15" customHeight="1" x14ac:dyDescent="0.25">
      <c r="A26" s="72"/>
      <c r="B26" s="1317"/>
      <c r="C26" s="1317"/>
      <c r="D26" s="1318"/>
      <c r="E26" s="1355" t="s">
        <v>102</v>
      </c>
      <c r="F26" s="1356"/>
      <c r="G26" s="1356"/>
      <c r="H26" s="1356"/>
      <c r="I26" s="1357"/>
      <c r="J26" s="53" t="e">
        <f>IF(AND('R. Gestión '!#REF!="Media",'R. Gestión '!#REF!="Leve"),CONCATENATE("R1C",'R. Gestión '!#REF!),"")</f>
        <v>#REF!</v>
      </c>
      <c r="K26" s="54" t="e">
        <f>IF(AND('R. Gestión '!#REF!="Media",'R. Gestión '!#REF!="Leve"),CONCATENATE("R1C",'R. Gestión '!#REF!),"")</f>
        <v>#REF!</v>
      </c>
      <c r="L26" s="54" t="e">
        <f>IF(AND('R. Gestión '!#REF!="Media",'R. Gestión '!#REF!="Leve"),CONCATENATE("R1C",'R. Gestión '!#REF!),"")</f>
        <v>#REF!</v>
      </c>
      <c r="M26" s="54" t="e">
        <f>IF(AND('R. Gestión '!#REF!="Media",'R. Gestión '!#REF!="Leve"),CONCATENATE("R1C",'R. Gestión '!#REF!),"")</f>
        <v>#REF!</v>
      </c>
      <c r="N26" s="54" t="e">
        <f>IF(AND('R. Gestión '!#REF!="Media",'R. Gestión '!#REF!="Leve"),CONCATENATE("R1C",'R. Gestión '!#REF!),"")</f>
        <v>#REF!</v>
      </c>
      <c r="O26" s="55" t="e">
        <f>IF(AND('R. Gestión '!#REF!="Media",'R. Gestión '!#REF!="Leve"),CONCATENATE("R1C",'R. Gestión '!#REF!),"")</f>
        <v>#REF!</v>
      </c>
      <c r="P26" s="53" t="e">
        <f>IF(AND('R. Gestión '!#REF!="Media",'R. Gestión '!#REF!="Menor"),CONCATENATE("R1C",'R. Gestión '!#REF!),"")</f>
        <v>#REF!</v>
      </c>
      <c r="Q26" s="54" t="e">
        <f>IF(AND('R. Gestión '!#REF!="Media",'R. Gestión '!#REF!="Menor"),CONCATENATE("R1C",'R. Gestión '!#REF!),"")</f>
        <v>#REF!</v>
      </c>
      <c r="R26" s="54" t="e">
        <f>IF(AND('R. Gestión '!#REF!="Media",'R. Gestión '!#REF!="Menor"),CONCATENATE("R1C",'R. Gestión '!#REF!),"")</f>
        <v>#REF!</v>
      </c>
      <c r="S26" s="54" t="e">
        <f>IF(AND('R. Gestión '!#REF!="Media",'R. Gestión '!#REF!="Menor"),CONCATENATE("R1C",'R. Gestión '!#REF!),"")</f>
        <v>#REF!</v>
      </c>
      <c r="T26" s="54" t="e">
        <f>IF(AND('R. Gestión '!#REF!="Media",'R. Gestión '!#REF!="Menor"),CONCATENATE("R1C",'R. Gestión '!#REF!),"")</f>
        <v>#REF!</v>
      </c>
      <c r="U26" s="55" t="e">
        <f>IF(AND('R. Gestión '!#REF!="Media",'R. Gestión '!#REF!="Menor"),CONCATENATE("R1C",'R. Gestión '!#REF!),"")</f>
        <v>#REF!</v>
      </c>
      <c r="V26" s="53" t="e">
        <f>IF(AND('R. Gestión '!#REF!="Media",'R. Gestión '!#REF!="Moderado"),CONCATENATE("R1C",'R. Gestión '!#REF!),"")</f>
        <v>#REF!</v>
      </c>
      <c r="W26" s="54" t="e">
        <f>IF(AND('R. Gestión '!#REF!="Media",'R. Gestión '!#REF!="Moderado"),CONCATENATE("R1C",'R. Gestión '!#REF!),"")</f>
        <v>#REF!</v>
      </c>
      <c r="X26" s="54" t="e">
        <f>IF(AND('R. Gestión '!#REF!="Media",'R. Gestión '!#REF!="Moderado"),CONCATENATE("R1C",'R. Gestión '!#REF!),"")</f>
        <v>#REF!</v>
      </c>
      <c r="Y26" s="54" t="e">
        <f>IF(AND('R. Gestión '!#REF!="Media",'R. Gestión '!#REF!="Moderado"),CONCATENATE("R1C",'R. Gestión '!#REF!),"")</f>
        <v>#REF!</v>
      </c>
      <c r="Z26" s="54" t="e">
        <f>IF(AND('R. Gestión '!#REF!="Media",'R. Gestión '!#REF!="Moderado"),CONCATENATE("R1C",'R. Gestión '!#REF!),"")</f>
        <v>#REF!</v>
      </c>
      <c r="AA26" s="55" t="e">
        <f>IF(AND('R. Gestión '!#REF!="Media",'R. Gestión '!#REF!="Moderado"),CONCATENATE("R1C",'R. Gestión '!#REF!),"")</f>
        <v>#REF!</v>
      </c>
      <c r="AB26" s="35" t="e">
        <f>IF(AND('R. Gestión '!#REF!="Media",'R. Gestión '!#REF!="Mayor"),CONCATENATE("R1C",'R. Gestión '!#REF!),"")</f>
        <v>#REF!</v>
      </c>
      <c r="AC26" s="36" t="e">
        <f>IF(AND('R. Gestión '!#REF!="Media",'R. Gestión '!#REF!="Mayor"),CONCATENATE("R1C",'R. Gestión '!#REF!),"")</f>
        <v>#REF!</v>
      </c>
      <c r="AD26" s="36" t="e">
        <f>IF(AND('R. Gestión '!#REF!="Media",'R. Gestión '!#REF!="Mayor"),CONCATENATE("R1C",'R. Gestión '!#REF!),"")</f>
        <v>#REF!</v>
      </c>
      <c r="AE26" s="36" t="e">
        <f>IF(AND('R. Gestión '!#REF!="Media",'R. Gestión '!#REF!="Mayor"),CONCATENATE("R1C",'R. Gestión '!#REF!),"")</f>
        <v>#REF!</v>
      </c>
      <c r="AF26" s="36" t="e">
        <f>IF(AND('R. Gestión '!#REF!="Media",'R. Gestión '!#REF!="Mayor"),CONCATENATE("R1C",'R. Gestión '!#REF!),"")</f>
        <v>#REF!</v>
      </c>
      <c r="AG26" s="37" t="e">
        <f>IF(AND('R. Gestión '!#REF!="Media",'R. Gestión '!#REF!="Mayor"),CONCATENATE("R1C",'R. Gestión '!#REF!),"")</f>
        <v>#REF!</v>
      </c>
      <c r="AH26" s="38" t="e">
        <f>IF(AND('R. Gestión '!#REF!="Media",'R. Gestión '!#REF!="Catastrófico"),CONCATENATE("R1C",'R. Gestión '!#REF!),"")</f>
        <v>#REF!</v>
      </c>
      <c r="AI26" s="39" t="e">
        <f>IF(AND('R. Gestión '!#REF!="Media",'R. Gestión '!#REF!="Catastrófico"),CONCATENATE("R1C",'R. Gestión '!#REF!),"")</f>
        <v>#REF!</v>
      </c>
      <c r="AJ26" s="39" t="e">
        <f>IF(AND('R. Gestión '!#REF!="Media",'R. Gestión '!#REF!="Catastrófico"),CONCATENATE("R1C",'R. Gestión '!#REF!),"")</f>
        <v>#REF!</v>
      </c>
      <c r="AK26" s="39" t="e">
        <f>IF(AND('R. Gestión '!#REF!="Media",'R. Gestión '!#REF!="Catastrófico"),CONCATENATE("R1C",'R. Gestión '!#REF!),"")</f>
        <v>#REF!</v>
      </c>
      <c r="AL26" s="39" t="e">
        <f>IF(AND('R. Gestión '!#REF!="Media",'R. Gestión '!#REF!="Catastrófico"),CONCATENATE("R1C",'R. Gestión '!#REF!),"")</f>
        <v>#REF!</v>
      </c>
      <c r="AM26" s="40" t="e">
        <f>IF(AND('R. Gestión '!#REF!="Media",'R. Gestión '!#REF!="Catastrófico"),CONCATENATE("R1C",'R. Gestión '!#REF!),"")</f>
        <v>#REF!</v>
      </c>
      <c r="AN26" s="72"/>
      <c r="AO26" s="1395" t="s">
        <v>68</v>
      </c>
      <c r="AP26" s="1396"/>
      <c r="AQ26" s="1396"/>
      <c r="AR26" s="1396"/>
      <c r="AS26" s="1396"/>
      <c r="AT26" s="1397"/>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row>
    <row r="27" spans="1:76" ht="15" customHeight="1" x14ac:dyDescent="0.25">
      <c r="A27" s="72"/>
      <c r="B27" s="1317"/>
      <c r="C27" s="1317"/>
      <c r="D27" s="1318"/>
      <c r="E27" s="1374"/>
      <c r="F27" s="1359"/>
      <c r="G27" s="1359"/>
      <c r="H27" s="1359"/>
      <c r="I27" s="1360"/>
      <c r="J27" s="56" t="e">
        <f>IF(AND('R. Gestión '!#REF!="Media",'R. Gestión '!#REF!="Leve"),CONCATENATE("R2C",'R. Gestión '!#REF!),"")</f>
        <v>#REF!</v>
      </c>
      <c r="K27" s="57" t="e">
        <f>IF(AND('R. Gestión '!#REF!="Media",'R. Gestión '!#REF!="Leve"),CONCATENATE("R2C",'R. Gestión '!#REF!),"")</f>
        <v>#REF!</v>
      </c>
      <c r="L27" s="57" t="e">
        <f>IF(AND('R. Gestión '!#REF!="Media",'R. Gestión '!#REF!="Leve"),CONCATENATE("R2C",'R. Gestión '!#REF!),"")</f>
        <v>#REF!</v>
      </c>
      <c r="M27" s="57" t="e">
        <f>IF(AND('R. Gestión '!#REF!="Media",'R. Gestión '!#REF!="Leve"),CONCATENATE("R2C",'R. Gestión '!#REF!),"")</f>
        <v>#REF!</v>
      </c>
      <c r="N27" s="57" t="e">
        <f>IF(AND('R. Gestión '!#REF!="Media",'R. Gestión '!#REF!="Leve"),CONCATENATE("R2C",'R. Gestión '!#REF!),"")</f>
        <v>#REF!</v>
      </c>
      <c r="O27" s="58" t="e">
        <f>IF(AND('R. Gestión '!#REF!="Media",'R. Gestión '!#REF!="Leve"),CONCATENATE("R2C",'R. Gestión '!#REF!),"")</f>
        <v>#REF!</v>
      </c>
      <c r="P27" s="56" t="e">
        <f>IF(AND('R. Gestión '!#REF!="Media",'R. Gestión '!#REF!="Menor"),CONCATENATE("R2C",'R. Gestión '!#REF!),"")</f>
        <v>#REF!</v>
      </c>
      <c r="Q27" s="57" t="e">
        <f>IF(AND('R. Gestión '!#REF!="Media",'R. Gestión '!#REF!="Menor"),CONCATENATE("R2C",'R. Gestión '!#REF!),"")</f>
        <v>#REF!</v>
      </c>
      <c r="R27" s="57" t="e">
        <f>IF(AND('R. Gestión '!#REF!="Media",'R. Gestión '!#REF!="Menor"),CONCATENATE("R2C",'R. Gestión '!#REF!),"")</f>
        <v>#REF!</v>
      </c>
      <c r="S27" s="57" t="e">
        <f>IF(AND('R. Gestión '!#REF!="Media",'R. Gestión '!#REF!="Menor"),CONCATENATE("R2C",'R. Gestión '!#REF!),"")</f>
        <v>#REF!</v>
      </c>
      <c r="T27" s="57" t="e">
        <f>IF(AND('R. Gestión '!#REF!="Media",'R. Gestión '!#REF!="Menor"),CONCATENATE("R2C",'R. Gestión '!#REF!),"")</f>
        <v>#REF!</v>
      </c>
      <c r="U27" s="58" t="e">
        <f>IF(AND('R. Gestión '!#REF!="Media",'R. Gestión '!#REF!="Menor"),CONCATENATE("R2C",'R. Gestión '!#REF!),"")</f>
        <v>#REF!</v>
      </c>
      <c r="V27" s="56" t="e">
        <f>IF(AND('R. Gestión '!#REF!="Media",'R. Gestión '!#REF!="Moderado"),CONCATENATE("R2C",'R. Gestión '!#REF!),"")</f>
        <v>#REF!</v>
      </c>
      <c r="W27" s="57" t="e">
        <f>IF(AND('R. Gestión '!#REF!="Media",'R. Gestión '!#REF!="Moderado"),CONCATENATE("R2C",'R. Gestión '!#REF!),"")</f>
        <v>#REF!</v>
      </c>
      <c r="X27" s="57" t="e">
        <f>IF(AND('R. Gestión '!#REF!="Media",'R. Gestión '!#REF!="Moderado"),CONCATENATE("R2C",'R. Gestión '!#REF!),"")</f>
        <v>#REF!</v>
      </c>
      <c r="Y27" s="57" t="e">
        <f>IF(AND('R. Gestión '!#REF!="Media",'R. Gestión '!#REF!="Moderado"),CONCATENATE("R2C",'R. Gestión '!#REF!),"")</f>
        <v>#REF!</v>
      </c>
      <c r="Z27" s="57" t="e">
        <f>IF(AND('R. Gestión '!#REF!="Media",'R. Gestión '!#REF!="Moderado"),CONCATENATE("R2C",'R. Gestión '!#REF!),"")</f>
        <v>#REF!</v>
      </c>
      <c r="AA27" s="58" t="e">
        <f>IF(AND('R. Gestión '!#REF!="Media",'R. Gestión '!#REF!="Moderado"),CONCATENATE("R2C",'R. Gestión '!#REF!),"")</f>
        <v>#REF!</v>
      </c>
      <c r="AB27" s="41" t="e">
        <f>IF(AND('R. Gestión '!#REF!="Media",'R. Gestión '!#REF!="Mayor"),CONCATENATE("R2C",'R. Gestión '!#REF!),"")</f>
        <v>#REF!</v>
      </c>
      <c r="AC27" s="42" t="e">
        <f>IF(AND('R. Gestión '!#REF!="Media",'R. Gestión '!#REF!="Mayor"),CONCATENATE("R2C",'R. Gestión '!#REF!),"")</f>
        <v>#REF!</v>
      </c>
      <c r="AD27" s="42" t="e">
        <f>IF(AND('R. Gestión '!#REF!="Media",'R. Gestión '!#REF!="Mayor"),CONCATENATE("R2C",'R. Gestión '!#REF!),"")</f>
        <v>#REF!</v>
      </c>
      <c r="AE27" s="42" t="e">
        <f>IF(AND('R. Gestión '!#REF!="Media",'R. Gestión '!#REF!="Mayor"),CONCATENATE("R2C",'R. Gestión '!#REF!),"")</f>
        <v>#REF!</v>
      </c>
      <c r="AF27" s="42" t="e">
        <f>IF(AND('R. Gestión '!#REF!="Media",'R. Gestión '!#REF!="Mayor"),CONCATENATE("R2C",'R. Gestión '!#REF!),"")</f>
        <v>#REF!</v>
      </c>
      <c r="AG27" s="43" t="e">
        <f>IF(AND('R. Gestión '!#REF!="Media",'R. Gestión '!#REF!="Mayor"),CONCATENATE("R2C",'R. Gestión '!#REF!),"")</f>
        <v>#REF!</v>
      </c>
      <c r="AH27" s="44" t="e">
        <f>IF(AND('R. Gestión '!#REF!="Media",'R. Gestión '!#REF!="Catastrófico"),CONCATENATE("R2C",'R. Gestión '!#REF!),"")</f>
        <v>#REF!</v>
      </c>
      <c r="AI27" s="45" t="e">
        <f>IF(AND('R. Gestión '!#REF!="Media",'R. Gestión '!#REF!="Catastrófico"),CONCATENATE("R2C",'R. Gestión '!#REF!),"")</f>
        <v>#REF!</v>
      </c>
      <c r="AJ27" s="45" t="e">
        <f>IF(AND('R. Gestión '!#REF!="Media",'R. Gestión '!#REF!="Catastrófico"),CONCATENATE("R2C",'R. Gestión '!#REF!),"")</f>
        <v>#REF!</v>
      </c>
      <c r="AK27" s="45" t="e">
        <f>IF(AND('R. Gestión '!#REF!="Media",'R. Gestión '!#REF!="Catastrófico"),CONCATENATE("R2C",'R. Gestión '!#REF!),"")</f>
        <v>#REF!</v>
      </c>
      <c r="AL27" s="45" t="e">
        <f>IF(AND('R. Gestión '!#REF!="Media",'R. Gestión '!#REF!="Catastrófico"),CONCATENATE("R2C",'R. Gestión '!#REF!),"")</f>
        <v>#REF!</v>
      </c>
      <c r="AM27" s="46" t="e">
        <f>IF(AND('R. Gestión '!#REF!="Media",'R. Gestión '!#REF!="Catastrófico"),CONCATENATE("R2C",'R. Gestión '!#REF!),"")</f>
        <v>#REF!</v>
      </c>
      <c r="AN27" s="72"/>
      <c r="AO27" s="1398"/>
      <c r="AP27" s="1399"/>
      <c r="AQ27" s="1399"/>
      <c r="AR27" s="1399"/>
      <c r="AS27" s="1399"/>
      <c r="AT27" s="1400"/>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row>
    <row r="28" spans="1:76" ht="15" customHeight="1" x14ac:dyDescent="0.25">
      <c r="A28" s="72"/>
      <c r="B28" s="1317"/>
      <c r="C28" s="1317"/>
      <c r="D28" s="1318"/>
      <c r="E28" s="1358"/>
      <c r="F28" s="1359"/>
      <c r="G28" s="1359"/>
      <c r="H28" s="1359"/>
      <c r="I28" s="1360"/>
      <c r="J28" s="56" t="e">
        <f>IF(AND('R. Gestión '!#REF!="Media",'R. Gestión '!#REF!="Leve"),CONCATENATE("R3C",'R. Gestión '!#REF!),"")</f>
        <v>#REF!</v>
      </c>
      <c r="K28" s="57" t="e">
        <f>IF(AND('R. Gestión '!#REF!="Media",'R. Gestión '!#REF!="Leve"),CONCATENATE("R3C",'R. Gestión '!#REF!),"")</f>
        <v>#REF!</v>
      </c>
      <c r="L28" s="57" t="e">
        <f>IF(AND('R. Gestión '!#REF!="Media",'R. Gestión '!#REF!="Leve"),CONCATENATE("R3C",'R. Gestión '!#REF!),"")</f>
        <v>#REF!</v>
      </c>
      <c r="M28" s="57" t="e">
        <f>IF(AND('R. Gestión '!#REF!="Media",'R. Gestión '!#REF!="Leve"),CONCATENATE("R3C",'R. Gestión '!#REF!),"")</f>
        <v>#REF!</v>
      </c>
      <c r="N28" s="57" t="e">
        <f>IF(AND('R. Gestión '!#REF!="Media",'R. Gestión '!#REF!="Leve"),CONCATENATE("R3C",'R. Gestión '!#REF!),"")</f>
        <v>#REF!</v>
      </c>
      <c r="O28" s="58" t="e">
        <f>IF(AND('R. Gestión '!#REF!="Media",'R. Gestión '!#REF!="Leve"),CONCATENATE("R3C",'R. Gestión '!#REF!),"")</f>
        <v>#REF!</v>
      </c>
      <c r="P28" s="56" t="e">
        <f>IF(AND('R. Gestión '!#REF!="Media",'R. Gestión '!#REF!="Menor"),CONCATENATE("R3C",'R. Gestión '!#REF!),"")</f>
        <v>#REF!</v>
      </c>
      <c r="Q28" s="57" t="e">
        <f>IF(AND('R. Gestión '!#REF!="Media",'R. Gestión '!#REF!="Menor"),CONCATENATE("R3C",'R. Gestión '!#REF!),"")</f>
        <v>#REF!</v>
      </c>
      <c r="R28" s="57" t="e">
        <f>IF(AND('R. Gestión '!#REF!="Media",'R. Gestión '!#REF!="Menor"),CONCATENATE("R3C",'R. Gestión '!#REF!),"")</f>
        <v>#REF!</v>
      </c>
      <c r="S28" s="57" t="e">
        <f>IF(AND('R. Gestión '!#REF!="Media",'R. Gestión '!#REF!="Menor"),CONCATENATE("R3C",'R. Gestión '!#REF!),"")</f>
        <v>#REF!</v>
      </c>
      <c r="T28" s="57" t="e">
        <f>IF(AND('R. Gestión '!#REF!="Media",'R. Gestión '!#REF!="Menor"),CONCATENATE("R3C",'R. Gestión '!#REF!),"")</f>
        <v>#REF!</v>
      </c>
      <c r="U28" s="58" t="e">
        <f>IF(AND('R. Gestión '!#REF!="Media",'R. Gestión '!#REF!="Menor"),CONCATENATE("R3C",'R. Gestión '!#REF!),"")</f>
        <v>#REF!</v>
      </c>
      <c r="V28" s="56" t="e">
        <f>IF(AND('R. Gestión '!#REF!="Media",'R. Gestión '!#REF!="Moderado"),CONCATENATE("R3C",'R. Gestión '!#REF!),"")</f>
        <v>#REF!</v>
      </c>
      <c r="W28" s="57" t="e">
        <f>IF(AND('R. Gestión '!#REF!="Media",'R. Gestión '!#REF!="Moderado"),CONCATENATE("R3C",'R. Gestión '!#REF!),"")</f>
        <v>#REF!</v>
      </c>
      <c r="X28" s="57" t="e">
        <f>IF(AND('R. Gestión '!#REF!="Media",'R. Gestión '!#REF!="Moderado"),CONCATENATE("R3C",'R. Gestión '!#REF!),"")</f>
        <v>#REF!</v>
      </c>
      <c r="Y28" s="57" t="e">
        <f>IF(AND('R. Gestión '!#REF!="Media",'R. Gestión '!#REF!="Moderado"),CONCATENATE("R3C",'R. Gestión '!#REF!),"")</f>
        <v>#REF!</v>
      </c>
      <c r="Z28" s="57" t="e">
        <f>IF(AND('R. Gestión '!#REF!="Media",'R. Gestión '!#REF!="Moderado"),CONCATENATE("R3C",'R. Gestión '!#REF!),"")</f>
        <v>#REF!</v>
      </c>
      <c r="AA28" s="58" t="e">
        <f>IF(AND('R. Gestión '!#REF!="Media",'R. Gestión '!#REF!="Moderado"),CONCATENATE("R3C",'R. Gestión '!#REF!),"")</f>
        <v>#REF!</v>
      </c>
      <c r="AB28" s="41" t="e">
        <f>IF(AND('R. Gestión '!#REF!="Media",'R. Gestión '!#REF!="Mayor"),CONCATENATE("R3C",'R. Gestión '!#REF!),"")</f>
        <v>#REF!</v>
      </c>
      <c r="AC28" s="42" t="e">
        <f>IF(AND('R. Gestión '!#REF!="Media",'R. Gestión '!#REF!="Mayor"),CONCATENATE("R3C",'R. Gestión '!#REF!),"")</f>
        <v>#REF!</v>
      </c>
      <c r="AD28" s="42" t="e">
        <f>IF(AND('R. Gestión '!#REF!="Media",'R. Gestión '!#REF!="Mayor"),CONCATENATE("R3C",'R. Gestión '!#REF!),"")</f>
        <v>#REF!</v>
      </c>
      <c r="AE28" s="42" t="e">
        <f>IF(AND('R. Gestión '!#REF!="Media",'R. Gestión '!#REF!="Mayor"),CONCATENATE("R3C",'R. Gestión '!#REF!),"")</f>
        <v>#REF!</v>
      </c>
      <c r="AF28" s="42" t="e">
        <f>IF(AND('R. Gestión '!#REF!="Media",'R. Gestión '!#REF!="Mayor"),CONCATENATE("R3C",'R. Gestión '!#REF!),"")</f>
        <v>#REF!</v>
      </c>
      <c r="AG28" s="43" t="e">
        <f>IF(AND('R. Gestión '!#REF!="Media",'R. Gestión '!#REF!="Mayor"),CONCATENATE("R3C",'R. Gestión '!#REF!),"")</f>
        <v>#REF!</v>
      </c>
      <c r="AH28" s="44" t="e">
        <f>IF(AND('R. Gestión '!#REF!="Media",'R. Gestión '!#REF!="Catastrófico"),CONCATENATE("R3C",'R. Gestión '!#REF!),"")</f>
        <v>#REF!</v>
      </c>
      <c r="AI28" s="45" t="e">
        <f>IF(AND('R. Gestión '!#REF!="Media",'R. Gestión '!#REF!="Catastrófico"),CONCATENATE("R3C",'R. Gestión '!#REF!),"")</f>
        <v>#REF!</v>
      </c>
      <c r="AJ28" s="45" t="e">
        <f>IF(AND('R. Gestión '!#REF!="Media",'R. Gestión '!#REF!="Catastrófico"),CONCATENATE("R3C",'R. Gestión '!#REF!),"")</f>
        <v>#REF!</v>
      </c>
      <c r="AK28" s="45" t="e">
        <f>IF(AND('R. Gestión '!#REF!="Media",'R. Gestión '!#REF!="Catastrófico"),CONCATENATE("R3C",'R. Gestión '!#REF!),"")</f>
        <v>#REF!</v>
      </c>
      <c r="AL28" s="45" t="e">
        <f>IF(AND('R. Gestión '!#REF!="Media",'R. Gestión '!#REF!="Catastrófico"),CONCATENATE("R3C",'R. Gestión '!#REF!),"")</f>
        <v>#REF!</v>
      </c>
      <c r="AM28" s="46" t="e">
        <f>IF(AND('R. Gestión '!#REF!="Media",'R. Gestión '!#REF!="Catastrófico"),CONCATENATE("R3C",'R. Gestión '!#REF!),"")</f>
        <v>#REF!</v>
      </c>
      <c r="AN28" s="72"/>
      <c r="AO28" s="1398"/>
      <c r="AP28" s="1399"/>
      <c r="AQ28" s="1399"/>
      <c r="AR28" s="1399"/>
      <c r="AS28" s="1399"/>
      <c r="AT28" s="1400"/>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row>
    <row r="29" spans="1:76" ht="15" customHeight="1" x14ac:dyDescent="0.25">
      <c r="A29" s="72"/>
      <c r="B29" s="1317"/>
      <c r="C29" s="1317"/>
      <c r="D29" s="1318"/>
      <c r="E29" s="1358"/>
      <c r="F29" s="1359"/>
      <c r="G29" s="1359"/>
      <c r="H29" s="1359"/>
      <c r="I29" s="1360"/>
      <c r="J29" s="56" t="e">
        <f>IF(AND('R. Gestión '!#REF!="Media",'R. Gestión '!#REF!="Leve"),CONCATENATE("R4C",'R. Gestión '!#REF!),"")</f>
        <v>#REF!</v>
      </c>
      <c r="K29" s="57" t="e">
        <f>IF(AND('R. Gestión '!#REF!="Media",'R. Gestión '!#REF!="Leve"),CONCATENATE("R4C",'R. Gestión '!#REF!),"")</f>
        <v>#REF!</v>
      </c>
      <c r="L29" s="57" t="e">
        <f>IF(AND('R. Gestión '!#REF!="Media",'R. Gestión '!#REF!="Leve"),CONCATENATE("R4C",'R. Gestión '!#REF!),"")</f>
        <v>#REF!</v>
      </c>
      <c r="M29" s="57" t="e">
        <f>IF(AND('R. Gestión '!#REF!="Media",'R. Gestión '!#REF!="Leve"),CONCATENATE("R4C",'R. Gestión '!#REF!),"")</f>
        <v>#REF!</v>
      </c>
      <c r="N29" s="57" t="e">
        <f>IF(AND('R. Gestión '!#REF!="Media",'R. Gestión '!#REF!="Leve"),CONCATENATE("R4C",'R. Gestión '!#REF!),"")</f>
        <v>#REF!</v>
      </c>
      <c r="O29" s="58" t="e">
        <f>IF(AND('R. Gestión '!#REF!="Media",'R. Gestión '!#REF!="Leve"),CONCATENATE("R4C",'R. Gestión '!#REF!),"")</f>
        <v>#REF!</v>
      </c>
      <c r="P29" s="56" t="e">
        <f>IF(AND('R. Gestión '!#REF!="Media",'R. Gestión '!#REF!="Menor"),CONCATENATE("R4C",'R. Gestión '!#REF!),"")</f>
        <v>#REF!</v>
      </c>
      <c r="Q29" s="57" t="e">
        <f>IF(AND('R. Gestión '!#REF!="Media",'R. Gestión '!#REF!="Menor"),CONCATENATE("R4C",'R. Gestión '!#REF!),"")</f>
        <v>#REF!</v>
      </c>
      <c r="R29" s="57" t="e">
        <f>IF(AND('R. Gestión '!#REF!="Media",'R. Gestión '!#REF!="Menor"),CONCATENATE("R4C",'R. Gestión '!#REF!),"")</f>
        <v>#REF!</v>
      </c>
      <c r="S29" s="57" t="e">
        <f>IF(AND('R. Gestión '!#REF!="Media",'R. Gestión '!#REF!="Menor"),CONCATENATE("R4C",'R. Gestión '!#REF!),"")</f>
        <v>#REF!</v>
      </c>
      <c r="T29" s="57" t="e">
        <f>IF(AND('R. Gestión '!#REF!="Media",'R. Gestión '!#REF!="Menor"),CONCATENATE("R4C",'R. Gestión '!#REF!),"")</f>
        <v>#REF!</v>
      </c>
      <c r="U29" s="58" t="e">
        <f>IF(AND('R. Gestión '!#REF!="Media",'R. Gestión '!#REF!="Menor"),CONCATENATE("R4C",'R. Gestión '!#REF!),"")</f>
        <v>#REF!</v>
      </c>
      <c r="V29" s="56" t="e">
        <f>IF(AND('R. Gestión '!#REF!="Media",'R. Gestión '!#REF!="Moderado"),CONCATENATE("R4C",'R. Gestión '!#REF!),"")</f>
        <v>#REF!</v>
      </c>
      <c r="W29" s="57" t="e">
        <f>IF(AND('R. Gestión '!#REF!="Media",'R. Gestión '!#REF!="Moderado"),CONCATENATE("R4C",'R. Gestión '!#REF!),"")</f>
        <v>#REF!</v>
      </c>
      <c r="X29" s="57" t="e">
        <f>IF(AND('R. Gestión '!#REF!="Media",'R. Gestión '!#REF!="Moderado"),CONCATENATE("R4C",'R. Gestión '!#REF!),"")</f>
        <v>#REF!</v>
      </c>
      <c r="Y29" s="57" t="e">
        <f>IF(AND('R. Gestión '!#REF!="Media",'R. Gestión '!#REF!="Moderado"),CONCATENATE("R4C",'R. Gestión '!#REF!),"")</f>
        <v>#REF!</v>
      </c>
      <c r="Z29" s="57" t="e">
        <f>IF(AND('R. Gestión '!#REF!="Media",'R. Gestión '!#REF!="Moderado"),CONCATENATE("R4C",'R. Gestión '!#REF!),"")</f>
        <v>#REF!</v>
      </c>
      <c r="AA29" s="58" t="e">
        <f>IF(AND('R. Gestión '!#REF!="Media",'R. Gestión '!#REF!="Moderado"),CONCATENATE("R4C",'R. Gestión '!#REF!),"")</f>
        <v>#REF!</v>
      </c>
      <c r="AB29" s="41" t="e">
        <f>IF(AND('R. Gestión '!#REF!="Media",'R. Gestión '!#REF!="Mayor"),CONCATENATE("R4C",'R. Gestión '!#REF!),"")</f>
        <v>#REF!</v>
      </c>
      <c r="AC29" s="42" t="e">
        <f>IF(AND('R. Gestión '!#REF!="Media",'R. Gestión '!#REF!="Mayor"),CONCATENATE("R4C",'R. Gestión '!#REF!),"")</f>
        <v>#REF!</v>
      </c>
      <c r="AD29" s="42" t="e">
        <f>IF(AND('R. Gestión '!#REF!="Media",'R. Gestión '!#REF!="Mayor"),CONCATENATE("R4C",'R. Gestión '!#REF!),"")</f>
        <v>#REF!</v>
      </c>
      <c r="AE29" s="42" t="e">
        <f>IF(AND('R. Gestión '!#REF!="Media",'R. Gestión '!#REF!="Mayor"),CONCATENATE("R4C",'R. Gestión '!#REF!),"")</f>
        <v>#REF!</v>
      </c>
      <c r="AF29" s="42" t="e">
        <f>IF(AND('R. Gestión '!#REF!="Media",'R. Gestión '!#REF!="Mayor"),CONCATENATE("R4C",'R. Gestión '!#REF!),"")</f>
        <v>#REF!</v>
      </c>
      <c r="AG29" s="43" t="e">
        <f>IF(AND('R. Gestión '!#REF!="Media",'R. Gestión '!#REF!="Mayor"),CONCATENATE("R4C",'R. Gestión '!#REF!),"")</f>
        <v>#REF!</v>
      </c>
      <c r="AH29" s="44" t="e">
        <f>IF(AND('R. Gestión '!#REF!="Media",'R. Gestión '!#REF!="Catastrófico"),CONCATENATE("R4C",'R. Gestión '!#REF!),"")</f>
        <v>#REF!</v>
      </c>
      <c r="AI29" s="45" t="e">
        <f>IF(AND('R. Gestión '!#REF!="Media",'R. Gestión '!#REF!="Catastrófico"),CONCATENATE("R4C",'R. Gestión '!#REF!),"")</f>
        <v>#REF!</v>
      </c>
      <c r="AJ29" s="45" t="e">
        <f>IF(AND('R. Gestión '!#REF!="Media",'R. Gestión '!#REF!="Catastrófico"),CONCATENATE("R4C",'R. Gestión '!#REF!),"")</f>
        <v>#REF!</v>
      </c>
      <c r="AK29" s="45" t="e">
        <f>IF(AND('R. Gestión '!#REF!="Media",'R. Gestión '!#REF!="Catastrófico"),CONCATENATE("R4C",'R. Gestión '!#REF!),"")</f>
        <v>#REF!</v>
      </c>
      <c r="AL29" s="45" t="e">
        <f>IF(AND('R. Gestión '!#REF!="Media",'R. Gestión '!#REF!="Catastrófico"),CONCATENATE("R4C",'R. Gestión '!#REF!),"")</f>
        <v>#REF!</v>
      </c>
      <c r="AM29" s="46" t="e">
        <f>IF(AND('R. Gestión '!#REF!="Media",'R. Gestión '!#REF!="Catastrófico"),CONCATENATE("R4C",'R. Gestión '!#REF!),"")</f>
        <v>#REF!</v>
      </c>
      <c r="AN29" s="72"/>
      <c r="AO29" s="1398"/>
      <c r="AP29" s="1399"/>
      <c r="AQ29" s="1399"/>
      <c r="AR29" s="1399"/>
      <c r="AS29" s="1399"/>
      <c r="AT29" s="1400"/>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row>
    <row r="30" spans="1:76" ht="15" customHeight="1" x14ac:dyDescent="0.25">
      <c r="A30" s="72"/>
      <c r="B30" s="1317"/>
      <c r="C30" s="1317"/>
      <c r="D30" s="1318"/>
      <c r="E30" s="1358"/>
      <c r="F30" s="1359"/>
      <c r="G30" s="1359"/>
      <c r="H30" s="1359"/>
      <c r="I30" s="1360"/>
      <c r="J30" s="56" t="e">
        <f>IF(AND('R. Gestión '!#REF!="Media",'R. Gestión '!#REF!="Leve"),CONCATENATE("R5C",'R. Gestión '!#REF!),"")</f>
        <v>#REF!</v>
      </c>
      <c r="K30" s="57" t="e">
        <f>IF(AND('R. Gestión '!#REF!="Media",'R. Gestión '!#REF!="Leve"),CONCATENATE("R5C",'R. Gestión '!#REF!),"")</f>
        <v>#REF!</v>
      </c>
      <c r="L30" s="57" t="e">
        <f>IF(AND('R. Gestión '!#REF!="Media",'R. Gestión '!#REF!="Leve"),CONCATENATE("R5C",'R. Gestión '!#REF!),"")</f>
        <v>#REF!</v>
      </c>
      <c r="M30" s="57" t="e">
        <f>IF(AND('R. Gestión '!#REF!="Media",'R. Gestión '!#REF!="Leve"),CONCATENATE("R5C",'R. Gestión '!#REF!),"")</f>
        <v>#REF!</v>
      </c>
      <c r="N30" s="57" t="e">
        <f>IF(AND('R. Gestión '!#REF!="Media",'R. Gestión '!#REF!="Leve"),CONCATENATE("R5C",'R. Gestión '!#REF!),"")</f>
        <v>#REF!</v>
      </c>
      <c r="O30" s="58" t="e">
        <f>IF(AND('R. Gestión '!#REF!="Media",'R. Gestión '!#REF!="Leve"),CONCATENATE("R5C",'R. Gestión '!#REF!),"")</f>
        <v>#REF!</v>
      </c>
      <c r="P30" s="56" t="e">
        <f>IF(AND('R. Gestión '!#REF!="Media",'R. Gestión '!#REF!="Menor"),CONCATENATE("R5C",'R. Gestión '!#REF!),"")</f>
        <v>#REF!</v>
      </c>
      <c r="Q30" s="57" t="e">
        <f>IF(AND('R. Gestión '!#REF!="Media",'R. Gestión '!#REF!="Menor"),CONCATENATE("R5C",'R. Gestión '!#REF!),"")</f>
        <v>#REF!</v>
      </c>
      <c r="R30" s="57" t="e">
        <f>IF(AND('R. Gestión '!#REF!="Media",'R. Gestión '!#REF!="Menor"),CONCATENATE("R5C",'R. Gestión '!#REF!),"")</f>
        <v>#REF!</v>
      </c>
      <c r="S30" s="57" t="e">
        <f>IF(AND('R. Gestión '!#REF!="Media",'R. Gestión '!#REF!="Menor"),CONCATENATE("R5C",'R. Gestión '!#REF!),"")</f>
        <v>#REF!</v>
      </c>
      <c r="T30" s="57" t="e">
        <f>IF(AND('R. Gestión '!#REF!="Media",'R. Gestión '!#REF!="Menor"),CONCATENATE("R5C",'R. Gestión '!#REF!),"")</f>
        <v>#REF!</v>
      </c>
      <c r="U30" s="58" t="e">
        <f>IF(AND('R. Gestión '!#REF!="Media",'R. Gestión '!#REF!="Menor"),CONCATENATE("R5C",'R. Gestión '!#REF!),"")</f>
        <v>#REF!</v>
      </c>
      <c r="V30" s="56" t="e">
        <f>IF(AND('R. Gestión '!#REF!="Media",'R. Gestión '!#REF!="Moderado"),CONCATENATE("R5C",'R. Gestión '!#REF!),"")</f>
        <v>#REF!</v>
      </c>
      <c r="W30" s="57" t="e">
        <f>IF(AND('R. Gestión '!#REF!="Media",'R. Gestión '!#REF!="Moderado"),CONCATENATE("R5C",'R. Gestión '!#REF!),"")</f>
        <v>#REF!</v>
      </c>
      <c r="X30" s="57" t="e">
        <f>IF(AND('R. Gestión '!#REF!="Media",'R. Gestión '!#REF!="Moderado"),CONCATENATE("R5C",'R. Gestión '!#REF!),"")</f>
        <v>#REF!</v>
      </c>
      <c r="Y30" s="57" t="e">
        <f>IF(AND('R. Gestión '!#REF!="Media",'R. Gestión '!#REF!="Moderado"),CONCATENATE("R5C",'R. Gestión '!#REF!),"")</f>
        <v>#REF!</v>
      </c>
      <c r="Z30" s="57" t="e">
        <f>IF(AND('R. Gestión '!#REF!="Media",'R. Gestión '!#REF!="Moderado"),CONCATENATE("R5C",'R. Gestión '!#REF!),"")</f>
        <v>#REF!</v>
      </c>
      <c r="AA30" s="58" t="e">
        <f>IF(AND('R. Gestión '!#REF!="Media",'R. Gestión '!#REF!="Moderado"),CONCATENATE("R5C",'R. Gestión '!#REF!),"")</f>
        <v>#REF!</v>
      </c>
      <c r="AB30" s="41" t="e">
        <f>IF(AND('R. Gestión '!#REF!="Media",'R. Gestión '!#REF!="Mayor"),CONCATENATE("R5C",'R. Gestión '!#REF!),"")</f>
        <v>#REF!</v>
      </c>
      <c r="AC30" s="42" t="e">
        <f>IF(AND('R. Gestión '!#REF!="Media",'R. Gestión '!#REF!="Mayor"),CONCATENATE("R5C",'R. Gestión '!#REF!),"")</f>
        <v>#REF!</v>
      </c>
      <c r="AD30" s="42" t="e">
        <f>IF(AND('R. Gestión '!#REF!="Media",'R. Gestión '!#REF!="Mayor"),CONCATENATE("R5C",'R. Gestión '!#REF!),"")</f>
        <v>#REF!</v>
      </c>
      <c r="AE30" s="42" t="e">
        <f>IF(AND('R. Gestión '!#REF!="Media",'R. Gestión '!#REF!="Mayor"),CONCATENATE("R5C",'R. Gestión '!#REF!),"")</f>
        <v>#REF!</v>
      </c>
      <c r="AF30" s="42" t="e">
        <f>IF(AND('R. Gestión '!#REF!="Media",'R. Gestión '!#REF!="Mayor"),CONCATENATE("R5C",'R. Gestión '!#REF!),"")</f>
        <v>#REF!</v>
      </c>
      <c r="AG30" s="43" t="e">
        <f>IF(AND('R. Gestión '!#REF!="Media",'R. Gestión '!#REF!="Mayor"),CONCATENATE("R5C",'R. Gestión '!#REF!),"")</f>
        <v>#REF!</v>
      </c>
      <c r="AH30" s="44" t="e">
        <f>IF(AND('R. Gestión '!#REF!="Media",'R. Gestión '!#REF!="Catastrófico"),CONCATENATE("R5C",'R. Gestión '!#REF!),"")</f>
        <v>#REF!</v>
      </c>
      <c r="AI30" s="45" t="e">
        <f>IF(AND('R. Gestión '!#REF!="Media",'R. Gestión '!#REF!="Catastrófico"),CONCATENATE("R5C",'R. Gestión '!#REF!),"")</f>
        <v>#REF!</v>
      </c>
      <c r="AJ30" s="45" t="e">
        <f>IF(AND('R. Gestión '!#REF!="Media",'R. Gestión '!#REF!="Catastrófico"),CONCATENATE("R5C",'R. Gestión '!#REF!),"")</f>
        <v>#REF!</v>
      </c>
      <c r="AK30" s="45" t="e">
        <f>IF(AND('R. Gestión '!#REF!="Media",'R. Gestión '!#REF!="Catastrófico"),CONCATENATE("R5C",'R. Gestión '!#REF!),"")</f>
        <v>#REF!</v>
      </c>
      <c r="AL30" s="45" t="e">
        <f>IF(AND('R. Gestión '!#REF!="Media",'R. Gestión '!#REF!="Catastrófico"),CONCATENATE("R5C",'R. Gestión '!#REF!),"")</f>
        <v>#REF!</v>
      </c>
      <c r="AM30" s="46" t="e">
        <f>IF(AND('R. Gestión '!#REF!="Media",'R. Gestión '!#REF!="Catastrófico"),CONCATENATE("R5C",'R. Gestión '!#REF!),"")</f>
        <v>#REF!</v>
      </c>
      <c r="AN30" s="72"/>
      <c r="AO30" s="1398"/>
      <c r="AP30" s="1399"/>
      <c r="AQ30" s="1399"/>
      <c r="AR30" s="1399"/>
      <c r="AS30" s="1399"/>
      <c r="AT30" s="1400"/>
      <c r="AU30" s="72"/>
      <c r="AV30" s="72"/>
      <c r="AW30" s="72"/>
      <c r="AX30" s="72"/>
      <c r="AY30" s="72"/>
      <c r="AZ30" s="72"/>
      <c r="BA30" s="72"/>
      <c r="BB30" s="72"/>
      <c r="BC30" s="72"/>
      <c r="BD30" s="72"/>
      <c r="BE30" s="72"/>
      <c r="BF30" s="72"/>
      <c r="BG30" s="72"/>
      <c r="BH30" s="72"/>
      <c r="BI30" s="72"/>
      <c r="BJ30" s="72"/>
      <c r="BK30" s="72"/>
      <c r="BL30" s="72"/>
      <c r="BM30" s="72"/>
      <c r="BN30" s="72"/>
      <c r="BO30" s="72"/>
      <c r="BP30" s="72"/>
      <c r="BQ30" s="72"/>
      <c r="BR30" s="72"/>
      <c r="BS30" s="72"/>
      <c r="BT30" s="72"/>
      <c r="BU30" s="72"/>
      <c r="BV30" s="72"/>
      <c r="BW30" s="72"/>
      <c r="BX30" s="72"/>
    </row>
    <row r="31" spans="1:76" ht="15" customHeight="1" x14ac:dyDescent="0.25">
      <c r="A31" s="72"/>
      <c r="B31" s="1317"/>
      <c r="C31" s="1317"/>
      <c r="D31" s="1318"/>
      <c r="E31" s="1358"/>
      <c r="F31" s="1359"/>
      <c r="G31" s="1359"/>
      <c r="H31" s="1359"/>
      <c r="I31" s="1360"/>
      <c r="J31" s="56" t="e">
        <f>IF(AND('R. Gestión '!#REF!="Media",'R. Gestión '!#REF!="Leve"),CONCATENATE("R6C",'R. Gestión '!#REF!),"")</f>
        <v>#REF!</v>
      </c>
      <c r="K31" s="57" t="e">
        <f>IF(AND('R. Gestión '!#REF!="Media",'R. Gestión '!#REF!="Leve"),CONCATENATE("R6C",'R. Gestión '!#REF!),"")</f>
        <v>#REF!</v>
      </c>
      <c r="L31" s="57" t="e">
        <f>IF(AND('R. Gestión '!#REF!="Media",'R. Gestión '!#REF!="Leve"),CONCATENATE("R6C",'R. Gestión '!#REF!),"")</f>
        <v>#REF!</v>
      </c>
      <c r="M31" s="57" t="e">
        <f>IF(AND('R. Gestión '!#REF!="Media",'R. Gestión '!#REF!="Leve"),CONCATENATE("R6C",'R. Gestión '!#REF!),"")</f>
        <v>#REF!</v>
      </c>
      <c r="N31" s="57" t="e">
        <f>IF(AND('R. Gestión '!#REF!="Media",'R. Gestión '!#REF!="Leve"),CONCATENATE("R6C",'R. Gestión '!#REF!),"")</f>
        <v>#REF!</v>
      </c>
      <c r="O31" s="58" t="e">
        <f>IF(AND('R. Gestión '!#REF!="Media",'R. Gestión '!#REF!="Leve"),CONCATENATE("R6C",'R. Gestión '!#REF!),"")</f>
        <v>#REF!</v>
      </c>
      <c r="P31" s="56" t="e">
        <f>IF(AND('R. Gestión '!#REF!="Media",'R. Gestión '!#REF!="Menor"),CONCATENATE("R6C",'R. Gestión '!#REF!),"")</f>
        <v>#REF!</v>
      </c>
      <c r="Q31" s="57" t="e">
        <f>IF(AND('R. Gestión '!#REF!="Media",'R. Gestión '!#REF!="Menor"),CONCATENATE("R6C",'R. Gestión '!#REF!),"")</f>
        <v>#REF!</v>
      </c>
      <c r="R31" s="57" t="e">
        <f>IF(AND('R. Gestión '!#REF!="Media",'R. Gestión '!#REF!="Menor"),CONCATENATE("R6C",'R. Gestión '!#REF!),"")</f>
        <v>#REF!</v>
      </c>
      <c r="S31" s="57" t="e">
        <f>IF(AND('R. Gestión '!#REF!="Media",'R. Gestión '!#REF!="Menor"),CONCATENATE("R6C",'R. Gestión '!#REF!),"")</f>
        <v>#REF!</v>
      </c>
      <c r="T31" s="57" t="e">
        <f>IF(AND('R. Gestión '!#REF!="Media",'R. Gestión '!#REF!="Menor"),CONCATENATE("R6C",'R. Gestión '!#REF!),"")</f>
        <v>#REF!</v>
      </c>
      <c r="U31" s="58" t="e">
        <f>IF(AND('R. Gestión '!#REF!="Media",'R. Gestión '!#REF!="Menor"),CONCATENATE("R6C",'R. Gestión '!#REF!),"")</f>
        <v>#REF!</v>
      </c>
      <c r="V31" s="56" t="e">
        <f>IF(AND('R. Gestión '!#REF!="Media",'R. Gestión '!#REF!="Moderado"),CONCATENATE("R6C",'R. Gestión '!#REF!),"")</f>
        <v>#REF!</v>
      </c>
      <c r="W31" s="57" t="e">
        <f>IF(AND('R. Gestión '!#REF!="Media",'R. Gestión '!#REF!="Moderado"),CONCATENATE("R6C",'R. Gestión '!#REF!),"")</f>
        <v>#REF!</v>
      </c>
      <c r="X31" s="57" t="e">
        <f>IF(AND('R. Gestión '!#REF!="Media",'R. Gestión '!#REF!="Moderado"),CONCATENATE("R6C",'R. Gestión '!#REF!),"")</f>
        <v>#REF!</v>
      </c>
      <c r="Y31" s="57" t="e">
        <f>IF(AND('R. Gestión '!#REF!="Media",'R. Gestión '!#REF!="Moderado"),CONCATENATE("R6C",'R. Gestión '!#REF!),"")</f>
        <v>#REF!</v>
      </c>
      <c r="Z31" s="57" t="e">
        <f>IF(AND('R. Gestión '!#REF!="Media",'R. Gestión '!#REF!="Moderado"),CONCATENATE("R6C",'R. Gestión '!#REF!),"")</f>
        <v>#REF!</v>
      </c>
      <c r="AA31" s="58" t="e">
        <f>IF(AND('R. Gestión '!#REF!="Media",'R. Gestión '!#REF!="Moderado"),CONCATENATE("R6C",'R. Gestión '!#REF!),"")</f>
        <v>#REF!</v>
      </c>
      <c r="AB31" s="41" t="e">
        <f>IF(AND('R. Gestión '!#REF!="Media",'R. Gestión '!#REF!="Mayor"),CONCATENATE("R6C",'R. Gestión '!#REF!),"")</f>
        <v>#REF!</v>
      </c>
      <c r="AC31" s="42" t="e">
        <f>IF(AND('R. Gestión '!#REF!="Media",'R. Gestión '!#REF!="Mayor"),CONCATENATE("R6C",'R. Gestión '!#REF!),"")</f>
        <v>#REF!</v>
      </c>
      <c r="AD31" s="42" t="e">
        <f>IF(AND('R. Gestión '!#REF!="Media",'R. Gestión '!#REF!="Mayor"),CONCATENATE("R6C",'R. Gestión '!#REF!),"")</f>
        <v>#REF!</v>
      </c>
      <c r="AE31" s="42" t="e">
        <f>IF(AND('R. Gestión '!#REF!="Media",'R. Gestión '!#REF!="Mayor"),CONCATENATE("R6C",'R. Gestión '!#REF!),"")</f>
        <v>#REF!</v>
      </c>
      <c r="AF31" s="42" t="e">
        <f>IF(AND('R. Gestión '!#REF!="Media",'R. Gestión '!#REF!="Mayor"),CONCATENATE("R6C",'R. Gestión '!#REF!),"")</f>
        <v>#REF!</v>
      </c>
      <c r="AG31" s="43" t="e">
        <f>IF(AND('R. Gestión '!#REF!="Media",'R. Gestión '!#REF!="Mayor"),CONCATENATE("R6C",'R. Gestión '!#REF!),"")</f>
        <v>#REF!</v>
      </c>
      <c r="AH31" s="44" t="e">
        <f>IF(AND('R. Gestión '!#REF!="Media",'R. Gestión '!#REF!="Catastrófico"),CONCATENATE("R6C",'R. Gestión '!#REF!),"")</f>
        <v>#REF!</v>
      </c>
      <c r="AI31" s="45" t="e">
        <f>IF(AND('R. Gestión '!#REF!="Media",'R. Gestión '!#REF!="Catastrófico"),CONCATENATE("R6C",'R. Gestión '!#REF!),"")</f>
        <v>#REF!</v>
      </c>
      <c r="AJ31" s="45" t="e">
        <f>IF(AND('R. Gestión '!#REF!="Media",'R. Gestión '!#REF!="Catastrófico"),CONCATENATE("R6C",'R. Gestión '!#REF!),"")</f>
        <v>#REF!</v>
      </c>
      <c r="AK31" s="45" t="e">
        <f>IF(AND('R. Gestión '!#REF!="Media",'R. Gestión '!#REF!="Catastrófico"),CONCATENATE("R6C",'R. Gestión '!#REF!),"")</f>
        <v>#REF!</v>
      </c>
      <c r="AL31" s="45" t="e">
        <f>IF(AND('R. Gestión '!#REF!="Media",'R. Gestión '!#REF!="Catastrófico"),CONCATENATE("R6C",'R. Gestión '!#REF!),"")</f>
        <v>#REF!</v>
      </c>
      <c r="AM31" s="46" t="e">
        <f>IF(AND('R. Gestión '!#REF!="Media",'R. Gestión '!#REF!="Catastrófico"),CONCATENATE("R6C",'R. Gestión '!#REF!),"")</f>
        <v>#REF!</v>
      </c>
      <c r="AN31" s="72"/>
      <c r="AO31" s="1398"/>
      <c r="AP31" s="1399"/>
      <c r="AQ31" s="1399"/>
      <c r="AR31" s="1399"/>
      <c r="AS31" s="1399"/>
      <c r="AT31" s="1400"/>
      <c r="AU31" s="72"/>
      <c r="AV31" s="72"/>
      <c r="AW31" s="72"/>
      <c r="AX31" s="72"/>
      <c r="AY31" s="72"/>
      <c r="AZ31" s="72"/>
      <c r="BA31" s="72"/>
      <c r="BB31" s="72"/>
      <c r="BC31" s="72"/>
      <c r="BD31" s="72"/>
      <c r="BE31" s="72"/>
      <c r="BF31" s="72"/>
      <c r="BG31" s="72"/>
      <c r="BH31" s="72"/>
      <c r="BI31" s="72"/>
      <c r="BJ31" s="72"/>
      <c r="BK31" s="72"/>
      <c r="BL31" s="72"/>
      <c r="BM31" s="72"/>
      <c r="BN31" s="72"/>
      <c r="BO31" s="72"/>
      <c r="BP31" s="72"/>
      <c r="BQ31" s="72"/>
      <c r="BR31" s="72"/>
      <c r="BS31" s="72"/>
      <c r="BT31" s="72"/>
      <c r="BU31" s="72"/>
      <c r="BV31" s="72"/>
      <c r="BW31" s="72"/>
      <c r="BX31" s="72"/>
    </row>
    <row r="32" spans="1:76" ht="15" customHeight="1" x14ac:dyDescent="0.25">
      <c r="A32" s="72"/>
      <c r="B32" s="1317"/>
      <c r="C32" s="1317"/>
      <c r="D32" s="1318"/>
      <c r="E32" s="1358"/>
      <c r="F32" s="1359"/>
      <c r="G32" s="1359"/>
      <c r="H32" s="1359"/>
      <c r="I32" s="1360"/>
      <c r="J32" s="56" t="e">
        <f>IF(AND('R. Gestión '!#REF!="Media",'R. Gestión '!#REF!="Leve"),CONCATENATE("R7C",'R. Gestión '!#REF!),"")</f>
        <v>#REF!</v>
      </c>
      <c r="K32" s="57" t="e">
        <f>IF(AND('R. Gestión '!#REF!="Media",'R. Gestión '!#REF!="Leve"),CONCATENATE("R7C",'R. Gestión '!#REF!),"")</f>
        <v>#REF!</v>
      </c>
      <c r="L32" s="57" t="e">
        <f>IF(AND('R. Gestión '!#REF!="Media",'R. Gestión '!#REF!="Leve"),CONCATENATE("R7C",'R. Gestión '!#REF!),"")</f>
        <v>#REF!</v>
      </c>
      <c r="M32" s="57" t="e">
        <f>IF(AND('R. Gestión '!#REF!="Media",'R. Gestión '!#REF!="Leve"),CONCATENATE("R7C",'R. Gestión '!#REF!),"")</f>
        <v>#REF!</v>
      </c>
      <c r="N32" s="57" t="e">
        <f>IF(AND('R. Gestión '!#REF!="Media",'R. Gestión '!#REF!="Leve"),CONCATENATE("R7C",'R. Gestión '!#REF!),"")</f>
        <v>#REF!</v>
      </c>
      <c r="O32" s="58" t="e">
        <f>IF(AND('R. Gestión '!#REF!="Media",'R. Gestión '!#REF!="Leve"),CONCATENATE("R7C",'R. Gestión '!#REF!),"")</f>
        <v>#REF!</v>
      </c>
      <c r="P32" s="56" t="e">
        <f>IF(AND('R. Gestión '!#REF!="Media",'R. Gestión '!#REF!="Menor"),CONCATENATE("R7C",'R. Gestión '!#REF!),"")</f>
        <v>#REF!</v>
      </c>
      <c r="Q32" s="57" t="e">
        <f>IF(AND('R. Gestión '!#REF!="Media",'R. Gestión '!#REF!="Menor"),CONCATENATE("R7C",'R. Gestión '!#REF!),"")</f>
        <v>#REF!</v>
      </c>
      <c r="R32" s="57" t="e">
        <f>IF(AND('R. Gestión '!#REF!="Media",'R. Gestión '!#REF!="Menor"),CONCATENATE("R7C",'R. Gestión '!#REF!),"")</f>
        <v>#REF!</v>
      </c>
      <c r="S32" s="57" t="e">
        <f>IF(AND('R. Gestión '!#REF!="Media",'R. Gestión '!#REF!="Menor"),CONCATENATE("R7C",'R. Gestión '!#REF!),"")</f>
        <v>#REF!</v>
      </c>
      <c r="T32" s="57" t="e">
        <f>IF(AND('R. Gestión '!#REF!="Media",'R. Gestión '!#REF!="Menor"),CONCATENATE("R7C",'R. Gestión '!#REF!),"")</f>
        <v>#REF!</v>
      </c>
      <c r="U32" s="58" t="e">
        <f>IF(AND('R. Gestión '!#REF!="Media",'R. Gestión '!#REF!="Menor"),CONCATENATE("R7C",'R. Gestión '!#REF!),"")</f>
        <v>#REF!</v>
      </c>
      <c r="V32" s="56" t="e">
        <f>IF(AND('R. Gestión '!#REF!="Media",'R. Gestión '!#REF!="Moderado"),CONCATENATE("R7C",'R. Gestión '!#REF!),"")</f>
        <v>#REF!</v>
      </c>
      <c r="W32" s="57" t="e">
        <f>IF(AND('R. Gestión '!#REF!="Media",'R. Gestión '!#REF!="Moderado"),CONCATENATE("R7C",'R. Gestión '!#REF!),"")</f>
        <v>#REF!</v>
      </c>
      <c r="X32" s="57" t="e">
        <f>IF(AND('R. Gestión '!#REF!="Media",'R. Gestión '!#REF!="Moderado"),CONCATENATE("R7C",'R. Gestión '!#REF!),"")</f>
        <v>#REF!</v>
      </c>
      <c r="Y32" s="57" t="e">
        <f>IF(AND('R. Gestión '!#REF!="Media",'R. Gestión '!#REF!="Moderado"),CONCATENATE("R7C",'R. Gestión '!#REF!),"")</f>
        <v>#REF!</v>
      </c>
      <c r="Z32" s="57" t="e">
        <f>IF(AND('R. Gestión '!#REF!="Media",'R. Gestión '!#REF!="Moderado"),CONCATENATE("R7C",'R. Gestión '!#REF!),"")</f>
        <v>#REF!</v>
      </c>
      <c r="AA32" s="58" t="e">
        <f>IF(AND('R. Gestión '!#REF!="Media",'R. Gestión '!#REF!="Moderado"),CONCATENATE("R7C",'R. Gestión '!#REF!),"")</f>
        <v>#REF!</v>
      </c>
      <c r="AB32" s="41" t="e">
        <f>IF(AND('R. Gestión '!#REF!="Media",'R. Gestión '!#REF!="Mayor"),CONCATENATE("R7C",'R. Gestión '!#REF!),"")</f>
        <v>#REF!</v>
      </c>
      <c r="AC32" s="42" t="e">
        <f>IF(AND('R. Gestión '!#REF!="Media",'R. Gestión '!#REF!="Mayor"),CONCATENATE("R7C",'R. Gestión '!#REF!),"")</f>
        <v>#REF!</v>
      </c>
      <c r="AD32" s="42" t="e">
        <f>IF(AND('R. Gestión '!#REF!="Media",'R. Gestión '!#REF!="Mayor"),CONCATENATE("R7C",'R. Gestión '!#REF!),"")</f>
        <v>#REF!</v>
      </c>
      <c r="AE32" s="42" t="e">
        <f>IF(AND('R. Gestión '!#REF!="Media",'R. Gestión '!#REF!="Mayor"),CONCATENATE("R7C",'R. Gestión '!#REF!),"")</f>
        <v>#REF!</v>
      </c>
      <c r="AF32" s="42" t="e">
        <f>IF(AND('R. Gestión '!#REF!="Media",'R. Gestión '!#REF!="Mayor"),CONCATENATE("R7C",'R. Gestión '!#REF!),"")</f>
        <v>#REF!</v>
      </c>
      <c r="AG32" s="43" t="e">
        <f>IF(AND('R. Gestión '!#REF!="Media",'R. Gestión '!#REF!="Mayor"),CONCATENATE("R7C",'R. Gestión '!#REF!),"")</f>
        <v>#REF!</v>
      </c>
      <c r="AH32" s="44" t="e">
        <f>IF(AND('R. Gestión '!#REF!="Media",'R. Gestión '!#REF!="Catastrófico"),CONCATENATE("R7C",'R. Gestión '!#REF!),"")</f>
        <v>#REF!</v>
      </c>
      <c r="AI32" s="45" t="e">
        <f>IF(AND('R. Gestión '!#REF!="Media",'R. Gestión '!#REF!="Catastrófico"),CONCATENATE("R7C",'R. Gestión '!#REF!),"")</f>
        <v>#REF!</v>
      </c>
      <c r="AJ32" s="45" t="e">
        <f>IF(AND('R. Gestión '!#REF!="Media",'R. Gestión '!#REF!="Catastrófico"),CONCATENATE("R7C",'R. Gestión '!#REF!),"")</f>
        <v>#REF!</v>
      </c>
      <c r="AK32" s="45" t="e">
        <f>IF(AND('R. Gestión '!#REF!="Media",'R. Gestión '!#REF!="Catastrófico"),CONCATENATE("R7C",'R. Gestión '!#REF!),"")</f>
        <v>#REF!</v>
      </c>
      <c r="AL32" s="45" t="e">
        <f>IF(AND('R. Gestión '!#REF!="Media",'R. Gestión '!#REF!="Catastrófico"),CONCATENATE("R7C",'R. Gestión '!#REF!),"")</f>
        <v>#REF!</v>
      </c>
      <c r="AM32" s="46" t="e">
        <f>IF(AND('R. Gestión '!#REF!="Media",'R. Gestión '!#REF!="Catastrófico"),CONCATENATE("R7C",'R. Gestión '!#REF!),"")</f>
        <v>#REF!</v>
      </c>
      <c r="AN32" s="72"/>
      <c r="AO32" s="1398"/>
      <c r="AP32" s="1399"/>
      <c r="AQ32" s="1399"/>
      <c r="AR32" s="1399"/>
      <c r="AS32" s="1399"/>
      <c r="AT32" s="1400"/>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row>
    <row r="33" spans="1:80" ht="15" customHeight="1" x14ac:dyDescent="0.25">
      <c r="A33" s="72"/>
      <c r="B33" s="1317"/>
      <c r="C33" s="1317"/>
      <c r="D33" s="1318"/>
      <c r="E33" s="1358"/>
      <c r="F33" s="1359"/>
      <c r="G33" s="1359"/>
      <c r="H33" s="1359"/>
      <c r="I33" s="1360"/>
      <c r="J33" s="56" t="e">
        <f>IF(AND('R. Gestión '!#REF!="Media",'R. Gestión '!#REF!="Leve"),CONCATENATE("R8C",'R. Gestión '!#REF!),"")</f>
        <v>#REF!</v>
      </c>
      <c r="K33" s="57" t="e">
        <f>IF(AND('R. Gestión '!#REF!="Media",'R. Gestión '!#REF!="Leve"),CONCATENATE("R8C",'R. Gestión '!#REF!),"")</f>
        <v>#REF!</v>
      </c>
      <c r="L33" s="57" t="e">
        <f>IF(AND('R. Gestión '!#REF!="Media",'R. Gestión '!#REF!="Leve"),CONCATENATE("R8C",'R. Gestión '!#REF!),"")</f>
        <v>#REF!</v>
      </c>
      <c r="M33" s="57" t="e">
        <f>IF(AND('R. Gestión '!#REF!="Media",'R. Gestión '!#REF!="Leve"),CONCATENATE("R8C",'R. Gestión '!#REF!),"")</f>
        <v>#REF!</v>
      </c>
      <c r="N33" s="57" t="e">
        <f>IF(AND('R. Gestión '!#REF!="Media",'R. Gestión '!#REF!="Leve"),CONCATENATE("R8C",'R. Gestión '!#REF!),"")</f>
        <v>#REF!</v>
      </c>
      <c r="O33" s="58" t="e">
        <f>IF(AND('R. Gestión '!#REF!="Media",'R. Gestión '!#REF!="Leve"),CONCATENATE("R8C",'R. Gestión '!#REF!),"")</f>
        <v>#REF!</v>
      </c>
      <c r="P33" s="56" t="e">
        <f>IF(AND('R. Gestión '!#REF!="Media",'R. Gestión '!#REF!="Menor"),CONCATENATE("R8C",'R. Gestión '!#REF!),"")</f>
        <v>#REF!</v>
      </c>
      <c r="Q33" s="57" t="e">
        <f>IF(AND('R. Gestión '!#REF!="Media",'R. Gestión '!#REF!="Menor"),CONCATENATE("R8C",'R. Gestión '!#REF!),"")</f>
        <v>#REF!</v>
      </c>
      <c r="R33" s="57" t="e">
        <f>IF(AND('R. Gestión '!#REF!="Media",'R. Gestión '!#REF!="Menor"),CONCATENATE("R8C",'R. Gestión '!#REF!),"")</f>
        <v>#REF!</v>
      </c>
      <c r="S33" s="57" t="e">
        <f>IF(AND('R. Gestión '!#REF!="Media",'R. Gestión '!#REF!="Menor"),CONCATENATE("R8C",'R. Gestión '!#REF!),"")</f>
        <v>#REF!</v>
      </c>
      <c r="T33" s="57" t="e">
        <f>IF(AND('R. Gestión '!#REF!="Media",'R. Gestión '!#REF!="Menor"),CONCATENATE("R8C",'R. Gestión '!#REF!),"")</f>
        <v>#REF!</v>
      </c>
      <c r="U33" s="58" t="e">
        <f>IF(AND('R. Gestión '!#REF!="Media",'R. Gestión '!#REF!="Menor"),CONCATENATE("R8C",'R. Gestión '!#REF!),"")</f>
        <v>#REF!</v>
      </c>
      <c r="V33" s="56" t="e">
        <f>IF(AND('R. Gestión '!#REF!="Media",'R. Gestión '!#REF!="Moderado"),CONCATENATE("R8C",'R. Gestión '!#REF!),"")</f>
        <v>#REF!</v>
      </c>
      <c r="W33" s="57" t="e">
        <f>IF(AND('R. Gestión '!#REF!="Media",'R. Gestión '!#REF!="Moderado"),CONCATENATE("R8C",'R. Gestión '!#REF!),"")</f>
        <v>#REF!</v>
      </c>
      <c r="X33" s="57" t="e">
        <f>IF(AND('R. Gestión '!#REF!="Media",'R. Gestión '!#REF!="Moderado"),CONCATENATE("R8C",'R. Gestión '!#REF!),"")</f>
        <v>#REF!</v>
      </c>
      <c r="Y33" s="57" t="e">
        <f>IF(AND('R. Gestión '!#REF!="Media",'R. Gestión '!#REF!="Moderado"),CONCATENATE("R8C",'R. Gestión '!#REF!),"")</f>
        <v>#REF!</v>
      </c>
      <c r="Z33" s="57" t="e">
        <f>IF(AND('R. Gestión '!#REF!="Media",'R. Gestión '!#REF!="Moderado"),CONCATENATE("R8C",'R. Gestión '!#REF!),"")</f>
        <v>#REF!</v>
      </c>
      <c r="AA33" s="58" t="e">
        <f>IF(AND('R. Gestión '!#REF!="Media",'R. Gestión '!#REF!="Moderado"),CONCATENATE("R8C",'R. Gestión '!#REF!),"")</f>
        <v>#REF!</v>
      </c>
      <c r="AB33" s="41" t="e">
        <f>IF(AND('R. Gestión '!#REF!="Media",'R. Gestión '!#REF!="Mayor"),CONCATENATE("R8C",'R. Gestión '!#REF!),"")</f>
        <v>#REF!</v>
      </c>
      <c r="AC33" s="42" t="e">
        <f>IF(AND('R. Gestión '!#REF!="Media",'R. Gestión '!#REF!="Mayor"),CONCATENATE("R8C",'R. Gestión '!#REF!),"")</f>
        <v>#REF!</v>
      </c>
      <c r="AD33" s="42" t="e">
        <f>IF(AND('R. Gestión '!#REF!="Media",'R. Gestión '!#REF!="Mayor"),CONCATENATE("R8C",'R. Gestión '!#REF!),"")</f>
        <v>#REF!</v>
      </c>
      <c r="AE33" s="42" t="e">
        <f>IF(AND('R. Gestión '!#REF!="Media",'R. Gestión '!#REF!="Mayor"),CONCATENATE("R8C",'R. Gestión '!#REF!),"")</f>
        <v>#REF!</v>
      </c>
      <c r="AF33" s="42" t="e">
        <f>IF(AND('R. Gestión '!#REF!="Media",'R. Gestión '!#REF!="Mayor"),CONCATENATE("R8C",'R. Gestión '!#REF!),"")</f>
        <v>#REF!</v>
      </c>
      <c r="AG33" s="43" t="e">
        <f>IF(AND('R. Gestión '!#REF!="Media",'R. Gestión '!#REF!="Mayor"),CONCATENATE("R8C",'R. Gestión '!#REF!),"")</f>
        <v>#REF!</v>
      </c>
      <c r="AH33" s="44" t="e">
        <f>IF(AND('R. Gestión '!#REF!="Media",'R. Gestión '!#REF!="Catastrófico"),CONCATENATE("R8C",'R. Gestión '!#REF!),"")</f>
        <v>#REF!</v>
      </c>
      <c r="AI33" s="45" t="e">
        <f>IF(AND('R. Gestión '!#REF!="Media",'R. Gestión '!#REF!="Catastrófico"),CONCATENATE("R8C",'R. Gestión '!#REF!),"")</f>
        <v>#REF!</v>
      </c>
      <c r="AJ33" s="45" t="e">
        <f>IF(AND('R. Gestión '!#REF!="Media",'R. Gestión '!#REF!="Catastrófico"),CONCATENATE("R8C",'R. Gestión '!#REF!),"")</f>
        <v>#REF!</v>
      </c>
      <c r="AK33" s="45" t="e">
        <f>IF(AND('R. Gestión '!#REF!="Media",'R. Gestión '!#REF!="Catastrófico"),CONCATENATE("R8C",'R. Gestión '!#REF!),"")</f>
        <v>#REF!</v>
      </c>
      <c r="AL33" s="45" t="e">
        <f>IF(AND('R. Gestión '!#REF!="Media",'R. Gestión '!#REF!="Catastrófico"),CONCATENATE("R8C",'R. Gestión '!#REF!),"")</f>
        <v>#REF!</v>
      </c>
      <c r="AM33" s="46" t="e">
        <f>IF(AND('R. Gestión '!#REF!="Media",'R. Gestión '!#REF!="Catastrófico"),CONCATENATE("R8C",'R. Gestión '!#REF!),"")</f>
        <v>#REF!</v>
      </c>
      <c r="AN33" s="72"/>
      <c r="AO33" s="1398"/>
      <c r="AP33" s="1399"/>
      <c r="AQ33" s="1399"/>
      <c r="AR33" s="1399"/>
      <c r="AS33" s="1399"/>
      <c r="AT33" s="1400"/>
      <c r="AU33" s="72"/>
      <c r="AV33" s="72"/>
      <c r="AW33" s="72"/>
      <c r="AX33" s="72"/>
      <c r="AY33" s="72"/>
      <c r="AZ33" s="72"/>
      <c r="BA33" s="72"/>
      <c r="BB33" s="72"/>
      <c r="BC33" s="72"/>
      <c r="BD33" s="72"/>
      <c r="BE33" s="72"/>
      <c r="BF33" s="72"/>
      <c r="BG33" s="72"/>
      <c r="BH33" s="72"/>
      <c r="BI33" s="72"/>
      <c r="BJ33" s="72"/>
      <c r="BK33" s="72"/>
      <c r="BL33" s="72"/>
      <c r="BM33" s="72"/>
      <c r="BN33" s="72"/>
      <c r="BO33" s="72"/>
      <c r="BP33" s="72"/>
      <c r="BQ33" s="72"/>
      <c r="BR33" s="72"/>
      <c r="BS33" s="72"/>
      <c r="BT33" s="72"/>
      <c r="BU33" s="72"/>
      <c r="BV33" s="72"/>
      <c r="BW33" s="72"/>
      <c r="BX33" s="72"/>
    </row>
    <row r="34" spans="1:80" ht="15" customHeight="1" x14ac:dyDescent="0.25">
      <c r="A34" s="72"/>
      <c r="B34" s="1317"/>
      <c r="C34" s="1317"/>
      <c r="D34" s="1318"/>
      <c r="E34" s="1358"/>
      <c r="F34" s="1359"/>
      <c r="G34" s="1359"/>
      <c r="H34" s="1359"/>
      <c r="I34" s="1360"/>
      <c r="J34" s="56" t="e">
        <f>IF(AND('R. Gestión '!#REF!="Media",'R. Gestión '!#REF!="Leve"),CONCATENATE("R9C",'R. Gestión '!#REF!),"")</f>
        <v>#REF!</v>
      </c>
      <c r="K34" s="57" t="e">
        <f>IF(AND('R. Gestión '!#REF!="Media",'R. Gestión '!#REF!="Leve"),CONCATENATE("R9C",'R. Gestión '!#REF!),"")</f>
        <v>#REF!</v>
      </c>
      <c r="L34" s="57" t="e">
        <f>IF(AND('R. Gestión '!#REF!="Media",'R. Gestión '!#REF!="Leve"),CONCATENATE("R9C",'R. Gestión '!#REF!),"")</f>
        <v>#REF!</v>
      </c>
      <c r="M34" s="57" t="e">
        <f>IF(AND('R. Gestión '!#REF!="Media",'R. Gestión '!#REF!="Leve"),CONCATENATE("R9C",'R. Gestión '!#REF!),"")</f>
        <v>#REF!</v>
      </c>
      <c r="N34" s="57" t="e">
        <f>IF(AND('R. Gestión '!#REF!="Media",'R. Gestión '!#REF!="Leve"),CONCATENATE("R9C",'R. Gestión '!#REF!),"")</f>
        <v>#REF!</v>
      </c>
      <c r="O34" s="58" t="e">
        <f>IF(AND('R. Gestión '!#REF!="Media",'R. Gestión '!#REF!="Leve"),CONCATENATE("R9C",'R. Gestión '!#REF!),"")</f>
        <v>#REF!</v>
      </c>
      <c r="P34" s="56" t="e">
        <f>IF(AND('R. Gestión '!#REF!="Media",'R. Gestión '!#REF!="Menor"),CONCATENATE("R9C",'R. Gestión '!#REF!),"")</f>
        <v>#REF!</v>
      </c>
      <c r="Q34" s="57" t="e">
        <f>IF(AND('R. Gestión '!#REF!="Media",'R. Gestión '!#REF!="Menor"),CONCATENATE("R9C",'R. Gestión '!#REF!),"")</f>
        <v>#REF!</v>
      </c>
      <c r="R34" s="57" t="e">
        <f>IF(AND('R. Gestión '!#REF!="Media",'R. Gestión '!#REF!="Menor"),CONCATENATE("R9C",'R. Gestión '!#REF!),"")</f>
        <v>#REF!</v>
      </c>
      <c r="S34" s="57" t="e">
        <f>IF(AND('R. Gestión '!#REF!="Media",'R. Gestión '!#REF!="Menor"),CONCATENATE("R9C",'R. Gestión '!#REF!),"")</f>
        <v>#REF!</v>
      </c>
      <c r="T34" s="57" t="e">
        <f>IF(AND('R. Gestión '!#REF!="Media",'R. Gestión '!#REF!="Menor"),CONCATENATE("R9C",'R. Gestión '!#REF!),"")</f>
        <v>#REF!</v>
      </c>
      <c r="U34" s="58" t="e">
        <f>IF(AND('R. Gestión '!#REF!="Media",'R. Gestión '!#REF!="Menor"),CONCATENATE("R9C",'R. Gestión '!#REF!),"")</f>
        <v>#REF!</v>
      </c>
      <c r="V34" s="56" t="e">
        <f>IF(AND('R. Gestión '!#REF!="Media",'R. Gestión '!#REF!="Moderado"),CONCATENATE("R9C",'R. Gestión '!#REF!),"")</f>
        <v>#REF!</v>
      </c>
      <c r="W34" s="57" t="e">
        <f>IF(AND('R. Gestión '!#REF!="Media",'R. Gestión '!#REF!="Moderado"),CONCATENATE("R9C",'R. Gestión '!#REF!),"")</f>
        <v>#REF!</v>
      </c>
      <c r="X34" s="57" t="e">
        <f>IF(AND('R. Gestión '!#REF!="Media",'R. Gestión '!#REF!="Moderado"),CONCATENATE("R9C",'R. Gestión '!#REF!),"")</f>
        <v>#REF!</v>
      </c>
      <c r="Y34" s="57" t="e">
        <f>IF(AND('R. Gestión '!#REF!="Media",'R. Gestión '!#REF!="Moderado"),CONCATENATE("R9C",'R. Gestión '!#REF!),"")</f>
        <v>#REF!</v>
      </c>
      <c r="Z34" s="57" t="e">
        <f>IF(AND('R. Gestión '!#REF!="Media",'R. Gestión '!#REF!="Moderado"),CONCATENATE("R9C",'R. Gestión '!#REF!),"")</f>
        <v>#REF!</v>
      </c>
      <c r="AA34" s="58" t="e">
        <f>IF(AND('R. Gestión '!#REF!="Media",'R. Gestión '!#REF!="Moderado"),CONCATENATE("R9C",'R. Gestión '!#REF!),"")</f>
        <v>#REF!</v>
      </c>
      <c r="AB34" s="41" t="e">
        <f>IF(AND('R. Gestión '!#REF!="Media",'R. Gestión '!#REF!="Mayor"),CONCATENATE("R9C",'R. Gestión '!#REF!),"")</f>
        <v>#REF!</v>
      </c>
      <c r="AC34" s="42" t="e">
        <f>IF(AND('R. Gestión '!#REF!="Media",'R. Gestión '!#REF!="Mayor"),CONCATENATE("R9C",'R. Gestión '!#REF!),"")</f>
        <v>#REF!</v>
      </c>
      <c r="AD34" s="42" t="e">
        <f>IF(AND('R. Gestión '!#REF!="Media",'R. Gestión '!#REF!="Mayor"),CONCATENATE("R9C",'R. Gestión '!#REF!),"")</f>
        <v>#REF!</v>
      </c>
      <c r="AE34" s="42" t="e">
        <f>IF(AND('R. Gestión '!#REF!="Media",'R. Gestión '!#REF!="Mayor"),CONCATENATE("R9C",'R. Gestión '!#REF!),"")</f>
        <v>#REF!</v>
      </c>
      <c r="AF34" s="42" t="e">
        <f>IF(AND('R. Gestión '!#REF!="Media",'R. Gestión '!#REF!="Mayor"),CONCATENATE("R9C",'R. Gestión '!#REF!),"")</f>
        <v>#REF!</v>
      </c>
      <c r="AG34" s="43" t="e">
        <f>IF(AND('R. Gestión '!#REF!="Media",'R. Gestión '!#REF!="Mayor"),CONCATENATE("R9C",'R. Gestión '!#REF!),"")</f>
        <v>#REF!</v>
      </c>
      <c r="AH34" s="44" t="e">
        <f>IF(AND('R. Gestión '!#REF!="Media",'R. Gestión '!#REF!="Catastrófico"),CONCATENATE("R9C",'R. Gestión '!#REF!),"")</f>
        <v>#REF!</v>
      </c>
      <c r="AI34" s="45" t="e">
        <f>IF(AND('R. Gestión '!#REF!="Media",'R. Gestión '!#REF!="Catastrófico"),CONCATENATE("R9C",'R. Gestión '!#REF!),"")</f>
        <v>#REF!</v>
      </c>
      <c r="AJ34" s="45" t="e">
        <f>IF(AND('R. Gestión '!#REF!="Media",'R. Gestión '!#REF!="Catastrófico"),CONCATENATE("R9C",'R. Gestión '!#REF!),"")</f>
        <v>#REF!</v>
      </c>
      <c r="AK34" s="45" t="e">
        <f>IF(AND('R. Gestión '!#REF!="Media",'R. Gestión '!#REF!="Catastrófico"),CONCATENATE("R9C",'R. Gestión '!#REF!),"")</f>
        <v>#REF!</v>
      </c>
      <c r="AL34" s="45" t="e">
        <f>IF(AND('R. Gestión '!#REF!="Media",'R. Gestión '!#REF!="Catastrófico"),CONCATENATE("R9C",'R. Gestión '!#REF!),"")</f>
        <v>#REF!</v>
      </c>
      <c r="AM34" s="46" t="e">
        <f>IF(AND('R. Gestión '!#REF!="Media",'R. Gestión '!#REF!="Catastrófico"),CONCATENATE("R9C",'R. Gestión '!#REF!),"")</f>
        <v>#REF!</v>
      </c>
      <c r="AN34" s="72"/>
      <c r="AO34" s="1398"/>
      <c r="AP34" s="1399"/>
      <c r="AQ34" s="1399"/>
      <c r="AR34" s="1399"/>
      <c r="AS34" s="1399"/>
      <c r="AT34" s="1400"/>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row>
    <row r="35" spans="1:80" ht="15.75" customHeight="1" thickBot="1" x14ac:dyDescent="0.3">
      <c r="A35" s="72"/>
      <c r="B35" s="1317"/>
      <c r="C35" s="1317"/>
      <c r="D35" s="1318"/>
      <c r="E35" s="1361"/>
      <c r="F35" s="1362"/>
      <c r="G35" s="1362"/>
      <c r="H35" s="1362"/>
      <c r="I35" s="1363"/>
      <c r="J35" s="56" t="e">
        <f>IF(AND('R. Gestión '!#REF!="Media",'R. Gestión '!#REF!="Leve"),CONCATENATE("R10C",'R. Gestión '!#REF!),"")</f>
        <v>#REF!</v>
      </c>
      <c r="K35" s="57" t="e">
        <f>IF(AND('R. Gestión '!#REF!="Media",'R. Gestión '!#REF!="Leve"),CONCATENATE("R10C",'R. Gestión '!#REF!),"")</f>
        <v>#REF!</v>
      </c>
      <c r="L35" s="57" t="e">
        <f>IF(AND('R. Gestión '!#REF!="Media",'R. Gestión '!#REF!="Leve"),CONCATENATE("R10C",'R. Gestión '!#REF!),"")</f>
        <v>#REF!</v>
      </c>
      <c r="M35" s="57" t="e">
        <f>IF(AND('R. Gestión '!#REF!="Media",'R. Gestión '!#REF!="Leve"),CONCATENATE("R10C",'R. Gestión '!#REF!),"")</f>
        <v>#REF!</v>
      </c>
      <c r="N35" s="57" t="e">
        <f>IF(AND('R. Gestión '!#REF!="Media",'R. Gestión '!#REF!="Leve"),CONCATENATE("R10C",'R. Gestión '!#REF!),"")</f>
        <v>#REF!</v>
      </c>
      <c r="O35" s="58" t="str">
        <f>IF(AND('R. Gestión '!$Z$156="Media",'R. Gestión '!$AB$156="Leve"),CONCATENATE("R10C",'R. Gestión '!$P$156),"")</f>
        <v/>
      </c>
      <c r="P35" s="56" t="e">
        <f>IF(AND('R. Gestión '!#REF!="Media",'R. Gestión '!#REF!="Menor"),CONCATENATE("R10C",'R. Gestión '!#REF!),"")</f>
        <v>#REF!</v>
      </c>
      <c r="Q35" s="57" t="e">
        <f>IF(AND('R. Gestión '!#REF!="Media",'R. Gestión '!#REF!="Menor"),CONCATENATE("R10C",'R. Gestión '!#REF!),"")</f>
        <v>#REF!</v>
      </c>
      <c r="R35" s="57" t="e">
        <f>IF(AND('R. Gestión '!#REF!="Media",'R. Gestión '!#REF!="Menor"),CONCATENATE("R10C",'R. Gestión '!#REF!),"")</f>
        <v>#REF!</v>
      </c>
      <c r="S35" s="57" t="e">
        <f>IF(AND('R. Gestión '!#REF!="Media",'R. Gestión '!#REF!="Menor"),CONCATENATE("R10C",'R. Gestión '!#REF!),"")</f>
        <v>#REF!</v>
      </c>
      <c r="T35" s="57" t="e">
        <f>IF(AND('R. Gestión '!#REF!="Media",'R. Gestión '!#REF!="Menor"),CONCATENATE("R10C",'R. Gestión '!#REF!),"")</f>
        <v>#REF!</v>
      </c>
      <c r="U35" s="58" t="str">
        <f>IF(AND('R. Gestión '!$Z$156="Media",'R. Gestión '!$AB$156="Menor"),CONCATENATE("R10C",'R. Gestión '!$P$156),"")</f>
        <v/>
      </c>
      <c r="V35" s="56" t="e">
        <f>IF(AND('R. Gestión '!#REF!="Media",'R. Gestión '!#REF!="Moderado"),CONCATENATE("R10C",'R. Gestión '!#REF!),"")</f>
        <v>#REF!</v>
      </c>
      <c r="W35" s="57" t="e">
        <f>IF(AND('R. Gestión '!#REF!="Media",'R. Gestión '!#REF!="Moderado"),CONCATENATE("R10C",'R. Gestión '!#REF!),"")</f>
        <v>#REF!</v>
      </c>
      <c r="X35" s="57" t="e">
        <f>IF(AND('R. Gestión '!#REF!="Media",'R. Gestión '!#REF!="Moderado"),CONCATENATE("R10C",'R. Gestión '!#REF!),"")</f>
        <v>#REF!</v>
      </c>
      <c r="Y35" s="57" t="e">
        <f>IF(AND('R. Gestión '!#REF!="Media",'R. Gestión '!#REF!="Moderado"),CONCATENATE("R10C",'R. Gestión '!#REF!),"")</f>
        <v>#REF!</v>
      </c>
      <c r="Z35" s="57" t="e">
        <f>IF(AND('R. Gestión '!#REF!="Media",'R. Gestión '!#REF!="Moderado"),CONCATENATE("R10C",'R. Gestión '!#REF!),"")</f>
        <v>#REF!</v>
      </c>
      <c r="AA35" s="58" t="str">
        <f>IF(AND('R. Gestión '!$Z$156="Media",'R. Gestión '!$AB$156="Moderado"),CONCATENATE("R10C",'R. Gestión '!$P$156),"")</f>
        <v/>
      </c>
      <c r="AB35" s="47" t="e">
        <f>IF(AND('R. Gestión '!#REF!="Media",'R. Gestión '!#REF!="Mayor"),CONCATENATE("R10C",'R. Gestión '!#REF!),"")</f>
        <v>#REF!</v>
      </c>
      <c r="AC35" s="48" t="e">
        <f>IF(AND('R. Gestión '!#REF!="Media",'R. Gestión '!#REF!="Mayor"),CONCATENATE("R10C",'R. Gestión '!#REF!),"")</f>
        <v>#REF!</v>
      </c>
      <c r="AD35" s="48" t="e">
        <f>IF(AND('R. Gestión '!#REF!="Media",'R. Gestión '!#REF!="Mayor"),CONCATENATE("R10C",'R. Gestión '!#REF!),"")</f>
        <v>#REF!</v>
      </c>
      <c r="AE35" s="48" t="e">
        <f>IF(AND('R. Gestión '!#REF!="Media",'R. Gestión '!#REF!="Mayor"),CONCATENATE("R10C",'R. Gestión '!#REF!),"")</f>
        <v>#REF!</v>
      </c>
      <c r="AF35" s="48" t="e">
        <f>IF(AND('R. Gestión '!#REF!="Media",'R. Gestión '!#REF!="Mayor"),CONCATENATE("R10C",'R. Gestión '!#REF!),"")</f>
        <v>#REF!</v>
      </c>
      <c r="AG35" s="49" t="str">
        <f>IF(AND('R. Gestión '!$Z$156="Media",'R. Gestión '!$AB$156="Mayor"),CONCATENATE("R10C",'R. Gestión '!$P$156),"")</f>
        <v/>
      </c>
      <c r="AH35" s="50" t="e">
        <f>IF(AND('R. Gestión '!#REF!="Media",'R. Gestión '!#REF!="Catastrófico"),CONCATENATE("R10C",'R. Gestión '!#REF!),"")</f>
        <v>#REF!</v>
      </c>
      <c r="AI35" s="51" t="e">
        <f>IF(AND('R. Gestión '!#REF!="Media",'R. Gestión '!#REF!="Catastrófico"),CONCATENATE("R10C",'R. Gestión '!#REF!),"")</f>
        <v>#REF!</v>
      </c>
      <c r="AJ35" s="51" t="e">
        <f>IF(AND('R. Gestión '!#REF!="Media",'R. Gestión '!#REF!="Catastrófico"),CONCATENATE("R10C",'R. Gestión '!#REF!),"")</f>
        <v>#REF!</v>
      </c>
      <c r="AK35" s="51" t="e">
        <f>IF(AND('R. Gestión '!#REF!="Media",'R. Gestión '!#REF!="Catastrófico"),CONCATENATE("R10C",'R. Gestión '!#REF!),"")</f>
        <v>#REF!</v>
      </c>
      <c r="AL35" s="51" t="e">
        <f>IF(AND('R. Gestión '!#REF!="Media",'R. Gestión '!#REF!="Catastrófico"),CONCATENATE("R10C",'R. Gestión '!#REF!),"")</f>
        <v>#REF!</v>
      </c>
      <c r="AM35" s="52" t="str">
        <f>IF(AND('R. Gestión '!$Z$156="Media",'R. Gestión '!$AB$156="Catastrófico"),CONCATENATE("R10C",'R. Gestión '!$P$156),"")</f>
        <v/>
      </c>
      <c r="AN35" s="72"/>
      <c r="AO35" s="1401"/>
      <c r="AP35" s="1402"/>
      <c r="AQ35" s="1402"/>
      <c r="AR35" s="1402"/>
      <c r="AS35" s="1402"/>
      <c r="AT35" s="1403"/>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row>
    <row r="36" spans="1:80" ht="15" customHeight="1" x14ac:dyDescent="0.25">
      <c r="A36" s="72"/>
      <c r="B36" s="1317"/>
      <c r="C36" s="1317"/>
      <c r="D36" s="1318"/>
      <c r="E36" s="1355" t="s">
        <v>99</v>
      </c>
      <c r="F36" s="1356"/>
      <c r="G36" s="1356"/>
      <c r="H36" s="1356"/>
      <c r="I36" s="1356"/>
      <c r="J36" s="62" t="e">
        <f>IF(AND('R. Gestión '!#REF!="Baja",'R. Gestión '!#REF!="Leve"),CONCATENATE("R1C",'R. Gestión '!#REF!),"")</f>
        <v>#REF!</v>
      </c>
      <c r="K36" s="63" t="e">
        <f>IF(AND('R. Gestión '!#REF!="Baja",'R. Gestión '!#REF!="Leve"),CONCATENATE("R1C",'R. Gestión '!#REF!),"")</f>
        <v>#REF!</v>
      </c>
      <c r="L36" s="63" t="e">
        <f>IF(AND('R. Gestión '!#REF!="Baja",'R. Gestión '!#REF!="Leve"),CONCATENATE("R1C",'R. Gestión '!#REF!),"")</f>
        <v>#REF!</v>
      </c>
      <c r="M36" s="63" t="e">
        <f>IF(AND('R. Gestión '!#REF!="Baja",'R. Gestión '!#REF!="Leve"),CONCATENATE("R1C",'R. Gestión '!#REF!),"")</f>
        <v>#REF!</v>
      </c>
      <c r="N36" s="63" t="e">
        <f>IF(AND('R. Gestión '!#REF!="Baja",'R. Gestión '!#REF!="Leve"),CONCATENATE("R1C",'R. Gestión '!#REF!),"")</f>
        <v>#REF!</v>
      </c>
      <c r="O36" s="64" t="e">
        <f>IF(AND('R. Gestión '!#REF!="Baja",'R. Gestión '!#REF!="Leve"),CONCATENATE("R1C",'R. Gestión '!#REF!),"")</f>
        <v>#REF!</v>
      </c>
      <c r="P36" s="53" t="e">
        <f>IF(AND('R. Gestión '!#REF!="Baja",'R. Gestión '!#REF!="Menor"),CONCATENATE("R1C",'R. Gestión '!#REF!),"")</f>
        <v>#REF!</v>
      </c>
      <c r="Q36" s="54" t="e">
        <f>IF(AND('R. Gestión '!#REF!="Baja",'R. Gestión '!#REF!="Menor"),CONCATENATE("R1C",'R. Gestión '!#REF!),"")</f>
        <v>#REF!</v>
      </c>
      <c r="R36" s="54" t="e">
        <f>IF(AND('R. Gestión '!#REF!="Baja",'R. Gestión '!#REF!="Menor"),CONCATENATE("R1C",'R. Gestión '!#REF!),"")</f>
        <v>#REF!</v>
      </c>
      <c r="S36" s="54" t="e">
        <f>IF(AND('R. Gestión '!#REF!="Baja",'R. Gestión '!#REF!="Menor"),CONCATENATE("R1C",'R. Gestión '!#REF!),"")</f>
        <v>#REF!</v>
      </c>
      <c r="T36" s="54" t="e">
        <f>IF(AND('R. Gestión '!#REF!="Baja",'R. Gestión '!#REF!="Menor"),CONCATENATE("R1C",'R. Gestión '!#REF!),"")</f>
        <v>#REF!</v>
      </c>
      <c r="U36" s="55" t="e">
        <f>IF(AND('R. Gestión '!#REF!="Baja",'R. Gestión '!#REF!="Menor"),CONCATENATE("R1C",'R. Gestión '!#REF!),"")</f>
        <v>#REF!</v>
      </c>
      <c r="V36" s="53" t="e">
        <f>IF(AND('R. Gestión '!#REF!="Baja",'R. Gestión '!#REF!="Moderado"),CONCATENATE("R1C",'R. Gestión '!#REF!),"")</f>
        <v>#REF!</v>
      </c>
      <c r="W36" s="54" t="e">
        <f>IF(AND('R. Gestión '!#REF!="Baja",'R. Gestión '!#REF!="Moderado"),CONCATENATE("R1C",'R. Gestión '!#REF!),"")</f>
        <v>#REF!</v>
      </c>
      <c r="X36" s="54" t="e">
        <f>IF(AND('R. Gestión '!#REF!="Baja",'R. Gestión '!#REF!="Moderado"),CONCATENATE("R1C",'R. Gestión '!#REF!),"")</f>
        <v>#REF!</v>
      </c>
      <c r="Y36" s="54" t="e">
        <f>IF(AND('R. Gestión '!#REF!="Baja",'R. Gestión '!#REF!="Moderado"),CONCATENATE("R1C",'R. Gestión '!#REF!),"")</f>
        <v>#REF!</v>
      </c>
      <c r="Z36" s="54" t="e">
        <f>IF(AND('R. Gestión '!#REF!="Baja",'R. Gestión '!#REF!="Moderado"),CONCATENATE("R1C",'R. Gestión '!#REF!),"")</f>
        <v>#REF!</v>
      </c>
      <c r="AA36" s="55" t="e">
        <f>IF(AND('R. Gestión '!#REF!="Baja",'R. Gestión '!#REF!="Moderado"),CONCATENATE("R1C",'R. Gestión '!#REF!),"")</f>
        <v>#REF!</v>
      </c>
      <c r="AB36" s="35" t="e">
        <f>IF(AND('R. Gestión '!#REF!="Baja",'R. Gestión '!#REF!="Mayor"),CONCATENATE("R1C",'R. Gestión '!#REF!),"")</f>
        <v>#REF!</v>
      </c>
      <c r="AC36" s="36" t="e">
        <f>IF(AND('R. Gestión '!#REF!="Baja",'R. Gestión '!#REF!="Mayor"),CONCATENATE("R1C",'R. Gestión '!#REF!),"")</f>
        <v>#REF!</v>
      </c>
      <c r="AD36" s="36" t="e">
        <f>IF(AND('R. Gestión '!#REF!="Baja",'R. Gestión '!#REF!="Mayor"),CONCATENATE("R1C",'R. Gestión '!#REF!),"")</f>
        <v>#REF!</v>
      </c>
      <c r="AE36" s="36" t="e">
        <f>IF(AND('R. Gestión '!#REF!="Baja",'R. Gestión '!#REF!="Mayor"),CONCATENATE("R1C",'R. Gestión '!#REF!),"")</f>
        <v>#REF!</v>
      </c>
      <c r="AF36" s="36" t="e">
        <f>IF(AND('R. Gestión '!#REF!="Baja",'R. Gestión '!#REF!="Mayor"),CONCATENATE("R1C",'R. Gestión '!#REF!),"")</f>
        <v>#REF!</v>
      </c>
      <c r="AG36" s="37" t="e">
        <f>IF(AND('R. Gestión '!#REF!="Baja",'R. Gestión '!#REF!="Mayor"),CONCATENATE("R1C",'R. Gestión '!#REF!),"")</f>
        <v>#REF!</v>
      </c>
      <c r="AH36" s="38" t="e">
        <f>IF(AND('R. Gestión '!#REF!="Baja",'R. Gestión '!#REF!="Catastrófico"),CONCATENATE("R1C",'R. Gestión '!#REF!),"")</f>
        <v>#REF!</v>
      </c>
      <c r="AI36" s="39" t="e">
        <f>IF(AND('R. Gestión '!#REF!="Baja",'R. Gestión '!#REF!="Catastrófico"),CONCATENATE("R1C",'R. Gestión '!#REF!),"")</f>
        <v>#REF!</v>
      </c>
      <c r="AJ36" s="39" t="e">
        <f>IF(AND('R. Gestión '!#REF!="Baja",'R. Gestión '!#REF!="Catastrófico"),CONCATENATE("R1C",'R. Gestión '!#REF!),"")</f>
        <v>#REF!</v>
      </c>
      <c r="AK36" s="39" t="e">
        <f>IF(AND('R. Gestión '!#REF!="Baja",'R. Gestión '!#REF!="Catastrófico"),CONCATENATE("R1C",'R. Gestión '!#REF!),"")</f>
        <v>#REF!</v>
      </c>
      <c r="AL36" s="39" t="e">
        <f>IF(AND('R. Gestión '!#REF!="Baja",'R. Gestión '!#REF!="Catastrófico"),CONCATENATE("R1C",'R. Gestión '!#REF!),"")</f>
        <v>#REF!</v>
      </c>
      <c r="AM36" s="40" t="e">
        <f>IF(AND('R. Gestión '!#REF!="Baja",'R. Gestión '!#REF!="Catastrófico"),CONCATENATE("R1C",'R. Gestión '!#REF!),"")</f>
        <v>#REF!</v>
      </c>
      <c r="AN36" s="72"/>
      <c r="AO36" s="1386" t="s">
        <v>69</v>
      </c>
      <c r="AP36" s="1387"/>
      <c r="AQ36" s="1387"/>
      <c r="AR36" s="1387"/>
      <c r="AS36" s="1387"/>
      <c r="AT36" s="1388"/>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row>
    <row r="37" spans="1:80" ht="15" customHeight="1" x14ac:dyDescent="0.25">
      <c r="A37" s="72"/>
      <c r="B37" s="1317"/>
      <c r="C37" s="1317"/>
      <c r="D37" s="1318"/>
      <c r="E37" s="1374"/>
      <c r="F37" s="1359"/>
      <c r="G37" s="1359"/>
      <c r="H37" s="1359"/>
      <c r="I37" s="1359"/>
      <c r="J37" s="65" t="e">
        <f>IF(AND('R. Gestión '!#REF!="Baja",'R. Gestión '!#REF!="Leve"),CONCATENATE("R2C",'R. Gestión '!#REF!),"")</f>
        <v>#REF!</v>
      </c>
      <c r="K37" s="66" t="e">
        <f>IF(AND('R. Gestión '!#REF!="Baja",'R. Gestión '!#REF!="Leve"),CONCATENATE("R2C",'R. Gestión '!#REF!),"")</f>
        <v>#REF!</v>
      </c>
      <c r="L37" s="66" t="e">
        <f>IF(AND('R. Gestión '!#REF!="Baja",'R. Gestión '!#REF!="Leve"),CONCATENATE("R2C",'R. Gestión '!#REF!),"")</f>
        <v>#REF!</v>
      </c>
      <c r="M37" s="66" t="e">
        <f>IF(AND('R. Gestión '!#REF!="Baja",'R. Gestión '!#REF!="Leve"),CONCATENATE("R2C",'R. Gestión '!#REF!),"")</f>
        <v>#REF!</v>
      </c>
      <c r="N37" s="66" t="e">
        <f>IF(AND('R. Gestión '!#REF!="Baja",'R. Gestión '!#REF!="Leve"),CONCATENATE("R2C",'R. Gestión '!#REF!),"")</f>
        <v>#REF!</v>
      </c>
      <c r="O37" s="67" t="e">
        <f>IF(AND('R. Gestión '!#REF!="Baja",'R. Gestión '!#REF!="Leve"),CONCATENATE("R2C",'R. Gestión '!#REF!),"")</f>
        <v>#REF!</v>
      </c>
      <c r="P37" s="56" t="e">
        <f>IF(AND('R. Gestión '!#REF!="Baja",'R. Gestión '!#REF!="Menor"),CONCATENATE("R2C",'R. Gestión '!#REF!),"")</f>
        <v>#REF!</v>
      </c>
      <c r="Q37" s="57" t="e">
        <f>IF(AND('R. Gestión '!#REF!="Baja",'R. Gestión '!#REF!="Menor"),CONCATENATE("R2C",'R. Gestión '!#REF!),"")</f>
        <v>#REF!</v>
      </c>
      <c r="R37" s="57" t="e">
        <f>IF(AND('R. Gestión '!#REF!="Baja",'R. Gestión '!#REF!="Menor"),CONCATENATE("R2C",'R. Gestión '!#REF!),"")</f>
        <v>#REF!</v>
      </c>
      <c r="S37" s="57" t="e">
        <f>IF(AND('R. Gestión '!#REF!="Baja",'R. Gestión '!#REF!="Menor"),CONCATENATE("R2C",'R. Gestión '!#REF!),"")</f>
        <v>#REF!</v>
      </c>
      <c r="T37" s="57" t="e">
        <f>IF(AND('R. Gestión '!#REF!="Baja",'R. Gestión '!#REF!="Menor"),CONCATENATE("R2C",'R. Gestión '!#REF!),"")</f>
        <v>#REF!</v>
      </c>
      <c r="U37" s="58" t="e">
        <f>IF(AND('R. Gestión '!#REF!="Baja",'R. Gestión '!#REF!="Menor"),CONCATENATE("R2C",'R. Gestión '!#REF!),"")</f>
        <v>#REF!</v>
      </c>
      <c r="V37" s="56" t="e">
        <f>IF(AND('R. Gestión '!#REF!="Baja",'R. Gestión '!#REF!="Moderado"),CONCATENATE("R2C",'R. Gestión '!#REF!),"")</f>
        <v>#REF!</v>
      </c>
      <c r="W37" s="57" t="e">
        <f>IF(AND('R. Gestión '!#REF!="Baja",'R. Gestión '!#REF!="Moderado"),CONCATENATE("R2C",'R. Gestión '!#REF!),"")</f>
        <v>#REF!</v>
      </c>
      <c r="X37" s="57" t="e">
        <f>IF(AND('R. Gestión '!#REF!="Baja",'R. Gestión '!#REF!="Moderado"),CONCATENATE("R2C",'R. Gestión '!#REF!),"")</f>
        <v>#REF!</v>
      </c>
      <c r="Y37" s="57" t="e">
        <f>IF(AND('R. Gestión '!#REF!="Baja",'R. Gestión '!#REF!="Moderado"),CONCATENATE("R2C",'R. Gestión '!#REF!),"")</f>
        <v>#REF!</v>
      </c>
      <c r="Z37" s="57" t="e">
        <f>IF(AND('R. Gestión '!#REF!="Baja",'R. Gestión '!#REF!="Moderado"),CONCATENATE("R2C",'R. Gestión '!#REF!),"")</f>
        <v>#REF!</v>
      </c>
      <c r="AA37" s="58" t="e">
        <f>IF(AND('R. Gestión '!#REF!="Baja",'R. Gestión '!#REF!="Moderado"),CONCATENATE("R2C",'R. Gestión '!#REF!),"")</f>
        <v>#REF!</v>
      </c>
      <c r="AB37" s="41" t="e">
        <f>IF(AND('R. Gestión '!#REF!="Baja",'R. Gestión '!#REF!="Mayor"),CONCATENATE("R2C",'R. Gestión '!#REF!),"")</f>
        <v>#REF!</v>
      </c>
      <c r="AC37" s="42" t="e">
        <f>IF(AND('R. Gestión '!#REF!="Baja",'R. Gestión '!#REF!="Mayor"),CONCATENATE("R2C",'R. Gestión '!#REF!),"")</f>
        <v>#REF!</v>
      </c>
      <c r="AD37" s="42" t="e">
        <f>IF(AND('R. Gestión '!#REF!="Baja",'R. Gestión '!#REF!="Mayor"),CONCATENATE("R2C",'R. Gestión '!#REF!),"")</f>
        <v>#REF!</v>
      </c>
      <c r="AE37" s="42" t="e">
        <f>IF(AND('R. Gestión '!#REF!="Baja",'R. Gestión '!#REF!="Mayor"),CONCATENATE("R2C",'R. Gestión '!#REF!),"")</f>
        <v>#REF!</v>
      </c>
      <c r="AF37" s="42" t="e">
        <f>IF(AND('R. Gestión '!#REF!="Baja",'R. Gestión '!#REF!="Mayor"),CONCATENATE("R2C",'R. Gestión '!#REF!),"")</f>
        <v>#REF!</v>
      </c>
      <c r="AG37" s="43" t="e">
        <f>IF(AND('R. Gestión '!#REF!="Baja",'R. Gestión '!#REF!="Mayor"),CONCATENATE("R2C",'R. Gestión '!#REF!),"")</f>
        <v>#REF!</v>
      </c>
      <c r="AH37" s="44" t="e">
        <f>IF(AND('R. Gestión '!#REF!="Baja",'R. Gestión '!#REF!="Catastrófico"),CONCATENATE("R2C",'R. Gestión '!#REF!),"")</f>
        <v>#REF!</v>
      </c>
      <c r="AI37" s="45" t="e">
        <f>IF(AND('R. Gestión '!#REF!="Baja",'R. Gestión '!#REF!="Catastrófico"),CONCATENATE("R2C",'R. Gestión '!#REF!),"")</f>
        <v>#REF!</v>
      </c>
      <c r="AJ37" s="45" t="e">
        <f>IF(AND('R. Gestión '!#REF!="Baja",'R. Gestión '!#REF!="Catastrófico"),CONCATENATE("R2C",'R. Gestión '!#REF!),"")</f>
        <v>#REF!</v>
      </c>
      <c r="AK37" s="45" t="e">
        <f>IF(AND('R. Gestión '!#REF!="Baja",'R. Gestión '!#REF!="Catastrófico"),CONCATENATE("R2C",'R. Gestión '!#REF!),"")</f>
        <v>#REF!</v>
      </c>
      <c r="AL37" s="45" t="e">
        <f>IF(AND('R. Gestión '!#REF!="Baja",'R. Gestión '!#REF!="Catastrófico"),CONCATENATE("R2C",'R. Gestión '!#REF!),"")</f>
        <v>#REF!</v>
      </c>
      <c r="AM37" s="46" t="e">
        <f>IF(AND('R. Gestión '!#REF!="Baja",'R. Gestión '!#REF!="Catastrófico"),CONCATENATE("R2C",'R. Gestión '!#REF!),"")</f>
        <v>#REF!</v>
      </c>
      <c r="AN37" s="72"/>
      <c r="AO37" s="1389"/>
      <c r="AP37" s="1390"/>
      <c r="AQ37" s="1390"/>
      <c r="AR37" s="1390"/>
      <c r="AS37" s="1390"/>
      <c r="AT37" s="1391"/>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row>
    <row r="38" spans="1:80" ht="15" customHeight="1" x14ac:dyDescent="0.25">
      <c r="A38" s="72"/>
      <c r="B38" s="1317"/>
      <c r="C38" s="1317"/>
      <c r="D38" s="1318"/>
      <c r="E38" s="1358"/>
      <c r="F38" s="1359"/>
      <c r="G38" s="1359"/>
      <c r="H38" s="1359"/>
      <c r="I38" s="1359"/>
      <c r="J38" s="65" t="e">
        <f>IF(AND('R. Gestión '!#REF!="Baja",'R. Gestión '!#REF!="Leve"),CONCATENATE("R3C",'R. Gestión '!#REF!),"")</f>
        <v>#REF!</v>
      </c>
      <c r="K38" s="66" t="e">
        <f>IF(AND('R. Gestión '!#REF!="Baja",'R. Gestión '!#REF!="Leve"),CONCATENATE("R3C",'R. Gestión '!#REF!),"")</f>
        <v>#REF!</v>
      </c>
      <c r="L38" s="66" t="e">
        <f>IF(AND('R. Gestión '!#REF!="Baja",'R. Gestión '!#REF!="Leve"),CONCATENATE("R3C",'R. Gestión '!#REF!),"")</f>
        <v>#REF!</v>
      </c>
      <c r="M38" s="66" t="e">
        <f>IF(AND('R. Gestión '!#REF!="Baja",'R. Gestión '!#REF!="Leve"),CONCATENATE("R3C",'R. Gestión '!#REF!),"")</f>
        <v>#REF!</v>
      </c>
      <c r="N38" s="66" t="e">
        <f>IF(AND('R. Gestión '!#REF!="Baja",'R. Gestión '!#REF!="Leve"),CONCATENATE("R3C",'R. Gestión '!#REF!),"")</f>
        <v>#REF!</v>
      </c>
      <c r="O38" s="67" t="e">
        <f>IF(AND('R. Gestión '!#REF!="Baja",'R. Gestión '!#REF!="Leve"),CONCATENATE("R3C",'R. Gestión '!#REF!),"")</f>
        <v>#REF!</v>
      </c>
      <c r="P38" s="56" t="e">
        <f>IF(AND('R. Gestión '!#REF!="Baja",'R. Gestión '!#REF!="Menor"),CONCATENATE("R3C",'R. Gestión '!#REF!),"")</f>
        <v>#REF!</v>
      </c>
      <c r="Q38" s="57" t="e">
        <f>IF(AND('R. Gestión '!#REF!="Baja",'R. Gestión '!#REF!="Menor"),CONCATENATE("R3C",'R. Gestión '!#REF!),"")</f>
        <v>#REF!</v>
      </c>
      <c r="R38" s="57" t="e">
        <f>IF(AND('R. Gestión '!#REF!="Baja",'R. Gestión '!#REF!="Menor"),CONCATENATE("R3C",'R. Gestión '!#REF!),"")</f>
        <v>#REF!</v>
      </c>
      <c r="S38" s="57" t="e">
        <f>IF(AND('R. Gestión '!#REF!="Baja",'R. Gestión '!#REF!="Menor"),CONCATENATE("R3C",'R. Gestión '!#REF!),"")</f>
        <v>#REF!</v>
      </c>
      <c r="T38" s="57" t="e">
        <f>IF(AND('R. Gestión '!#REF!="Baja",'R. Gestión '!#REF!="Menor"),CONCATENATE("R3C",'R. Gestión '!#REF!),"")</f>
        <v>#REF!</v>
      </c>
      <c r="U38" s="58" t="e">
        <f>IF(AND('R. Gestión '!#REF!="Baja",'R. Gestión '!#REF!="Menor"),CONCATENATE("R3C",'R. Gestión '!#REF!),"")</f>
        <v>#REF!</v>
      </c>
      <c r="V38" s="56" t="e">
        <f>IF(AND('R. Gestión '!#REF!="Baja",'R. Gestión '!#REF!="Moderado"),CONCATENATE("R3C",'R. Gestión '!#REF!),"")</f>
        <v>#REF!</v>
      </c>
      <c r="W38" s="57" t="e">
        <f>IF(AND('R. Gestión '!#REF!="Baja",'R. Gestión '!#REF!="Moderado"),CONCATENATE("R3C",'R. Gestión '!#REF!),"")</f>
        <v>#REF!</v>
      </c>
      <c r="X38" s="57" t="e">
        <f>IF(AND('R. Gestión '!#REF!="Baja",'R. Gestión '!#REF!="Moderado"),CONCATENATE("R3C",'R. Gestión '!#REF!),"")</f>
        <v>#REF!</v>
      </c>
      <c r="Y38" s="57" t="e">
        <f>IF(AND('R. Gestión '!#REF!="Baja",'R. Gestión '!#REF!="Moderado"),CONCATENATE("R3C",'R. Gestión '!#REF!),"")</f>
        <v>#REF!</v>
      </c>
      <c r="Z38" s="57" t="e">
        <f>IF(AND('R. Gestión '!#REF!="Baja",'R. Gestión '!#REF!="Moderado"),CONCATENATE("R3C",'R. Gestión '!#REF!),"")</f>
        <v>#REF!</v>
      </c>
      <c r="AA38" s="58" t="e">
        <f>IF(AND('R. Gestión '!#REF!="Baja",'R. Gestión '!#REF!="Moderado"),CONCATENATE("R3C",'R. Gestión '!#REF!),"")</f>
        <v>#REF!</v>
      </c>
      <c r="AB38" s="41" t="e">
        <f>IF(AND('R. Gestión '!#REF!="Baja",'R. Gestión '!#REF!="Mayor"),CONCATENATE("R3C",'R. Gestión '!#REF!),"")</f>
        <v>#REF!</v>
      </c>
      <c r="AC38" s="42" t="e">
        <f>IF(AND('R. Gestión '!#REF!="Baja",'R. Gestión '!#REF!="Mayor"),CONCATENATE("R3C",'R. Gestión '!#REF!),"")</f>
        <v>#REF!</v>
      </c>
      <c r="AD38" s="42" t="e">
        <f>IF(AND('R. Gestión '!#REF!="Baja",'R. Gestión '!#REF!="Mayor"),CONCATENATE("R3C",'R. Gestión '!#REF!),"")</f>
        <v>#REF!</v>
      </c>
      <c r="AE38" s="42" t="e">
        <f>IF(AND('R. Gestión '!#REF!="Baja",'R. Gestión '!#REF!="Mayor"),CONCATENATE("R3C",'R. Gestión '!#REF!),"")</f>
        <v>#REF!</v>
      </c>
      <c r="AF38" s="42" t="e">
        <f>IF(AND('R. Gestión '!#REF!="Baja",'R. Gestión '!#REF!="Mayor"),CONCATENATE("R3C",'R. Gestión '!#REF!),"")</f>
        <v>#REF!</v>
      </c>
      <c r="AG38" s="43" t="e">
        <f>IF(AND('R. Gestión '!#REF!="Baja",'R. Gestión '!#REF!="Mayor"),CONCATENATE("R3C",'R. Gestión '!#REF!),"")</f>
        <v>#REF!</v>
      </c>
      <c r="AH38" s="44" t="e">
        <f>IF(AND('R. Gestión '!#REF!="Baja",'R. Gestión '!#REF!="Catastrófico"),CONCATENATE("R3C",'R. Gestión '!#REF!),"")</f>
        <v>#REF!</v>
      </c>
      <c r="AI38" s="45" t="e">
        <f>IF(AND('R. Gestión '!#REF!="Baja",'R. Gestión '!#REF!="Catastrófico"),CONCATENATE("R3C",'R. Gestión '!#REF!),"")</f>
        <v>#REF!</v>
      </c>
      <c r="AJ38" s="45" t="e">
        <f>IF(AND('R. Gestión '!#REF!="Baja",'R. Gestión '!#REF!="Catastrófico"),CONCATENATE("R3C",'R. Gestión '!#REF!),"")</f>
        <v>#REF!</v>
      </c>
      <c r="AK38" s="45" t="e">
        <f>IF(AND('R. Gestión '!#REF!="Baja",'R. Gestión '!#REF!="Catastrófico"),CONCATENATE("R3C",'R. Gestión '!#REF!),"")</f>
        <v>#REF!</v>
      </c>
      <c r="AL38" s="45" t="e">
        <f>IF(AND('R. Gestión '!#REF!="Baja",'R. Gestión '!#REF!="Catastrófico"),CONCATENATE("R3C",'R. Gestión '!#REF!),"")</f>
        <v>#REF!</v>
      </c>
      <c r="AM38" s="46" t="e">
        <f>IF(AND('R. Gestión '!#REF!="Baja",'R. Gestión '!#REF!="Catastrófico"),CONCATENATE("R3C",'R. Gestión '!#REF!),"")</f>
        <v>#REF!</v>
      </c>
      <c r="AN38" s="72"/>
      <c r="AO38" s="1389"/>
      <c r="AP38" s="1390"/>
      <c r="AQ38" s="1390"/>
      <c r="AR38" s="1390"/>
      <c r="AS38" s="1390"/>
      <c r="AT38" s="1391"/>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row>
    <row r="39" spans="1:80" ht="15" customHeight="1" x14ac:dyDescent="0.25">
      <c r="A39" s="72"/>
      <c r="B39" s="1317"/>
      <c r="C39" s="1317"/>
      <c r="D39" s="1318"/>
      <c r="E39" s="1358"/>
      <c r="F39" s="1359"/>
      <c r="G39" s="1359"/>
      <c r="H39" s="1359"/>
      <c r="I39" s="1359"/>
      <c r="J39" s="65" t="e">
        <f>IF(AND('R. Gestión '!#REF!="Baja",'R. Gestión '!#REF!="Leve"),CONCATENATE("R4C",'R. Gestión '!#REF!),"")</f>
        <v>#REF!</v>
      </c>
      <c r="K39" s="66" t="e">
        <f>IF(AND('R. Gestión '!#REF!="Baja",'R. Gestión '!#REF!="Leve"),CONCATENATE("R4C",'R. Gestión '!#REF!),"")</f>
        <v>#REF!</v>
      </c>
      <c r="L39" s="66" t="e">
        <f>IF(AND('R. Gestión '!#REF!="Baja",'R. Gestión '!#REF!="Leve"),CONCATENATE("R4C",'R. Gestión '!#REF!),"")</f>
        <v>#REF!</v>
      </c>
      <c r="M39" s="66" t="e">
        <f>IF(AND('R. Gestión '!#REF!="Baja",'R. Gestión '!#REF!="Leve"),CONCATENATE("R4C",'R. Gestión '!#REF!),"")</f>
        <v>#REF!</v>
      </c>
      <c r="N39" s="66" t="e">
        <f>IF(AND('R. Gestión '!#REF!="Baja",'R. Gestión '!#REF!="Leve"),CONCATENATE("R4C",'R. Gestión '!#REF!),"")</f>
        <v>#REF!</v>
      </c>
      <c r="O39" s="67" t="e">
        <f>IF(AND('R. Gestión '!#REF!="Baja",'R. Gestión '!#REF!="Leve"),CONCATENATE("R4C",'R. Gestión '!#REF!),"")</f>
        <v>#REF!</v>
      </c>
      <c r="P39" s="56" t="e">
        <f>IF(AND('R. Gestión '!#REF!="Baja",'R. Gestión '!#REF!="Menor"),CONCATENATE("R4C",'R. Gestión '!#REF!),"")</f>
        <v>#REF!</v>
      </c>
      <c r="Q39" s="57" t="e">
        <f>IF(AND('R. Gestión '!#REF!="Baja",'R. Gestión '!#REF!="Menor"),CONCATENATE("R4C",'R. Gestión '!#REF!),"")</f>
        <v>#REF!</v>
      </c>
      <c r="R39" s="57" t="e">
        <f>IF(AND('R. Gestión '!#REF!="Baja",'R. Gestión '!#REF!="Menor"),CONCATENATE("R4C",'R. Gestión '!#REF!),"")</f>
        <v>#REF!</v>
      </c>
      <c r="S39" s="57" t="e">
        <f>IF(AND('R. Gestión '!#REF!="Baja",'R. Gestión '!#REF!="Menor"),CONCATENATE("R4C",'R. Gestión '!#REF!),"")</f>
        <v>#REF!</v>
      </c>
      <c r="T39" s="57" t="e">
        <f>IF(AND('R. Gestión '!#REF!="Baja",'R. Gestión '!#REF!="Menor"),CONCATENATE("R4C",'R. Gestión '!#REF!),"")</f>
        <v>#REF!</v>
      </c>
      <c r="U39" s="58" t="e">
        <f>IF(AND('R. Gestión '!#REF!="Baja",'R. Gestión '!#REF!="Menor"),CONCATENATE("R4C",'R. Gestión '!#REF!),"")</f>
        <v>#REF!</v>
      </c>
      <c r="V39" s="56" t="e">
        <f>IF(AND('R. Gestión '!#REF!="Baja",'R. Gestión '!#REF!="Moderado"),CONCATENATE("R4C",'R. Gestión '!#REF!),"")</f>
        <v>#REF!</v>
      </c>
      <c r="W39" s="57" t="e">
        <f>IF(AND('R. Gestión '!#REF!="Baja",'R. Gestión '!#REF!="Moderado"),CONCATENATE("R4C",'R. Gestión '!#REF!),"")</f>
        <v>#REF!</v>
      </c>
      <c r="X39" s="57" t="e">
        <f>IF(AND('R. Gestión '!#REF!="Baja",'R. Gestión '!#REF!="Moderado"),CONCATENATE("R4C",'R. Gestión '!#REF!),"")</f>
        <v>#REF!</v>
      </c>
      <c r="Y39" s="57" t="e">
        <f>IF(AND('R. Gestión '!#REF!="Baja",'R. Gestión '!#REF!="Moderado"),CONCATENATE("R4C",'R. Gestión '!#REF!),"")</f>
        <v>#REF!</v>
      </c>
      <c r="Z39" s="57" t="e">
        <f>IF(AND('R. Gestión '!#REF!="Baja",'R. Gestión '!#REF!="Moderado"),CONCATENATE("R4C",'R. Gestión '!#REF!),"")</f>
        <v>#REF!</v>
      </c>
      <c r="AA39" s="58" t="e">
        <f>IF(AND('R. Gestión '!#REF!="Baja",'R. Gestión '!#REF!="Moderado"),CONCATENATE("R4C",'R. Gestión '!#REF!),"")</f>
        <v>#REF!</v>
      </c>
      <c r="AB39" s="41" t="e">
        <f>IF(AND('R. Gestión '!#REF!="Baja",'R. Gestión '!#REF!="Mayor"),CONCATENATE("R4C",'R. Gestión '!#REF!),"")</f>
        <v>#REF!</v>
      </c>
      <c r="AC39" s="42" t="e">
        <f>IF(AND('R. Gestión '!#REF!="Baja",'R. Gestión '!#REF!="Mayor"),CONCATENATE("R4C",'R. Gestión '!#REF!),"")</f>
        <v>#REF!</v>
      </c>
      <c r="AD39" s="42" t="e">
        <f>IF(AND('R. Gestión '!#REF!="Baja",'R. Gestión '!#REF!="Mayor"),CONCATENATE("R4C",'R. Gestión '!#REF!),"")</f>
        <v>#REF!</v>
      </c>
      <c r="AE39" s="42" t="e">
        <f>IF(AND('R. Gestión '!#REF!="Baja",'R. Gestión '!#REF!="Mayor"),CONCATENATE("R4C",'R. Gestión '!#REF!),"")</f>
        <v>#REF!</v>
      </c>
      <c r="AF39" s="42" t="e">
        <f>IF(AND('R. Gestión '!#REF!="Baja",'R. Gestión '!#REF!="Mayor"),CONCATENATE("R4C",'R. Gestión '!#REF!),"")</f>
        <v>#REF!</v>
      </c>
      <c r="AG39" s="43" t="e">
        <f>IF(AND('R. Gestión '!#REF!="Baja",'R. Gestión '!#REF!="Mayor"),CONCATENATE("R4C",'R. Gestión '!#REF!),"")</f>
        <v>#REF!</v>
      </c>
      <c r="AH39" s="44" t="e">
        <f>IF(AND('R. Gestión '!#REF!="Baja",'R. Gestión '!#REF!="Catastrófico"),CONCATENATE("R4C",'R. Gestión '!#REF!),"")</f>
        <v>#REF!</v>
      </c>
      <c r="AI39" s="45" t="e">
        <f>IF(AND('R. Gestión '!#REF!="Baja",'R. Gestión '!#REF!="Catastrófico"),CONCATENATE("R4C",'R. Gestión '!#REF!),"")</f>
        <v>#REF!</v>
      </c>
      <c r="AJ39" s="45" t="e">
        <f>IF(AND('R. Gestión '!#REF!="Baja",'R. Gestión '!#REF!="Catastrófico"),CONCATENATE("R4C",'R. Gestión '!#REF!),"")</f>
        <v>#REF!</v>
      </c>
      <c r="AK39" s="45" t="e">
        <f>IF(AND('R. Gestión '!#REF!="Baja",'R. Gestión '!#REF!="Catastrófico"),CONCATENATE("R4C",'R. Gestión '!#REF!),"")</f>
        <v>#REF!</v>
      </c>
      <c r="AL39" s="45" t="e">
        <f>IF(AND('R. Gestión '!#REF!="Baja",'R. Gestión '!#REF!="Catastrófico"),CONCATENATE("R4C",'R. Gestión '!#REF!),"")</f>
        <v>#REF!</v>
      </c>
      <c r="AM39" s="46" t="e">
        <f>IF(AND('R. Gestión '!#REF!="Baja",'R. Gestión '!#REF!="Catastrófico"),CONCATENATE("R4C",'R. Gestión '!#REF!),"")</f>
        <v>#REF!</v>
      </c>
      <c r="AN39" s="72"/>
      <c r="AO39" s="1389"/>
      <c r="AP39" s="1390"/>
      <c r="AQ39" s="1390"/>
      <c r="AR39" s="1390"/>
      <c r="AS39" s="1390"/>
      <c r="AT39" s="1391"/>
      <c r="AU39" s="72"/>
      <c r="AV39" s="72"/>
      <c r="AW39" s="72"/>
      <c r="AX39" s="72"/>
      <c r="AY39" s="72"/>
      <c r="AZ39" s="72"/>
      <c r="BA39" s="72"/>
      <c r="BB39" s="72"/>
      <c r="BC39" s="72"/>
      <c r="BD39" s="72"/>
      <c r="BE39" s="72"/>
      <c r="BF39" s="72"/>
      <c r="BG39" s="72"/>
      <c r="BH39" s="72"/>
      <c r="BI39" s="72"/>
      <c r="BJ39" s="72"/>
      <c r="BK39" s="72"/>
      <c r="BL39" s="72"/>
      <c r="BM39" s="72"/>
      <c r="BN39" s="72"/>
      <c r="BO39" s="72"/>
      <c r="BP39" s="72"/>
      <c r="BQ39" s="72"/>
      <c r="BR39" s="72"/>
      <c r="BS39" s="72"/>
      <c r="BT39" s="72"/>
      <c r="BU39" s="72"/>
      <c r="BV39" s="72"/>
      <c r="BW39" s="72"/>
      <c r="BX39" s="72"/>
    </row>
    <row r="40" spans="1:80" ht="15" customHeight="1" x14ac:dyDescent="0.25">
      <c r="A40" s="72"/>
      <c r="B40" s="1317"/>
      <c r="C40" s="1317"/>
      <c r="D40" s="1318"/>
      <c r="E40" s="1358"/>
      <c r="F40" s="1359"/>
      <c r="G40" s="1359"/>
      <c r="H40" s="1359"/>
      <c r="I40" s="1359"/>
      <c r="J40" s="65" t="e">
        <f>IF(AND('R. Gestión '!#REF!="Baja",'R. Gestión '!#REF!="Leve"),CONCATENATE("R5C",'R. Gestión '!#REF!),"")</f>
        <v>#REF!</v>
      </c>
      <c r="K40" s="66" t="e">
        <f>IF(AND('R. Gestión '!#REF!="Baja",'R. Gestión '!#REF!="Leve"),CONCATENATE("R5C",'R. Gestión '!#REF!),"")</f>
        <v>#REF!</v>
      </c>
      <c r="L40" s="66" t="e">
        <f>IF(AND('R. Gestión '!#REF!="Baja",'R. Gestión '!#REF!="Leve"),CONCATENATE("R5C",'R. Gestión '!#REF!),"")</f>
        <v>#REF!</v>
      </c>
      <c r="M40" s="66" t="e">
        <f>IF(AND('R. Gestión '!#REF!="Baja",'R. Gestión '!#REF!="Leve"),CONCATENATE("R5C",'R. Gestión '!#REF!),"")</f>
        <v>#REF!</v>
      </c>
      <c r="N40" s="66" t="e">
        <f>IF(AND('R. Gestión '!#REF!="Baja",'R. Gestión '!#REF!="Leve"),CONCATENATE("R5C",'R. Gestión '!#REF!),"")</f>
        <v>#REF!</v>
      </c>
      <c r="O40" s="67" t="e">
        <f>IF(AND('R. Gestión '!#REF!="Baja",'R. Gestión '!#REF!="Leve"),CONCATENATE("R5C",'R. Gestión '!#REF!),"")</f>
        <v>#REF!</v>
      </c>
      <c r="P40" s="56" t="e">
        <f>IF(AND('R. Gestión '!#REF!="Baja",'R. Gestión '!#REF!="Menor"),CONCATENATE("R5C",'R. Gestión '!#REF!),"")</f>
        <v>#REF!</v>
      </c>
      <c r="Q40" s="57" t="e">
        <f>IF(AND('R. Gestión '!#REF!="Baja",'R. Gestión '!#REF!="Menor"),CONCATENATE("R5C",'R. Gestión '!#REF!),"")</f>
        <v>#REF!</v>
      </c>
      <c r="R40" s="57" t="e">
        <f>IF(AND('R. Gestión '!#REF!="Baja",'R. Gestión '!#REF!="Menor"),CONCATENATE("R5C",'R. Gestión '!#REF!),"")</f>
        <v>#REF!</v>
      </c>
      <c r="S40" s="57" t="e">
        <f>IF(AND('R. Gestión '!#REF!="Baja",'R. Gestión '!#REF!="Menor"),CONCATENATE("R5C",'R. Gestión '!#REF!),"")</f>
        <v>#REF!</v>
      </c>
      <c r="T40" s="57" t="e">
        <f>IF(AND('R. Gestión '!#REF!="Baja",'R. Gestión '!#REF!="Menor"),CONCATENATE("R5C",'R. Gestión '!#REF!),"")</f>
        <v>#REF!</v>
      </c>
      <c r="U40" s="58" t="e">
        <f>IF(AND('R. Gestión '!#REF!="Baja",'R. Gestión '!#REF!="Menor"),CONCATENATE("R5C",'R. Gestión '!#REF!),"")</f>
        <v>#REF!</v>
      </c>
      <c r="V40" s="56" t="e">
        <f>IF(AND('R. Gestión '!#REF!="Baja",'R. Gestión '!#REF!="Moderado"),CONCATENATE("R5C",'R. Gestión '!#REF!),"")</f>
        <v>#REF!</v>
      </c>
      <c r="W40" s="57" t="e">
        <f>IF(AND('R. Gestión '!#REF!="Baja",'R. Gestión '!#REF!="Moderado"),CONCATENATE("R5C",'R. Gestión '!#REF!),"")</f>
        <v>#REF!</v>
      </c>
      <c r="X40" s="57" t="e">
        <f>IF(AND('R. Gestión '!#REF!="Baja",'R. Gestión '!#REF!="Moderado"),CONCATENATE("R5C",'R. Gestión '!#REF!),"")</f>
        <v>#REF!</v>
      </c>
      <c r="Y40" s="57" t="e">
        <f>IF(AND('R. Gestión '!#REF!="Baja",'R. Gestión '!#REF!="Moderado"),CONCATENATE("R5C",'R. Gestión '!#REF!),"")</f>
        <v>#REF!</v>
      </c>
      <c r="Z40" s="57" t="e">
        <f>IF(AND('R. Gestión '!#REF!="Baja",'R. Gestión '!#REF!="Moderado"),CONCATENATE("R5C",'R. Gestión '!#REF!),"")</f>
        <v>#REF!</v>
      </c>
      <c r="AA40" s="58" t="e">
        <f>IF(AND('R. Gestión '!#REF!="Baja",'R. Gestión '!#REF!="Moderado"),CONCATENATE("R5C",'R. Gestión '!#REF!),"")</f>
        <v>#REF!</v>
      </c>
      <c r="AB40" s="41" t="e">
        <f>IF(AND('R. Gestión '!#REF!="Baja",'R. Gestión '!#REF!="Mayor"),CONCATENATE("R5C",'R. Gestión '!#REF!),"")</f>
        <v>#REF!</v>
      </c>
      <c r="AC40" s="42" t="e">
        <f>IF(AND('R. Gestión '!#REF!="Baja",'R. Gestión '!#REF!="Mayor"),CONCATENATE("R5C",'R. Gestión '!#REF!),"")</f>
        <v>#REF!</v>
      </c>
      <c r="AD40" s="42" t="e">
        <f>IF(AND('R. Gestión '!#REF!="Baja",'R. Gestión '!#REF!="Mayor"),CONCATENATE("R5C",'R. Gestión '!#REF!),"")</f>
        <v>#REF!</v>
      </c>
      <c r="AE40" s="42" t="e">
        <f>IF(AND('R. Gestión '!#REF!="Baja",'R. Gestión '!#REF!="Mayor"),CONCATENATE("R5C",'R. Gestión '!#REF!),"")</f>
        <v>#REF!</v>
      </c>
      <c r="AF40" s="42" t="e">
        <f>IF(AND('R. Gestión '!#REF!="Baja",'R. Gestión '!#REF!="Mayor"),CONCATENATE("R5C",'R. Gestión '!#REF!),"")</f>
        <v>#REF!</v>
      </c>
      <c r="AG40" s="43" t="e">
        <f>IF(AND('R. Gestión '!#REF!="Baja",'R. Gestión '!#REF!="Mayor"),CONCATENATE("R5C",'R. Gestión '!#REF!),"")</f>
        <v>#REF!</v>
      </c>
      <c r="AH40" s="44" t="e">
        <f>IF(AND('R. Gestión '!#REF!="Baja",'R. Gestión '!#REF!="Catastrófico"),CONCATENATE("R5C",'R. Gestión '!#REF!),"")</f>
        <v>#REF!</v>
      </c>
      <c r="AI40" s="45" t="e">
        <f>IF(AND('R. Gestión '!#REF!="Baja",'R. Gestión '!#REF!="Catastrófico"),CONCATENATE("R5C",'R. Gestión '!#REF!),"")</f>
        <v>#REF!</v>
      </c>
      <c r="AJ40" s="45" t="e">
        <f>IF(AND('R. Gestión '!#REF!="Baja",'R. Gestión '!#REF!="Catastrófico"),CONCATENATE("R5C",'R. Gestión '!#REF!),"")</f>
        <v>#REF!</v>
      </c>
      <c r="AK40" s="45" t="e">
        <f>IF(AND('R. Gestión '!#REF!="Baja",'R. Gestión '!#REF!="Catastrófico"),CONCATENATE("R5C",'R. Gestión '!#REF!),"")</f>
        <v>#REF!</v>
      </c>
      <c r="AL40" s="45" t="e">
        <f>IF(AND('R. Gestión '!#REF!="Baja",'R. Gestión '!#REF!="Catastrófico"),CONCATENATE("R5C",'R. Gestión '!#REF!),"")</f>
        <v>#REF!</v>
      </c>
      <c r="AM40" s="46" t="e">
        <f>IF(AND('R. Gestión '!#REF!="Baja",'R. Gestión '!#REF!="Catastrófico"),CONCATENATE("R5C",'R. Gestión '!#REF!),"")</f>
        <v>#REF!</v>
      </c>
      <c r="AN40" s="72"/>
      <c r="AO40" s="1389"/>
      <c r="AP40" s="1390"/>
      <c r="AQ40" s="1390"/>
      <c r="AR40" s="1390"/>
      <c r="AS40" s="1390"/>
      <c r="AT40" s="1391"/>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row>
    <row r="41" spans="1:80" ht="15" customHeight="1" x14ac:dyDescent="0.25">
      <c r="A41" s="72"/>
      <c r="B41" s="1317"/>
      <c r="C41" s="1317"/>
      <c r="D41" s="1318"/>
      <c r="E41" s="1358"/>
      <c r="F41" s="1359"/>
      <c r="G41" s="1359"/>
      <c r="H41" s="1359"/>
      <c r="I41" s="1359"/>
      <c r="J41" s="65" t="e">
        <f>IF(AND('R. Gestión '!#REF!="Baja",'R. Gestión '!#REF!="Leve"),CONCATENATE("R6C",'R. Gestión '!#REF!),"")</f>
        <v>#REF!</v>
      </c>
      <c r="K41" s="66" t="e">
        <f>IF(AND('R. Gestión '!#REF!="Baja",'R. Gestión '!#REF!="Leve"),CONCATENATE("R6C",'R. Gestión '!#REF!),"")</f>
        <v>#REF!</v>
      </c>
      <c r="L41" s="66" t="e">
        <f>IF(AND('R. Gestión '!#REF!="Baja",'R. Gestión '!#REF!="Leve"),CONCATENATE("R6C",'R. Gestión '!#REF!),"")</f>
        <v>#REF!</v>
      </c>
      <c r="M41" s="66" t="e">
        <f>IF(AND('R. Gestión '!#REF!="Baja",'R. Gestión '!#REF!="Leve"),CONCATENATE("R6C",'R. Gestión '!#REF!),"")</f>
        <v>#REF!</v>
      </c>
      <c r="N41" s="66" t="e">
        <f>IF(AND('R. Gestión '!#REF!="Baja",'R. Gestión '!#REF!="Leve"),CONCATENATE("R6C",'R. Gestión '!#REF!),"")</f>
        <v>#REF!</v>
      </c>
      <c r="O41" s="67" t="e">
        <f>IF(AND('R. Gestión '!#REF!="Baja",'R. Gestión '!#REF!="Leve"),CONCATENATE("R6C",'R. Gestión '!#REF!),"")</f>
        <v>#REF!</v>
      </c>
      <c r="P41" s="56" t="e">
        <f>IF(AND('R. Gestión '!#REF!="Baja",'R. Gestión '!#REF!="Menor"),CONCATENATE("R6C",'R. Gestión '!#REF!),"")</f>
        <v>#REF!</v>
      </c>
      <c r="Q41" s="57" t="e">
        <f>IF(AND('R. Gestión '!#REF!="Baja",'R. Gestión '!#REF!="Menor"),CONCATENATE("R6C",'R. Gestión '!#REF!),"")</f>
        <v>#REF!</v>
      </c>
      <c r="R41" s="57" t="e">
        <f>IF(AND('R. Gestión '!#REF!="Baja",'R. Gestión '!#REF!="Menor"),CONCATENATE("R6C",'R. Gestión '!#REF!),"")</f>
        <v>#REF!</v>
      </c>
      <c r="S41" s="57" t="e">
        <f>IF(AND('R. Gestión '!#REF!="Baja",'R. Gestión '!#REF!="Menor"),CONCATENATE("R6C",'R. Gestión '!#REF!),"")</f>
        <v>#REF!</v>
      </c>
      <c r="T41" s="57" t="e">
        <f>IF(AND('R. Gestión '!#REF!="Baja",'R. Gestión '!#REF!="Menor"),CONCATENATE("R6C",'R. Gestión '!#REF!),"")</f>
        <v>#REF!</v>
      </c>
      <c r="U41" s="58" t="e">
        <f>IF(AND('R. Gestión '!#REF!="Baja",'R. Gestión '!#REF!="Menor"),CONCATENATE("R6C",'R. Gestión '!#REF!),"")</f>
        <v>#REF!</v>
      </c>
      <c r="V41" s="56" t="e">
        <f>IF(AND('R. Gestión '!#REF!="Baja",'R. Gestión '!#REF!="Moderado"),CONCATENATE("R6C",'R. Gestión '!#REF!),"")</f>
        <v>#REF!</v>
      </c>
      <c r="W41" s="57" t="e">
        <f>IF(AND('R. Gestión '!#REF!="Baja",'R. Gestión '!#REF!="Moderado"),CONCATENATE("R6C",'R. Gestión '!#REF!),"")</f>
        <v>#REF!</v>
      </c>
      <c r="X41" s="57" t="e">
        <f>IF(AND('R. Gestión '!#REF!="Baja",'R. Gestión '!#REF!="Moderado"),CONCATENATE("R6C",'R. Gestión '!#REF!),"")</f>
        <v>#REF!</v>
      </c>
      <c r="Y41" s="57" t="e">
        <f>IF(AND('R. Gestión '!#REF!="Baja",'R. Gestión '!#REF!="Moderado"),CONCATENATE("R6C",'R. Gestión '!#REF!),"")</f>
        <v>#REF!</v>
      </c>
      <c r="Z41" s="57" t="e">
        <f>IF(AND('R. Gestión '!#REF!="Baja",'R. Gestión '!#REF!="Moderado"),CONCATENATE("R6C",'R. Gestión '!#REF!),"")</f>
        <v>#REF!</v>
      </c>
      <c r="AA41" s="58" t="e">
        <f>IF(AND('R. Gestión '!#REF!="Baja",'R. Gestión '!#REF!="Moderado"),CONCATENATE("R6C",'R. Gestión '!#REF!),"")</f>
        <v>#REF!</v>
      </c>
      <c r="AB41" s="41" t="e">
        <f>IF(AND('R. Gestión '!#REF!="Baja",'R. Gestión '!#REF!="Mayor"),CONCATENATE("R6C",'R. Gestión '!#REF!),"")</f>
        <v>#REF!</v>
      </c>
      <c r="AC41" s="42" t="e">
        <f>IF(AND('R. Gestión '!#REF!="Baja",'R. Gestión '!#REF!="Mayor"),CONCATENATE("R6C",'R. Gestión '!#REF!),"")</f>
        <v>#REF!</v>
      </c>
      <c r="AD41" s="42" t="e">
        <f>IF(AND('R. Gestión '!#REF!="Baja",'R. Gestión '!#REF!="Mayor"),CONCATENATE("R6C",'R. Gestión '!#REF!),"")</f>
        <v>#REF!</v>
      </c>
      <c r="AE41" s="42" t="e">
        <f>IF(AND('R. Gestión '!#REF!="Baja",'R. Gestión '!#REF!="Mayor"),CONCATENATE("R6C",'R. Gestión '!#REF!),"")</f>
        <v>#REF!</v>
      </c>
      <c r="AF41" s="42" t="e">
        <f>IF(AND('R. Gestión '!#REF!="Baja",'R. Gestión '!#REF!="Mayor"),CONCATENATE("R6C",'R. Gestión '!#REF!),"")</f>
        <v>#REF!</v>
      </c>
      <c r="AG41" s="43" t="e">
        <f>IF(AND('R. Gestión '!#REF!="Baja",'R. Gestión '!#REF!="Mayor"),CONCATENATE("R6C",'R. Gestión '!#REF!),"")</f>
        <v>#REF!</v>
      </c>
      <c r="AH41" s="44" t="e">
        <f>IF(AND('R. Gestión '!#REF!="Baja",'R. Gestión '!#REF!="Catastrófico"),CONCATENATE("R6C",'R. Gestión '!#REF!),"")</f>
        <v>#REF!</v>
      </c>
      <c r="AI41" s="45" t="e">
        <f>IF(AND('R. Gestión '!#REF!="Baja",'R. Gestión '!#REF!="Catastrófico"),CONCATENATE("R6C",'R. Gestión '!#REF!),"")</f>
        <v>#REF!</v>
      </c>
      <c r="AJ41" s="45" t="e">
        <f>IF(AND('R. Gestión '!#REF!="Baja",'R. Gestión '!#REF!="Catastrófico"),CONCATENATE("R6C",'R. Gestión '!#REF!),"")</f>
        <v>#REF!</v>
      </c>
      <c r="AK41" s="45" t="e">
        <f>IF(AND('R. Gestión '!#REF!="Baja",'R. Gestión '!#REF!="Catastrófico"),CONCATENATE("R6C",'R. Gestión '!#REF!),"")</f>
        <v>#REF!</v>
      </c>
      <c r="AL41" s="45" t="e">
        <f>IF(AND('R. Gestión '!#REF!="Baja",'R. Gestión '!#REF!="Catastrófico"),CONCATENATE("R6C",'R. Gestión '!#REF!),"")</f>
        <v>#REF!</v>
      </c>
      <c r="AM41" s="46" t="e">
        <f>IF(AND('R. Gestión '!#REF!="Baja",'R. Gestión '!#REF!="Catastrófico"),CONCATENATE("R6C",'R. Gestión '!#REF!),"")</f>
        <v>#REF!</v>
      </c>
      <c r="AN41" s="72"/>
      <c r="AO41" s="1389"/>
      <c r="AP41" s="1390"/>
      <c r="AQ41" s="1390"/>
      <c r="AR41" s="1390"/>
      <c r="AS41" s="1390"/>
      <c r="AT41" s="1391"/>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row>
    <row r="42" spans="1:80" ht="15" customHeight="1" x14ac:dyDescent="0.25">
      <c r="A42" s="72"/>
      <c r="B42" s="1317"/>
      <c r="C42" s="1317"/>
      <c r="D42" s="1318"/>
      <c r="E42" s="1358"/>
      <c r="F42" s="1359"/>
      <c r="G42" s="1359"/>
      <c r="H42" s="1359"/>
      <c r="I42" s="1359"/>
      <c r="J42" s="65" t="e">
        <f>IF(AND('R. Gestión '!#REF!="Baja",'R. Gestión '!#REF!="Leve"),CONCATENATE("R7C",'R. Gestión '!#REF!),"")</f>
        <v>#REF!</v>
      </c>
      <c r="K42" s="66" t="e">
        <f>IF(AND('R. Gestión '!#REF!="Baja",'R. Gestión '!#REF!="Leve"),CONCATENATE("R7C",'R. Gestión '!#REF!),"")</f>
        <v>#REF!</v>
      </c>
      <c r="L42" s="66" t="e">
        <f>IF(AND('R. Gestión '!#REF!="Baja",'R. Gestión '!#REF!="Leve"),CONCATENATE("R7C",'R. Gestión '!#REF!),"")</f>
        <v>#REF!</v>
      </c>
      <c r="M42" s="66" t="e">
        <f>IF(AND('R. Gestión '!#REF!="Baja",'R. Gestión '!#REF!="Leve"),CONCATENATE("R7C",'R. Gestión '!#REF!),"")</f>
        <v>#REF!</v>
      </c>
      <c r="N42" s="66" t="e">
        <f>IF(AND('R. Gestión '!#REF!="Baja",'R. Gestión '!#REF!="Leve"),CONCATENATE("R7C",'R. Gestión '!#REF!),"")</f>
        <v>#REF!</v>
      </c>
      <c r="O42" s="67" t="e">
        <f>IF(AND('R. Gestión '!#REF!="Baja",'R. Gestión '!#REF!="Leve"),CONCATENATE("R7C",'R. Gestión '!#REF!),"")</f>
        <v>#REF!</v>
      </c>
      <c r="P42" s="56" t="e">
        <f>IF(AND('R. Gestión '!#REF!="Baja",'R. Gestión '!#REF!="Menor"),CONCATENATE("R7C",'R. Gestión '!#REF!),"")</f>
        <v>#REF!</v>
      </c>
      <c r="Q42" s="57" t="e">
        <f>IF(AND('R. Gestión '!#REF!="Baja",'R. Gestión '!#REF!="Menor"),CONCATENATE("R7C",'R. Gestión '!#REF!),"")</f>
        <v>#REF!</v>
      </c>
      <c r="R42" s="57" t="e">
        <f>IF(AND('R. Gestión '!#REF!="Baja",'R. Gestión '!#REF!="Menor"),CONCATENATE("R7C",'R. Gestión '!#REF!),"")</f>
        <v>#REF!</v>
      </c>
      <c r="S42" s="57" t="e">
        <f>IF(AND('R. Gestión '!#REF!="Baja",'R. Gestión '!#REF!="Menor"),CONCATENATE("R7C",'R. Gestión '!#REF!),"")</f>
        <v>#REF!</v>
      </c>
      <c r="T42" s="57" t="e">
        <f>IF(AND('R. Gestión '!#REF!="Baja",'R. Gestión '!#REF!="Menor"),CONCATENATE("R7C",'R. Gestión '!#REF!),"")</f>
        <v>#REF!</v>
      </c>
      <c r="U42" s="58" t="e">
        <f>IF(AND('R. Gestión '!#REF!="Baja",'R. Gestión '!#REF!="Menor"),CONCATENATE("R7C",'R. Gestión '!#REF!),"")</f>
        <v>#REF!</v>
      </c>
      <c r="V42" s="56" t="e">
        <f>IF(AND('R. Gestión '!#REF!="Baja",'R. Gestión '!#REF!="Moderado"),CONCATENATE("R7C",'R. Gestión '!#REF!),"")</f>
        <v>#REF!</v>
      </c>
      <c r="W42" s="57" t="e">
        <f>IF(AND('R. Gestión '!#REF!="Baja",'R. Gestión '!#REF!="Moderado"),CONCATENATE("R7C",'R. Gestión '!#REF!),"")</f>
        <v>#REF!</v>
      </c>
      <c r="X42" s="57" t="e">
        <f>IF(AND('R. Gestión '!#REF!="Baja",'R. Gestión '!#REF!="Moderado"),CONCATENATE("R7C",'R. Gestión '!#REF!),"")</f>
        <v>#REF!</v>
      </c>
      <c r="Y42" s="57" t="e">
        <f>IF(AND('R. Gestión '!#REF!="Baja",'R. Gestión '!#REF!="Moderado"),CONCATENATE("R7C",'R. Gestión '!#REF!),"")</f>
        <v>#REF!</v>
      </c>
      <c r="Z42" s="57" t="e">
        <f>IF(AND('R. Gestión '!#REF!="Baja",'R. Gestión '!#REF!="Moderado"),CONCATENATE("R7C",'R. Gestión '!#REF!),"")</f>
        <v>#REF!</v>
      </c>
      <c r="AA42" s="58" t="e">
        <f>IF(AND('R. Gestión '!#REF!="Baja",'R. Gestión '!#REF!="Moderado"),CONCATENATE("R7C",'R. Gestión '!#REF!),"")</f>
        <v>#REF!</v>
      </c>
      <c r="AB42" s="41" t="e">
        <f>IF(AND('R. Gestión '!#REF!="Baja",'R. Gestión '!#REF!="Mayor"),CONCATENATE("R7C",'R. Gestión '!#REF!),"")</f>
        <v>#REF!</v>
      </c>
      <c r="AC42" s="42" t="e">
        <f>IF(AND('R. Gestión '!#REF!="Baja",'R. Gestión '!#REF!="Mayor"),CONCATENATE("R7C",'R. Gestión '!#REF!),"")</f>
        <v>#REF!</v>
      </c>
      <c r="AD42" s="42" t="e">
        <f>IF(AND('R. Gestión '!#REF!="Baja",'R. Gestión '!#REF!="Mayor"),CONCATENATE("R7C",'R. Gestión '!#REF!),"")</f>
        <v>#REF!</v>
      </c>
      <c r="AE42" s="42" t="e">
        <f>IF(AND('R. Gestión '!#REF!="Baja",'R. Gestión '!#REF!="Mayor"),CONCATENATE("R7C",'R. Gestión '!#REF!),"")</f>
        <v>#REF!</v>
      </c>
      <c r="AF42" s="42" t="e">
        <f>IF(AND('R. Gestión '!#REF!="Baja",'R. Gestión '!#REF!="Mayor"),CONCATENATE("R7C",'R. Gestión '!#REF!),"")</f>
        <v>#REF!</v>
      </c>
      <c r="AG42" s="43" t="e">
        <f>IF(AND('R. Gestión '!#REF!="Baja",'R. Gestión '!#REF!="Mayor"),CONCATENATE("R7C",'R. Gestión '!#REF!),"")</f>
        <v>#REF!</v>
      </c>
      <c r="AH42" s="44" t="e">
        <f>IF(AND('R. Gestión '!#REF!="Baja",'R. Gestión '!#REF!="Catastrófico"),CONCATENATE("R7C",'R. Gestión '!#REF!),"")</f>
        <v>#REF!</v>
      </c>
      <c r="AI42" s="45" t="e">
        <f>IF(AND('R. Gestión '!#REF!="Baja",'R. Gestión '!#REF!="Catastrófico"),CONCATENATE("R7C",'R. Gestión '!#REF!),"")</f>
        <v>#REF!</v>
      </c>
      <c r="AJ42" s="45" t="e">
        <f>IF(AND('R. Gestión '!#REF!="Baja",'R. Gestión '!#REF!="Catastrófico"),CONCATENATE("R7C",'R. Gestión '!#REF!),"")</f>
        <v>#REF!</v>
      </c>
      <c r="AK42" s="45" t="e">
        <f>IF(AND('R. Gestión '!#REF!="Baja",'R. Gestión '!#REF!="Catastrófico"),CONCATENATE("R7C",'R. Gestión '!#REF!),"")</f>
        <v>#REF!</v>
      </c>
      <c r="AL42" s="45" t="e">
        <f>IF(AND('R. Gestión '!#REF!="Baja",'R. Gestión '!#REF!="Catastrófico"),CONCATENATE("R7C",'R. Gestión '!#REF!),"")</f>
        <v>#REF!</v>
      </c>
      <c r="AM42" s="46" t="e">
        <f>IF(AND('R. Gestión '!#REF!="Baja",'R. Gestión '!#REF!="Catastrófico"),CONCATENATE("R7C",'R. Gestión '!#REF!),"")</f>
        <v>#REF!</v>
      </c>
      <c r="AN42" s="72"/>
      <c r="AO42" s="1389"/>
      <c r="AP42" s="1390"/>
      <c r="AQ42" s="1390"/>
      <c r="AR42" s="1390"/>
      <c r="AS42" s="1390"/>
      <c r="AT42" s="1391"/>
      <c r="AU42" s="72"/>
      <c r="AV42" s="72"/>
      <c r="AW42" s="72"/>
      <c r="AX42" s="72"/>
      <c r="AY42" s="72"/>
      <c r="AZ42" s="72"/>
      <c r="BA42" s="72"/>
      <c r="BB42" s="72"/>
      <c r="BC42" s="72"/>
      <c r="BD42" s="72"/>
      <c r="BE42" s="72"/>
      <c r="BF42" s="72"/>
      <c r="BG42" s="72"/>
      <c r="BH42" s="72"/>
      <c r="BI42" s="72"/>
      <c r="BJ42" s="72"/>
      <c r="BK42" s="72"/>
      <c r="BL42" s="72"/>
      <c r="BM42" s="72"/>
      <c r="BN42" s="72"/>
      <c r="BO42" s="72"/>
      <c r="BP42" s="72"/>
      <c r="BQ42" s="72"/>
      <c r="BR42" s="72"/>
      <c r="BS42" s="72"/>
      <c r="BT42" s="72"/>
      <c r="BU42" s="72"/>
      <c r="BV42" s="72"/>
      <c r="BW42" s="72"/>
      <c r="BX42" s="72"/>
    </row>
    <row r="43" spans="1:80" ht="15" customHeight="1" x14ac:dyDescent="0.25">
      <c r="A43" s="72"/>
      <c r="B43" s="1317"/>
      <c r="C43" s="1317"/>
      <c r="D43" s="1318"/>
      <c r="E43" s="1358"/>
      <c r="F43" s="1359"/>
      <c r="G43" s="1359"/>
      <c r="H43" s="1359"/>
      <c r="I43" s="1359"/>
      <c r="J43" s="65" t="e">
        <f>IF(AND('R. Gestión '!#REF!="Baja",'R. Gestión '!#REF!="Leve"),CONCATENATE("R8C",'R. Gestión '!#REF!),"")</f>
        <v>#REF!</v>
      </c>
      <c r="K43" s="66" t="e">
        <f>IF(AND('R. Gestión '!#REF!="Baja",'R. Gestión '!#REF!="Leve"),CONCATENATE("R8C",'R. Gestión '!#REF!),"")</f>
        <v>#REF!</v>
      </c>
      <c r="L43" s="66" t="e">
        <f>IF(AND('R. Gestión '!#REF!="Baja",'R. Gestión '!#REF!="Leve"),CONCATENATE("R8C",'R. Gestión '!#REF!),"")</f>
        <v>#REF!</v>
      </c>
      <c r="M43" s="66" t="e">
        <f>IF(AND('R. Gestión '!#REF!="Baja",'R. Gestión '!#REF!="Leve"),CONCATENATE("R8C",'R. Gestión '!#REF!),"")</f>
        <v>#REF!</v>
      </c>
      <c r="N43" s="66" t="e">
        <f>IF(AND('R. Gestión '!#REF!="Baja",'R. Gestión '!#REF!="Leve"),CONCATENATE("R8C",'R. Gestión '!#REF!),"")</f>
        <v>#REF!</v>
      </c>
      <c r="O43" s="67" t="e">
        <f>IF(AND('R. Gestión '!#REF!="Baja",'R. Gestión '!#REF!="Leve"),CONCATENATE("R8C",'R. Gestión '!#REF!),"")</f>
        <v>#REF!</v>
      </c>
      <c r="P43" s="56" t="e">
        <f>IF(AND('R. Gestión '!#REF!="Baja",'R. Gestión '!#REF!="Menor"),CONCATENATE("R8C",'R. Gestión '!#REF!),"")</f>
        <v>#REF!</v>
      </c>
      <c r="Q43" s="57" t="e">
        <f>IF(AND('R. Gestión '!#REF!="Baja",'R. Gestión '!#REF!="Menor"),CONCATENATE("R8C",'R. Gestión '!#REF!),"")</f>
        <v>#REF!</v>
      </c>
      <c r="R43" s="57" t="e">
        <f>IF(AND('R. Gestión '!#REF!="Baja",'R. Gestión '!#REF!="Menor"),CONCATENATE("R8C",'R. Gestión '!#REF!),"")</f>
        <v>#REF!</v>
      </c>
      <c r="S43" s="57" t="e">
        <f>IF(AND('R. Gestión '!#REF!="Baja",'R. Gestión '!#REF!="Menor"),CONCATENATE("R8C",'R. Gestión '!#REF!),"")</f>
        <v>#REF!</v>
      </c>
      <c r="T43" s="57" t="e">
        <f>IF(AND('R. Gestión '!#REF!="Baja",'R. Gestión '!#REF!="Menor"),CONCATENATE("R8C",'R. Gestión '!#REF!),"")</f>
        <v>#REF!</v>
      </c>
      <c r="U43" s="58" t="e">
        <f>IF(AND('R. Gestión '!#REF!="Baja",'R. Gestión '!#REF!="Menor"),CONCATENATE("R8C",'R. Gestión '!#REF!),"")</f>
        <v>#REF!</v>
      </c>
      <c r="V43" s="56" t="e">
        <f>IF(AND('R. Gestión '!#REF!="Baja",'R. Gestión '!#REF!="Moderado"),CONCATENATE("R8C",'R. Gestión '!#REF!),"")</f>
        <v>#REF!</v>
      </c>
      <c r="W43" s="57" t="e">
        <f>IF(AND('R. Gestión '!#REF!="Baja",'R. Gestión '!#REF!="Moderado"),CONCATENATE("R8C",'R. Gestión '!#REF!),"")</f>
        <v>#REF!</v>
      </c>
      <c r="X43" s="57" t="e">
        <f>IF(AND('R. Gestión '!#REF!="Baja",'R. Gestión '!#REF!="Moderado"),CONCATENATE("R8C",'R. Gestión '!#REF!),"")</f>
        <v>#REF!</v>
      </c>
      <c r="Y43" s="57" t="e">
        <f>IF(AND('R. Gestión '!#REF!="Baja",'R. Gestión '!#REF!="Moderado"),CONCATENATE("R8C",'R. Gestión '!#REF!),"")</f>
        <v>#REF!</v>
      </c>
      <c r="Z43" s="57" t="e">
        <f>IF(AND('R. Gestión '!#REF!="Baja",'R. Gestión '!#REF!="Moderado"),CONCATENATE("R8C",'R. Gestión '!#REF!),"")</f>
        <v>#REF!</v>
      </c>
      <c r="AA43" s="58" t="e">
        <f>IF(AND('R. Gestión '!#REF!="Baja",'R. Gestión '!#REF!="Moderado"),CONCATENATE("R8C",'R. Gestión '!#REF!),"")</f>
        <v>#REF!</v>
      </c>
      <c r="AB43" s="41" t="e">
        <f>IF(AND('R. Gestión '!#REF!="Baja",'R. Gestión '!#REF!="Mayor"),CONCATENATE("R8C",'R. Gestión '!#REF!),"")</f>
        <v>#REF!</v>
      </c>
      <c r="AC43" s="42" t="e">
        <f>IF(AND('R. Gestión '!#REF!="Baja",'R. Gestión '!#REF!="Mayor"),CONCATENATE("R8C",'R. Gestión '!#REF!),"")</f>
        <v>#REF!</v>
      </c>
      <c r="AD43" s="42" t="e">
        <f>IF(AND('R. Gestión '!#REF!="Baja",'R. Gestión '!#REF!="Mayor"),CONCATENATE("R8C",'R. Gestión '!#REF!),"")</f>
        <v>#REF!</v>
      </c>
      <c r="AE43" s="42" t="e">
        <f>IF(AND('R. Gestión '!#REF!="Baja",'R. Gestión '!#REF!="Mayor"),CONCATENATE("R8C",'R. Gestión '!#REF!),"")</f>
        <v>#REF!</v>
      </c>
      <c r="AF43" s="42" t="e">
        <f>IF(AND('R. Gestión '!#REF!="Baja",'R. Gestión '!#REF!="Mayor"),CONCATENATE("R8C",'R. Gestión '!#REF!),"")</f>
        <v>#REF!</v>
      </c>
      <c r="AG43" s="43" t="e">
        <f>IF(AND('R. Gestión '!#REF!="Baja",'R. Gestión '!#REF!="Mayor"),CONCATENATE("R8C",'R. Gestión '!#REF!),"")</f>
        <v>#REF!</v>
      </c>
      <c r="AH43" s="44" t="e">
        <f>IF(AND('R. Gestión '!#REF!="Baja",'R. Gestión '!#REF!="Catastrófico"),CONCATENATE("R8C",'R. Gestión '!#REF!),"")</f>
        <v>#REF!</v>
      </c>
      <c r="AI43" s="45" t="e">
        <f>IF(AND('R. Gestión '!#REF!="Baja",'R. Gestión '!#REF!="Catastrófico"),CONCATENATE("R8C",'R. Gestión '!#REF!),"")</f>
        <v>#REF!</v>
      </c>
      <c r="AJ43" s="45" t="e">
        <f>IF(AND('R. Gestión '!#REF!="Baja",'R. Gestión '!#REF!="Catastrófico"),CONCATENATE("R8C",'R. Gestión '!#REF!),"")</f>
        <v>#REF!</v>
      </c>
      <c r="AK43" s="45" t="e">
        <f>IF(AND('R. Gestión '!#REF!="Baja",'R. Gestión '!#REF!="Catastrófico"),CONCATENATE("R8C",'R. Gestión '!#REF!),"")</f>
        <v>#REF!</v>
      </c>
      <c r="AL43" s="45" t="e">
        <f>IF(AND('R. Gestión '!#REF!="Baja",'R. Gestión '!#REF!="Catastrófico"),CONCATENATE("R8C",'R. Gestión '!#REF!),"")</f>
        <v>#REF!</v>
      </c>
      <c r="AM43" s="46" t="e">
        <f>IF(AND('R. Gestión '!#REF!="Baja",'R. Gestión '!#REF!="Catastrófico"),CONCATENATE("R8C",'R. Gestión '!#REF!),"")</f>
        <v>#REF!</v>
      </c>
      <c r="AN43" s="72"/>
      <c r="AO43" s="1389"/>
      <c r="AP43" s="1390"/>
      <c r="AQ43" s="1390"/>
      <c r="AR43" s="1390"/>
      <c r="AS43" s="1390"/>
      <c r="AT43" s="1391"/>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row>
    <row r="44" spans="1:80" ht="15" customHeight="1" x14ac:dyDescent="0.25">
      <c r="A44" s="72"/>
      <c r="B44" s="1317"/>
      <c r="C44" s="1317"/>
      <c r="D44" s="1318"/>
      <c r="E44" s="1358"/>
      <c r="F44" s="1359"/>
      <c r="G44" s="1359"/>
      <c r="H44" s="1359"/>
      <c r="I44" s="1359"/>
      <c r="J44" s="65" t="e">
        <f>IF(AND('R. Gestión '!#REF!="Baja",'R. Gestión '!#REF!="Leve"),CONCATENATE("R9C",'R. Gestión '!#REF!),"")</f>
        <v>#REF!</v>
      </c>
      <c r="K44" s="66" t="e">
        <f>IF(AND('R. Gestión '!#REF!="Baja",'R. Gestión '!#REF!="Leve"),CONCATENATE("R9C",'R. Gestión '!#REF!),"")</f>
        <v>#REF!</v>
      </c>
      <c r="L44" s="66" t="e">
        <f>IF(AND('R. Gestión '!#REF!="Baja",'R. Gestión '!#REF!="Leve"),CONCATENATE("R9C",'R. Gestión '!#REF!),"")</f>
        <v>#REF!</v>
      </c>
      <c r="M44" s="66" t="e">
        <f>IF(AND('R. Gestión '!#REF!="Baja",'R. Gestión '!#REF!="Leve"),CONCATENATE("R9C",'R. Gestión '!#REF!),"")</f>
        <v>#REF!</v>
      </c>
      <c r="N44" s="66" t="e">
        <f>IF(AND('R. Gestión '!#REF!="Baja",'R. Gestión '!#REF!="Leve"),CONCATENATE("R9C",'R. Gestión '!#REF!),"")</f>
        <v>#REF!</v>
      </c>
      <c r="O44" s="67" t="e">
        <f>IF(AND('R. Gestión '!#REF!="Baja",'R. Gestión '!#REF!="Leve"),CONCATENATE("R9C",'R. Gestión '!#REF!),"")</f>
        <v>#REF!</v>
      </c>
      <c r="P44" s="56" t="e">
        <f>IF(AND('R. Gestión '!#REF!="Baja",'R. Gestión '!#REF!="Menor"),CONCATENATE("R9C",'R. Gestión '!#REF!),"")</f>
        <v>#REF!</v>
      </c>
      <c r="Q44" s="57" t="e">
        <f>IF(AND('R. Gestión '!#REF!="Baja",'R. Gestión '!#REF!="Menor"),CONCATENATE("R9C",'R. Gestión '!#REF!),"")</f>
        <v>#REF!</v>
      </c>
      <c r="R44" s="57" t="e">
        <f>IF(AND('R. Gestión '!#REF!="Baja",'R. Gestión '!#REF!="Menor"),CONCATENATE("R9C",'R. Gestión '!#REF!),"")</f>
        <v>#REF!</v>
      </c>
      <c r="S44" s="57" t="e">
        <f>IF(AND('R. Gestión '!#REF!="Baja",'R. Gestión '!#REF!="Menor"),CONCATENATE("R9C",'R. Gestión '!#REF!),"")</f>
        <v>#REF!</v>
      </c>
      <c r="T44" s="57" t="e">
        <f>IF(AND('R. Gestión '!#REF!="Baja",'R. Gestión '!#REF!="Menor"),CONCATENATE("R9C",'R. Gestión '!#REF!),"")</f>
        <v>#REF!</v>
      </c>
      <c r="U44" s="58" t="e">
        <f>IF(AND('R. Gestión '!#REF!="Baja",'R. Gestión '!#REF!="Menor"),CONCATENATE("R9C",'R. Gestión '!#REF!),"")</f>
        <v>#REF!</v>
      </c>
      <c r="V44" s="56" t="e">
        <f>IF(AND('R. Gestión '!#REF!="Baja",'R. Gestión '!#REF!="Moderado"),CONCATENATE("R9C",'R. Gestión '!#REF!),"")</f>
        <v>#REF!</v>
      </c>
      <c r="W44" s="57" t="e">
        <f>IF(AND('R. Gestión '!#REF!="Baja",'R. Gestión '!#REF!="Moderado"),CONCATENATE("R9C",'R. Gestión '!#REF!),"")</f>
        <v>#REF!</v>
      </c>
      <c r="X44" s="57" t="e">
        <f>IF(AND('R. Gestión '!#REF!="Baja",'R. Gestión '!#REF!="Moderado"),CONCATENATE("R9C",'R. Gestión '!#REF!),"")</f>
        <v>#REF!</v>
      </c>
      <c r="Y44" s="57" t="e">
        <f>IF(AND('R. Gestión '!#REF!="Baja",'R. Gestión '!#REF!="Moderado"),CONCATENATE("R9C",'R. Gestión '!#REF!),"")</f>
        <v>#REF!</v>
      </c>
      <c r="Z44" s="57" t="e">
        <f>IF(AND('R. Gestión '!#REF!="Baja",'R. Gestión '!#REF!="Moderado"),CONCATENATE("R9C",'R. Gestión '!#REF!),"")</f>
        <v>#REF!</v>
      </c>
      <c r="AA44" s="58" t="e">
        <f>IF(AND('R. Gestión '!#REF!="Baja",'R. Gestión '!#REF!="Moderado"),CONCATENATE("R9C",'R. Gestión '!#REF!),"")</f>
        <v>#REF!</v>
      </c>
      <c r="AB44" s="41" t="e">
        <f>IF(AND('R. Gestión '!#REF!="Baja",'R. Gestión '!#REF!="Mayor"),CONCATENATE("R9C",'R. Gestión '!#REF!),"")</f>
        <v>#REF!</v>
      </c>
      <c r="AC44" s="42" t="e">
        <f>IF(AND('R. Gestión '!#REF!="Baja",'R. Gestión '!#REF!="Mayor"),CONCATENATE("R9C",'R. Gestión '!#REF!),"")</f>
        <v>#REF!</v>
      </c>
      <c r="AD44" s="42" t="e">
        <f>IF(AND('R. Gestión '!#REF!="Baja",'R. Gestión '!#REF!="Mayor"),CONCATENATE("R9C",'R. Gestión '!#REF!),"")</f>
        <v>#REF!</v>
      </c>
      <c r="AE44" s="42" t="e">
        <f>IF(AND('R. Gestión '!#REF!="Baja",'R. Gestión '!#REF!="Mayor"),CONCATENATE("R9C",'R. Gestión '!#REF!),"")</f>
        <v>#REF!</v>
      </c>
      <c r="AF44" s="42" t="e">
        <f>IF(AND('R. Gestión '!#REF!="Baja",'R. Gestión '!#REF!="Mayor"),CONCATENATE("R9C",'R. Gestión '!#REF!),"")</f>
        <v>#REF!</v>
      </c>
      <c r="AG44" s="43" t="e">
        <f>IF(AND('R. Gestión '!#REF!="Baja",'R. Gestión '!#REF!="Mayor"),CONCATENATE("R9C",'R. Gestión '!#REF!),"")</f>
        <v>#REF!</v>
      </c>
      <c r="AH44" s="44" t="e">
        <f>IF(AND('R. Gestión '!#REF!="Baja",'R. Gestión '!#REF!="Catastrófico"),CONCATENATE("R9C",'R. Gestión '!#REF!),"")</f>
        <v>#REF!</v>
      </c>
      <c r="AI44" s="45" t="e">
        <f>IF(AND('R. Gestión '!#REF!="Baja",'R. Gestión '!#REF!="Catastrófico"),CONCATENATE("R9C",'R. Gestión '!#REF!),"")</f>
        <v>#REF!</v>
      </c>
      <c r="AJ44" s="45" t="e">
        <f>IF(AND('R. Gestión '!#REF!="Baja",'R. Gestión '!#REF!="Catastrófico"),CONCATENATE("R9C",'R. Gestión '!#REF!),"")</f>
        <v>#REF!</v>
      </c>
      <c r="AK44" s="45" t="e">
        <f>IF(AND('R. Gestión '!#REF!="Baja",'R. Gestión '!#REF!="Catastrófico"),CONCATENATE("R9C",'R. Gestión '!#REF!),"")</f>
        <v>#REF!</v>
      </c>
      <c r="AL44" s="45" t="e">
        <f>IF(AND('R. Gestión '!#REF!="Baja",'R. Gestión '!#REF!="Catastrófico"),CONCATENATE("R9C",'R. Gestión '!#REF!),"")</f>
        <v>#REF!</v>
      </c>
      <c r="AM44" s="46" t="e">
        <f>IF(AND('R. Gestión '!#REF!="Baja",'R. Gestión '!#REF!="Catastrófico"),CONCATENATE("R9C",'R. Gestión '!#REF!),"")</f>
        <v>#REF!</v>
      </c>
      <c r="AN44" s="72"/>
      <c r="AO44" s="1389"/>
      <c r="AP44" s="1390"/>
      <c r="AQ44" s="1390"/>
      <c r="AR44" s="1390"/>
      <c r="AS44" s="1390"/>
      <c r="AT44" s="1391"/>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row>
    <row r="45" spans="1:80" ht="15.75" customHeight="1" thickBot="1" x14ac:dyDescent="0.3">
      <c r="A45" s="72"/>
      <c r="B45" s="1317"/>
      <c r="C45" s="1317"/>
      <c r="D45" s="1318"/>
      <c r="E45" s="1361"/>
      <c r="F45" s="1362"/>
      <c r="G45" s="1362"/>
      <c r="H45" s="1362"/>
      <c r="I45" s="1362"/>
      <c r="J45" s="68" t="e">
        <f>IF(AND('R. Gestión '!#REF!="Baja",'R. Gestión '!#REF!="Leve"),CONCATENATE("R10C",'R. Gestión '!#REF!),"")</f>
        <v>#REF!</v>
      </c>
      <c r="K45" s="69" t="e">
        <f>IF(AND('R. Gestión '!#REF!="Baja",'R. Gestión '!#REF!="Leve"),CONCATENATE("R10C",'R. Gestión '!#REF!),"")</f>
        <v>#REF!</v>
      </c>
      <c r="L45" s="69" t="e">
        <f>IF(AND('R. Gestión '!#REF!="Baja",'R. Gestión '!#REF!="Leve"),CONCATENATE("R10C",'R. Gestión '!#REF!),"")</f>
        <v>#REF!</v>
      </c>
      <c r="M45" s="69" t="e">
        <f>IF(AND('R. Gestión '!#REF!="Baja",'R. Gestión '!#REF!="Leve"),CONCATENATE("R10C",'R. Gestión '!#REF!),"")</f>
        <v>#REF!</v>
      </c>
      <c r="N45" s="69" t="e">
        <f>IF(AND('R. Gestión '!#REF!="Baja",'R. Gestión '!#REF!="Leve"),CONCATENATE("R10C",'R. Gestión '!#REF!),"")</f>
        <v>#REF!</v>
      </c>
      <c r="O45" s="70" t="str">
        <f>IF(AND('R. Gestión '!$Z$156="Baja",'R. Gestión '!$AB$156="Leve"),CONCATENATE("R10C",'R. Gestión '!$P$156),"")</f>
        <v/>
      </c>
      <c r="P45" s="56" t="e">
        <f>IF(AND('R. Gestión '!#REF!="Baja",'R. Gestión '!#REF!="Menor"),CONCATENATE("R10C",'R. Gestión '!#REF!),"")</f>
        <v>#REF!</v>
      </c>
      <c r="Q45" s="57" t="e">
        <f>IF(AND('R. Gestión '!#REF!="Baja",'R. Gestión '!#REF!="Menor"),CONCATENATE("R10C",'R. Gestión '!#REF!),"")</f>
        <v>#REF!</v>
      </c>
      <c r="R45" s="57" t="e">
        <f>IF(AND('R. Gestión '!#REF!="Baja",'R. Gestión '!#REF!="Menor"),CONCATENATE("R10C",'R. Gestión '!#REF!),"")</f>
        <v>#REF!</v>
      </c>
      <c r="S45" s="57" t="e">
        <f>IF(AND('R. Gestión '!#REF!="Baja",'R. Gestión '!#REF!="Menor"),CONCATENATE("R10C",'R. Gestión '!#REF!),"")</f>
        <v>#REF!</v>
      </c>
      <c r="T45" s="57" t="e">
        <f>IF(AND('R. Gestión '!#REF!="Baja",'R. Gestión '!#REF!="Menor"),CONCATENATE("R10C",'R. Gestión '!#REF!),"")</f>
        <v>#REF!</v>
      </c>
      <c r="U45" s="58" t="str">
        <f>IF(AND('R. Gestión '!$Z$156="Baja",'R. Gestión '!$AB$156="Menor"),CONCATENATE("R10C",'R. Gestión '!$P$156),"")</f>
        <v/>
      </c>
      <c r="V45" s="59" t="e">
        <f>IF(AND('R. Gestión '!#REF!="Baja",'R. Gestión '!#REF!="Moderado"),CONCATENATE("R10C",'R. Gestión '!#REF!),"")</f>
        <v>#REF!</v>
      </c>
      <c r="W45" s="60" t="e">
        <f>IF(AND('R. Gestión '!#REF!="Baja",'R. Gestión '!#REF!="Moderado"),CONCATENATE("R10C",'R. Gestión '!#REF!),"")</f>
        <v>#REF!</v>
      </c>
      <c r="X45" s="60" t="e">
        <f>IF(AND('R. Gestión '!#REF!="Baja",'R. Gestión '!#REF!="Moderado"),CONCATENATE("R10C",'R. Gestión '!#REF!),"")</f>
        <v>#REF!</v>
      </c>
      <c r="Y45" s="60" t="e">
        <f>IF(AND('R. Gestión '!#REF!="Baja",'R. Gestión '!#REF!="Moderado"),CONCATENATE("R10C",'R. Gestión '!#REF!),"")</f>
        <v>#REF!</v>
      </c>
      <c r="Z45" s="60" t="e">
        <f>IF(AND('R. Gestión '!#REF!="Baja",'R. Gestión '!#REF!="Moderado"),CONCATENATE("R10C",'R. Gestión '!#REF!),"")</f>
        <v>#REF!</v>
      </c>
      <c r="AA45" s="61" t="str">
        <f>IF(AND('R. Gestión '!$Z$156="Baja",'R. Gestión '!$AB$156="Moderado"),CONCATENATE("R10C",'R. Gestión '!$P$156),"")</f>
        <v/>
      </c>
      <c r="AB45" s="47" t="e">
        <f>IF(AND('R. Gestión '!#REF!="Baja",'R. Gestión '!#REF!="Mayor"),CONCATENATE("R10C",'R. Gestión '!#REF!),"")</f>
        <v>#REF!</v>
      </c>
      <c r="AC45" s="48" t="e">
        <f>IF(AND('R. Gestión '!#REF!="Baja",'R. Gestión '!#REF!="Mayor"),CONCATENATE("R10C",'R. Gestión '!#REF!),"")</f>
        <v>#REF!</v>
      </c>
      <c r="AD45" s="48" t="e">
        <f>IF(AND('R. Gestión '!#REF!="Baja",'R. Gestión '!#REF!="Mayor"),CONCATENATE("R10C",'R. Gestión '!#REF!),"")</f>
        <v>#REF!</v>
      </c>
      <c r="AE45" s="48" t="e">
        <f>IF(AND('R. Gestión '!#REF!="Baja",'R. Gestión '!#REF!="Mayor"),CONCATENATE("R10C",'R. Gestión '!#REF!),"")</f>
        <v>#REF!</v>
      </c>
      <c r="AF45" s="48" t="e">
        <f>IF(AND('R. Gestión '!#REF!="Baja",'R. Gestión '!#REF!="Mayor"),CONCATENATE("R10C",'R. Gestión '!#REF!),"")</f>
        <v>#REF!</v>
      </c>
      <c r="AG45" s="49" t="str">
        <f>IF(AND('R. Gestión '!$Z$156="Baja",'R. Gestión '!$AB$156="Mayor"),CONCATENATE("R10C",'R. Gestión '!$P$156),"")</f>
        <v/>
      </c>
      <c r="AH45" s="50" t="e">
        <f>IF(AND('R. Gestión '!#REF!="Baja",'R. Gestión '!#REF!="Catastrófico"),CONCATENATE("R10C",'R. Gestión '!#REF!),"")</f>
        <v>#REF!</v>
      </c>
      <c r="AI45" s="51" t="e">
        <f>IF(AND('R. Gestión '!#REF!="Baja",'R. Gestión '!#REF!="Catastrófico"),CONCATENATE("R10C",'R. Gestión '!#REF!),"")</f>
        <v>#REF!</v>
      </c>
      <c r="AJ45" s="51" t="e">
        <f>IF(AND('R. Gestión '!#REF!="Baja",'R. Gestión '!#REF!="Catastrófico"),CONCATENATE("R10C",'R. Gestión '!#REF!),"")</f>
        <v>#REF!</v>
      </c>
      <c r="AK45" s="51" t="e">
        <f>IF(AND('R. Gestión '!#REF!="Baja",'R. Gestión '!#REF!="Catastrófico"),CONCATENATE("R10C",'R. Gestión '!#REF!),"")</f>
        <v>#REF!</v>
      </c>
      <c r="AL45" s="51" t="e">
        <f>IF(AND('R. Gestión '!#REF!="Baja",'R. Gestión '!#REF!="Catastrófico"),CONCATENATE("R10C",'R. Gestión '!#REF!),"")</f>
        <v>#REF!</v>
      </c>
      <c r="AM45" s="52" t="str">
        <f>IF(AND('R. Gestión '!$Z$156="Baja",'R. Gestión '!$AB$156="Catastrófico"),CONCATENATE("R10C",'R. Gestión '!$P$156),"")</f>
        <v/>
      </c>
      <c r="AN45" s="72"/>
      <c r="AO45" s="1392"/>
      <c r="AP45" s="1393"/>
      <c r="AQ45" s="1393"/>
      <c r="AR45" s="1393"/>
      <c r="AS45" s="1393"/>
      <c r="AT45" s="1394"/>
    </row>
    <row r="46" spans="1:80" ht="46.5" customHeight="1" x14ac:dyDescent="0.35">
      <c r="A46" s="72"/>
      <c r="B46" s="1317"/>
      <c r="C46" s="1317"/>
      <c r="D46" s="1318"/>
      <c r="E46" s="1355" t="s">
        <v>98</v>
      </c>
      <c r="F46" s="1356"/>
      <c r="G46" s="1356"/>
      <c r="H46" s="1356"/>
      <c r="I46" s="1357"/>
      <c r="J46" s="62" t="e">
        <f>IF(AND('R. Gestión '!#REF!="Muy Baja",'R. Gestión '!#REF!="Leve"),CONCATENATE("R1C",'R. Gestión '!#REF!),"")</f>
        <v>#REF!</v>
      </c>
      <c r="K46" s="63" t="e">
        <f>IF(AND('R. Gestión '!#REF!="Muy Baja",'R. Gestión '!#REF!="Leve"),CONCATENATE("R1C",'R. Gestión '!#REF!),"")</f>
        <v>#REF!</v>
      </c>
      <c r="L46" s="63" t="e">
        <f>IF(AND('R. Gestión '!#REF!="Muy Baja",'R. Gestión '!#REF!="Leve"),CONCATENATE("R1C",'R. Gestión '!#REF!),"")</f>
        <v>#REF!</v>
      </c>
      <c r="M46" s="63" t="e">
        <f>IF(AND('R. Gestión '!#REF!="Muy Baja",'R. Gestión '!#REF!="Leve"),CONCATENATE("R1C",'R. Gestión '!#REF!),"")</f>
        <v>#REF!</v>
      </c>
      <c r="N46" s="63" t="e">
        <f>IF(AND('R. Gestión '!#REF!="Muy Baja",'R. Gestión '!#REF!="Leve"),CONCATENATE("R1C",'R. Gestión '!#REF!),"")</f>
        <v>#REF!</v>
      </c>
      <c r="O46" s="64" t="e">
        <f>IF(AND('R. Gestión '!#REF!="Muy Baja",'R. Gestión '!#REF!="Leve"),CONCATENATE("R1C",'R. Gestión '!#REF!),"")</f>
        <v>#REF!</v>
      </c>
      <c r="P46" s="62" t="e">
        <f>IF(AND('R. Gestión '!#REF!="Muy Baja",'R. Gestión '!#REF!="Menor"),CONCATENATE("R1C",'R. Gestión '!#REF!),"")</f>
        <v>#REF!</v>
      </c>
      <c r="Q46" s="63" t="e">
        <f>IF(AND('R. Gestión '!#REF!="Muy Baja",'R. Gestión '!#REF!="Menor"),CONCATENATE("R1C",'R. Gestión '!#REF!),"")</f>
        <v>#REF!</v>
      </c>
      <c r="R46" s="63" t="e">
        <f>IF(AND('R. Gestión '!#REF!="Muy Baja",'R. Gestión '!#REF!="Menor"),CONCATENATE("R1C",'R. Gestión '!#REF!),"")</f>
        <v>#REF!</v>
      </c>
      <c r="S46" s="63" t="e">
        <f>IF(AND('R. Gestión '!#REF!="Muy Baja",'R. Gestión '!#REF!="Menor"),CONCATENATE("R1C",'R. Gestión '!#REF!),"")</f>
        <v>#REF!</v>
      </c>
      <c r="T46" s="63" t="e">
        <f>IF(AND('R. Gestión '!#REF!="Muy Baja",'R. Gestión '!#REF!="Menor"),CONCATENATE("R1C",'R. Gestión '!#REF!),"")</f>
        <v>#REF!</v>
      </c>
      <c r="U46" s="64" t="e">
        <f>IF(AND('R. Gestión '!#REF!="Muy Baja",'R. Gestión '!#REF!="Menor"),CONCATENATE("R1C",'R. Gestión '!#REF!),"")</f>
        <v>#REF!</v>
      </c>
      <c r="V46" s="53" t="e">
        <f>IF(AND('R. Gestión '!#REF!="Muy Baja",'R. Gestión '!#REF!="Moderado"),CONCATENATE("R1C",'R. Gestión '!#REF!),"")</f>
        <v>#REF!</v>
      </c>
      <c r="W46" s="71" t="e">
        <f>IF(AND('R. Gestión '!#REF!="Muy Baja",'R. Gestión '!#REF!="Moderado"),CONCATENATE("R1C",'R. Gestión '!#REF!),"")</f>
        <v>#REF!</v>
      </c>
      <c r="X46" s="54" t="e">
        <f>IF(AND('R. Gestión '!#REF!="Muy Baja",'R. Gestión '!#REF!="Moderado"),CONCATENATE("R1C",'R. Gestión '!#REF!),"")</f>
        <v>#REF!</v>
      </c>
      <c r="Y46" s="54" t="e">
        <f>IF(AND('R. Gestión '!#REF!="Muy Baja",'R. Gestión '!#REF!="Moderado"),CONCATENATE("R1C",'R. Gestión '!#REF!),"")</f>
        <v>#REF!</v>
      </c>
      <c r="Z46" s="54" t="e">
        <f>IF(AND('R. Gestión '!#REF!="Muy Baja",'R. Gestión '!#REF!="Moderado"),CONCATENATE("R1C",'R. Gestión '!#REF!),"")</f>
        <v>#REF!</v>
      </c>
      <c r="AA46" s="55" t="e">
        <f>IF(AND('R. Gestión '!#REF!="Muy Baja",'R. Gestión '!#REF!="Moderado"),CONCATENATE("R1C",'R. Gestión '!#REF!),"")</f>
        <v>#REF!</v>
      </c>
      <c r="AB46" s="35" t="e">
        <f>IF(AND('R. Gestión '!#REF!="Muy Baja",'R. Gestión '!#REF!="Mayor"),CONCATENATE("R1C",'R. Gestión '!#REF!),"")</f>
        <v>#REF!</v>
      </c>
      <c r="AC46" s="36" t="e">
        <f>IF(AND('R. Gestión '!#REF!="Muy Baja",'R. Gestión '!#REF!="Mayor"),CONCATENATE("R1C",'R. Gestión '!#REF!),"")</f>
        <v>#REF!</v>
      </c>
      <c r="AD46" s="36" t="e">
        <f>IF(AND('R. Gestión '!#REF!="Muy Baja",'R. Gestión '!#REF!="Mayor"),CONCATENATE("R1C",'R. Gestión '!#REF!),"")</f>
        <v>#REF!</v>
      </c>
      <c r="AE46" s="36" t="e">
        <f>IF(AND('R. Gestión '!#REF!="Muy Baja",'R. Gestión '!#REF!="Mayor"),CONCATENATE("R1C",'R. Gestión '!#REF!),"")</f>
        <v>#REF!</v>
      </c>
      <c r="AF46" s="36" t="e">
        <f>IF(AND('R. Gestión '!#REF!="Muy Baja",'R. Gestión '!#REF!="Mayor"),CONCATENATE("R1C",'R. Gestión '!#REF!),"")</f>
        <v>#REF!</v>
      </c>
      <c r="AG46" s="37" t="e">
        <f>IF(AND('R. Gestión '!#REF!="Muy Baja",'R. Gestión '!#REF!="Mayor"),CONCATENATE("R1C",'R. Gestión '!#REF!),"")</f>
        <v>#REF!</v>
      </c>
      <c r="AH46" s="38" t="e">
        <f>IF(AND('R. Gestión '!#REF!="Muy Baja",'R. Gestión '!#REF!="Catastrófico"),CONCATENATE("R1C",'R. Gestión '!#REF!),"")</f>
        <v>#REF!</v>
      </c>
      <c r="AI46" s="39" t="e">
        <f>IF(AND('R. Gestión '!#REF!="Muy Baja",'R. Gestión '!#REF!="Catastrófico"),CONCATENATE("R1C",'R. Gestión '!#REF!),"")</f>
        <v>#REF!</v>
      </c>
      <c r="AJ46" s="39" t="e">
        <f>IF(AND('R. Gestión '!#REF!="Muy Baja",'R. Gestión '!#REF!="Catastrófico"),CONCATENATE("R1C",'R. Gestión '!#REF!),"")</f>
        <v>#REF!</v>
      </c>
      <c r="AK46" s="39" t="e">
        <f>IF(AND('R. Gestión '!#REF!="Muy Baja",'R. Gestión '!#REF!="Catastrófico"),CONCATENATE("R1C",'R. Gestión '!#REF!),"")</f>
        <v>#REF!</v>
      </c>
      <c r="AL46" s="39" t="e">
        <f>IF(AND('R. Gestión '!#REF!="Muy Baja",'R. Gestión '!#REF!="Catastrófico"),CONCATENATE("R1C",'R. Gestión '!#REF!),"")</f>
        <v>#REF!</v>
      </c>
      <c r="AM46" s="40" t="e">
        <f>IF(AND('R. Gestión '!#REF!="Muy Baja",'R. Gestión '!#REF!="Catastrófico"),CONCATENATE("R1C",'R. Gestión '!#REF!),"")</f>
        <v>#REF!</v>
      </c>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row>
    <row r="47" spans="1:80" ht="46.5" customHeight="1" x14ac:dyDescent="0.25">
      <c r="A47" s="72"/>
      <c r="B47" s="1317"/>
      <c r="C47" s="1317"/>
      <c r="D47" s="1318"/>
      <c r="E47" s="1374"/>
      <c r="F47" s="1359"/>
      <c r="G47" s="1359"/>
      <c r="H47" s="1359"/>
      <c r="I47" s="1360"/>
      <c r="J47" s="65" t="e">
        <f>IF(AND('R. Gestión '!#REF!="Muy Baja",'R. Gestión '!#REF!="Leve"),CONCATENATE("R2C",'R. Gestión '!#REF!),"")</f>
        <v>#REF!</v>
      </c>
      <c r="K47" s="66" t="e">
        <f>IF(AND('R. Gestión '!#REF!="Muy Baja",'R. Gestión '!#REF!="Leve"),CONCATENATE("R2C",'R. Gestión '!#REF!),"")</f>
        <v>#REF!</v>
      </c>
      <c r="L47" s="66" t="e">
        <f>IF(AND('R. Gestión '!#REF!="Muy Baja",'R. Gestión '!#REF!="Leve"),CONCATENATE("R2C",'R. Gestión '!#REF!),"")</f>
        <v>#REF!</v>
      </c>
      <c r="M47" s="66" t="e">
        <f>IF(AND('R. Gestión '!#REF!="Muy Baja",'R. Gestión '!#REF!="Leve"),CONCATENATE("R2C",'R. Gestión '!#REF!),"")</f>
        <v>#REF!</v>
      </c>
      <c r="N47" s="66" t="e">
        <f>IF(AND('R. Gestión '!#REF!="Muy Baja",'R. Gestión '!#REF!="Leve"),CONCATENATE("R2C",'R. Gestión '!#REF!),"")</f>
        <v>#REF!</v>
      </c>
      <c r="O47" s="67" t="e">
        <f>IF(AND('R. Gestión '!#REF!="Muy Baja",'R. Gestión '!#REF!="Leve"),CONCATENATE("R2C",'R. Gestión '!#REF!),"")</f>
        <v>#REF!</v>
      </c>
      <c r="P47" s="65" t="e">
        <f>IF(AND('R. Gestión '!#REF!="Muy Baja",'R. Gestión '!#REF!="Menor"),CONCATENATE("R2C",'R. Gestión '!#REF!),"")</f>
        <v>#REF!</v>
      </c>
      <c r="Q47" s="66" t="e">
        <f>IF(AND('R. Gestión '!#REF!="Muy Baja",'R. Gestión '!#REF!="Menor"),CONCATENATE("R2C",'R. Gestión '!#REF!),"")</f>
        <v>#REF!</v>
      </c>
      <c r="R47" s="66" t="e">
        <f>IF(AND('R. Gestión '!#REF!="Muy Baja",'R. Gestión '!#REF!="Menor"),CONCATENATE("R2C",'R. Gestión '!#REF!),"")</f>
        <v>#REF!</v>
      </c>
      <c r="S47" s="66" t="e">
        <f>IF(AND('R. Gestión '!#REF!="Muy Baja",'R. Gestión '!#REF!="Menor"),CONCATENATE("R2C",'R. Gestión '!#REF!),"")</f>
        <v>#REF!</v>
      </c>
      <c r="T47" s="66" t="e">
        <f>IF(AND('R. Gestión '!#REF!="Muy Baja",'R. Gestión '!#REF!="Menor"),CONCATENATE("R2C",'R. Gestión '!#REF!),"")</f>
        <v>#REF!</v>
      </c>
      <c r="U47" s="67" t="e">
        <f>IF(AND('R. Gestión '!#REF!="Muy Baja",'R. Gestión '!#REF!="Menor"),CONCATENATE("R2C",'R. Gestión '!#REF!),"")</f>
        <v>#REF!</v>
      </c>
      <c r="V47" s="56" t="e">
        <f>IF(AND('R. Gestión '!#REF!="Muy Baja",'R. Gestión '!#REF!="Moderado"),CONCATENATE("R2C",'R. Gestión '!#REF!),"")</f>
        <v>#REF!</v>
      </c>
      <c r="W47" s="57" t="e">
        <f>IF(AND('R. Gestión '!#REF!="Muy Baja",'R. Gestión '!#REF!="Moderado"),CONCATENATE("R2C",'R. Gestión '!#REF!),"")</f>
        <v>#REF!</v>
      </c>
      <c r="X47" s="57" t="e">
        <f>IF(AND('R. Gestión '!#REF!="Muy Baja",'R. Gestión '!#REF!="Moderado"),CONCATENATE("R2C",'R. Gestión '!#REF!),"")</f>
        <v>#REF!</v>
      </c>
      <c r="Y47" s="57" t="e">
        <f>IF(AND('R. Gestión '!#REF!="Muy Baja",'R. Gestión '!#REF!="Moderado"),CONCATENATE("R2C",'R. Gestión '!#REF!),"")</f>
        <v>#REF!</v>
      </c>
      <c r="Z47" s="57" t="e">
        <f>IF(AND('R. Gestión '!#REF!="Muy Baja",'R. Gestión '!#REF!="Moderado"),CONCATENATE("R2C",'R. Gestión '!#REF!),"")</f>
        <v>#REF!</v>
      </c>
      <c r="AA47" s="58" t="e">
        <f>IF(AND('R. Gestión '!#REF!="Muy Baja",'R. Gestión '!#REF!="Moderado"),CONCATENATE("R2C",'R. Gestión '!#REF!),"")</f>
        <v>#REF!</v>
      </c>
      <c r="AB47" s="41" t="e">
        <f>IF(AND('R. Gestión '!#REF!="Muy Baja",'R. Gestión '!#REF!="Mayor"),CONCATENATE("R2C",'R. Gestión '!#REF!),"")</f>
        <v>#REF!</v>
      </c>
      <c r="AC47" s="42" t="e">
        <f>IF(AND('R. Gestión '!#REF!="Muy Baja",'R. Gestión '!#REF!="Mayor"),CONCATENATE("R2C",'R. Gestión '!#REF!),"")</f>
        <v>#REF!</v>
      </c>
      <c r="AD47" s="42" t="e">
        <f>IF(AND('R. Gestión '!#REF!="Muy Baja",'R. Gestión '!#REF!="Mayor"),CONCATENATE("R2C",'R. Gestión '!#REF!),"")</f>
        <v>#REF!</v>
      </c>
      <c r="AE47" s="42" t="e">
        <f>IF(AND('R. Gestión '!#REF!="Muy Baja",'R. Gestión '!#REF!="Mayor"),CONCATENATE("R2C",'R. Gestión '!#REF!),"")</f>
        <v>#REF!</v>
      </c>
      <c r="AF47" s="42" t="e">
        <f>IF(AND('R. Gestión '!#REF!="Muy Baja",'R. Gestión '!#REF!="Mayor"),CONCATENATE("R2C",'R. Gestión '!#REF!),"")</f>
        <v>#REF!</v>
      </c>
      <c r="AG47" s="43" t="e">
        <f>IF(AND('R. Gestión '!#REF!="Muy Baja",'R. Gestión '!#REF!="Mayor"),CONCATENATE("R2C",'R. Gestión '!#REF!),"")</f>
        <v>#REF!</v>
      </c>
      <c r="AH47" s="44" t="e">
        <f>IF(AND('R. Gestión '!#REF!="Muy Baja",'R. Gestión '!#REF!="Catastrófico"),CONCATENATE("R2C",'R. Gestión '!#REF!),"")</f>
        <v>#REF!</v>
      </c>
      <c r="AI47" s="45" t="e">
        <f>IF(AND('R. Gestión '!#REF!="Muy Baja",'R. Gestión '!#REF!="Catastrófico"),CONCATENATE("R2C",'R. Gestión '!#REF!),"")</f>
        <v>#REF!</v>
      </c>
      <c r="AJ47" s="45" t="e">
        <f>IF(AND('R. Gestión '!#REF!="Muy Baja",'R. Gestión '!#REF!="Catastrófico"),CONCATENATE("R2C",'R. Gestión '!#REF!),"")</f>
        <v>#REF!</v>
      </c>
      <c r="AK47" s="45" t="e">
        <f>IF(AND('R. Gestión '!#REF!="Muy Baja",'R. Gestión '!#REF!="Catastrófico"),CONCATENATE("R2C",'R. Gestión '!#REF!),"")</f>
        <v>#REF!</v>
      </c>
      <c r="AL47" s="45" t="e">
        <f>IF(AND('R. Gestión '!#REF!="Muy Baja",'R. Gestión '!#REF!="Catastrófico"),CONCATENATE("R2C",'R. Gestión '!#REF!),"")</f>
        <v>#REF!</v>
      </c>
      <c r="AM47" s="46" t="e">
        <f>IF(AND('R. Gestión '!#REF!="Muy Baja",'R. Gestión '!#REF!="Catastrófico"),CONCATENATE("R2C",'R. Gestión '!#REF!),"")</f>
        <v>#REF!</v>
      </c>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row>
    <row r="48" spans="1:80" ht="15" customHeight="1" x14ac:dyDescent="0.25">
      <c r="A48" s="72"/>
      <c r="B48" s="1317"/>
      <c r="C48" s="1317"/>
      <c r="D48" s="1318"/>
      <c r="E48" s="1374"/>
      <c r="F48" s="1359"/>
      <c r="G48" s="1359"/>
      <c r="H48" s="1359"/>
      <c r="I48" s="1360"/>
      <c r="J48" s="65" t="e">
        <f>IF(AND('R. Gestión '!#REF!="Muy Baja",'R. Gestión '!#REF!="Leve"),CONCATENATE("R3C",'R. Gestión '!#REF!),"")</f>
        <v>#REF!</v>
      </c>
      <c r="K48" s="66" t="e">
        <f>IF(AND('R. Gestión '!#REF!="Muy Baja",'R. Gestión '!#REF!="Leve"),CONCATENATE("R3C",'R. Gestión '!#REF!),"")</f>
        <v>#REF!</v>
      </c>
      <c r="L48" s="66" t="e">
        <f>IF(AND('R. Gestión '!#REF!="Muy Baja",'R. Gestión '!#REF!="Leve"),CONCATENATE("R3C",'R. Gestión '!#REF!),"")</f>
        <v>#REF!</v>
      </c>
      <c r="M48" s="66" t="e">
        <f>IF(AND('R. Gestión '!#REF!="Muy Baja",'R. Gestión '!#REF!="Leve"),CONCATENATE("R3C",'R. Gestión '!#REF!),"")</f>
        <v>#REF!</v>
      </c>
      <c r="N48" s="66" t="e">
        <f>IF(AND('R. Gestión '!#REF!="Muy Baja",'R. Gestión '!#REF!="Leve"),CONCATENATE("R3C",'R. Gestión '!#REF!),"")</f>
        <v>#REF!</v>
      </c>
      <c r="O48" s="67" t="e">
        <f>IF(AND('R. Gestión '!#REF!="Muy Baja",'R. Gestión '!#REF!="Leve"),CONCATENATE("R3C",'R. Gestión '!#REF!),"")</f>
        <v>#REF!</v>
      </c>
      <c r="P48" s="65" t="e">
        <f>IF(AND('R. Gestión '!#REF!="Muy Baja",'R. Gestión '!#REF!="Menor"),CONCATENATE("R3C",'R. Gestión '!#REF!),"")</f>
        <v>#REF!</v>
      </c>
      <c r="Q48" s="66" t="e">
        <f>IF(AND('R. Gestión '!#REF!="Muy Baja",'R. Gestión '!#REF!="Menor"),CONCATENATE("R3C",'R. Gestión '!#REF!),"")</f>
        <v>#REF!</v>
      </c>
      <c r="R48" s="66" t="e">
        <f>IF(AND('R. Gestión '!#REF!="Muy Baja",'R. Gestión '!#REF!="Menor"),CONCATENATE("R3C",'R. Gestión '!#REF!),"")</f>
        <v>#REF!</v>
      </c>
      <c r="S48" s="66" t="e">
        <f>IF(AND('R. Gestión '!#REF!="Muy Baja",'R. Gestión '!#REF!="Menor"),CONCATENATE("R3C",'R. Gestión '!#REF!),"")</f>
        <v>#REF!</v>
      </c>
      <c r="T48" s="66" t="e">
        <f>IF(AND('R. Gestión '!#REF!="Muy Baja",'R. Gestión '!#REF!="Menor"),CONCATENATE("R3C",'R. Gestión '!#REF!),"")</f>
        <v>#REF!</v>
      </c>
      <c r="U48" s="67" t="e">
        <f>IF(AND('R. Gestión '!#REF!="Muy Baja",'R. Gestión '!#REF!="Menor"),CONCATENATE("R3C",'R. Gestión '!#REF!),"")</f>
        <v>#REF!</v>
      </c>
      <c r="V48" s="56" t="e">
        <f>IF(AND('R. Gestión '!#REF!="Muy Baja",'R. Gestión '!#REF!="Moderado"),CONCATENATE("R3C",'R. Gestión '!#REF!),"")</f>
        <v>#REF!</v>
      </c>
      <c r="W48" s="57" t="e">
        <f>IF(AND('R. Gestión '!#REF!="Muy Baja",'R. Gestión '!#REF!="Moderado"),CONCATENATE("R3C",'R. Gestión '!#REF!),"")</f>
        <v>#REF!</v>
      </c>
      <c r="X48" s="57" t="e">
        <f>IF(AND('R. Gestión '!#REF!="Muy Baja",'R. Gestión '!#REF!="Moderado"),CONCATENATE("R3C",'R. Gestión '!#REF!),"")</f>
        <v>#REF!</v>
      </c>
      <c r="Y48" s="57" t="e">
        <f>IF(AND('R. Gestión '!#REF!="Muy Baja",'R. Gestión '!#REF!="Moderado"),CONCATENATE("R3C",'R. Gestión '!#REF!),"")</f>
        <v>#REF!</v>
      </c>
      <c r="Z48" s="57" t="e">
        <f>IF(AND('R. Gestión '!#REF!="Muy Baja",'R. Gestión '!#REF!="Moderado"),CONCATENATE("R3C",'R. Gestión '!#REF!),"")</f>
        <v>#REF!</v>
      </c>
      <c r="AA48" s="58" t="e">
        <f>IF(AND('R. Gestión '!#REF!="Muy Baja",'R. Gestión '!#REF!="Moderado"),CONCATENATE("R3C",'R. Gestión '!#REF!),"")</f>
        <v>#REF!</v>
      </c>
      <c r="AB48" s="41" t="e">
        <f>IF(AND('R. Gestión '!#REF!="Muy Baja",'R. Gestión '!#REF!="Mayor"),CONCATENATE("R3C",'R. Gestión '!#REF!),"")</f>
        <v>#REF!</v>
      </c>
      <c r="AC48" s="42" t="e">
        <f>IF(AND('R. Gestión '!#REF!="Muy Baja",'R. Gestión '!#REF!="Mayor"),CONCATENATE("R3C",'R. Gestión '!#REF!),"")</f>
        <v>#REF!</v>
      </c>
      <c r="AD48" s="42" t="e">
        <f>IF(AND('R. Gestión '!#REF!="Muy Baja",'R. Gestión '!#REF!="Mayor"),CONCATENATE("R3C",'R. Gestión '!#REF!),"")</f>
        <v>#REF!</v>
      </c>
      <c r="AE48" s="42" t="e">
        <f>IF(AND('R. Gestión '!#REF!="Muy Baja",'R. Gestión '!#REF!="Mayor"),CONCATENATE("R3C",'R. Gestión '!#REF!),"")</f>
        <v>#REF!</v>
      </c>
      <c r="AF48" s="42" t="e">
        <f>IF(AND('R. Gestión '!#REF!="Muy Baja",'R. Gestión '!#REF!="Mayor"),CONCATENATE("R3C",'R. Gestión '!#REF!),"")</f>
        <v>#REF!</v>
      </c>
      <c r="AG48" s="43" t="e">
        <f>IF(AND('R. Gestión '!#REF!="Muy Baja",'R. Gestión '!#REF!="Mayor"),CONCATENATE("R3C",'R. Gestión '!#REF!),"")</f>
        <v>#REF!</v>
      </c>
      <c r="AH48" s="44" t="e">
        <f>IF(AND('R. Gestión '!#REF!="Muy Baja",'R. Gestión '!#REF!="Catastrófico"),CONCATENATE("R3C",'R. Gestión '!#REF!),"")</f>
        <v>#REF!</v>
      </c>
      <c r="AI48" s="45" t="e">
        <f>IF(AND('R. Gestión '!#REF!="Muy Baja",'R. Gestión '!#REF!="Catastrófico"),CONCATENATE("R3C",'R. Gestión '!#REF!),"")</f>
        <v>#REF!</v>
      </c>
      <c r="AJ48" s="45" t="e">
        <f>IF(AND('R. Gestión '!#REF!="Muy Baja",'R. Gestión '!#REF!="Catastrófico"),CONCATENATE("R3C",'R. Gestión '!#REF!),"")</f>
        <v>#REF!</v>
      </c>
      <c r="AK48" s="45" t="e">
        <f>IF(AND('R. Gestión '!#REF!="Muy Baja",'R. Gestión '!#REF!="Catastrófico"),CONCATENATE("R3C",'R. Gestión '!#REF!),"")</f>
        <v>#REF!</v>
      </c>
      <c r="AL48" s="45" t="e">
        <f>IF(AND('R. Gestión '!#REF!="Muy Baja",'R. Gestión '!#REF!="Catastrófico"),CONCATENATE("R3C",'R. Gestión '!#REF!),"")</f>
        <v>#REF!</v>
      </c>
      <c r="AM48" s="46" t="e">
        <f>IF(AND('R. Gestión '!#REF!="Muy Baja",'R. Gestión '!#REF!="Catastrófico"),CONCATENATE("R3C",'R. Gestión '!#REF!),"")</f>
        <v>#REF!</v>
      </c>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row>
    <row r="49" spans="1:80" ht="15" customHeight="1" x14ac:dyDescent="0.25">
      <c r="A49" s="72"/>
      <c r="B49" s="1317"/>
      <c r="C49" s="1317"/>
      <c r="D49" s="1318"/>
      <c r="E49" s="1358"/>
      <c r="F49" s="1359"/>
      <c r="G49" s="1359"/>
      <c r="H49" s="1359"/>
      <c r="I49" s="1360"/>
      <c r="J49" s="65" t="e">
        <f>IF(AND('R. Gestión '!#REF!="Muy Baja",'R. Gestión '!#REF!="Leve"),CONCATENATE("R4C",'R. Gestión '!#REF!),"")</f>
        <v>#REF!</v>
      </c>
      <c r="K49" s="66" t="e">
        <f>IF(AND('R. Gestión '!#REF!="Muy Baja",'R. Gestión '!#REF!="Leve"),CONCATENATE("R4C",'R. Gestión '!#REF!),"")</f>
        <v>#REF!</v>
      </c>
      <c r="L49" s="66" t="e">
        <f>IF(AND('R. Gestión '!#REF!="Muy Baja",'R. Gestión '!#REF!="Leve"),CONCATENATE("R4C",'R. Gestión '!#REF!),"")</f>
        <v>#REF!</v>
      </c>
      <c r="M49" s="66" t="e">
        <f>IF(AND('R. Gestión '!#REF!="Muy Baja",'R. Gestión '!#REF!="Leve"),CONCATENATE("R4C",'R. Gestión '!#REF!),"")</f>
        <v>#REF!</v>
      </c>
      <c r="N49" s="66" t="e">
        <f>IF(AND('R. Gestión '!#REF!="Muy Baja",'R. Gestión '!#REF!="Leve"),CONCATENATE("R4C",'R. Gestión '!#REF!),"")</f>
        <v>#REF!</v>
      </c>
      <c r="O49" s="67" t="e">
        <f>IF(AND('R. Gestión '!#REF!="Muy Baja",'R. Gestión '!#REF!="Leve"),CONCATENATE("R4C",'R. Gestión '!#REF!),"")</f>
        <v>#REF!</v>
      </c>
      <c r="P49" s="65" t="e">
        <f>IF(AND('R. Gestión '!#REF!="Muy Baja",'R. Gestión '!#REF!="Menor"),CONCATENATE("R4C",'R. Gestión '!#REF!),"")</f>
        <v>#REF!</v>
      </c>
      <c r="Q49" s="66" t="e">
        <f>IF(AND('R. Gestión '!#REF!="Muy Baja",'R. Gestión '!#REF!="Menor"),CONCATENATE("R4C",'R. Gestión '!#REF!),"")</f>
        <v>#REF!</v>
      </c>
      <c r="R49" s="66" t="e">
        <f>IF(AND('R. Gestión '!#REF!="Muy Baja",'R. Gestión '!#REF!="Menor"),CONCATENATE("R4C",'R. Gestión '!#REF!),"")</f>
        <v>#REF!</v>
      </c>
      <c r="S49" s="66" t="e">
        <f>IF(AND('R. Gestión '!#REF!="Muy Baja",'R. Gestión '!#REF!="Menor"),CONCATENATE("R4C",'R. Gestión '!#REF!),"")</f>
        <v>#REF!</v>
      </c>
      <c r="T49" s="66" t="e">
        <f>IF(AND('R. Gestión '!#REF!="Muy Baja",'R. Gestión '!#REF!="Menor"),CONCATENATE("R4C",'R. Gestión '!#REF!),"")</f>
        <v>#REF!</v>
      </c>
      <c r="U49" s="67" t="e">
        <f>IF(AND('R. Gestión '!#REF!="Muy Baja",'R. Gestión '!#REF!="Menor"),CONCATENATE("R4C",'R. Gestión '!#REF!),"")</f>
        <v>#REF!</v>
      </c>
      <c r="V49" s="56" t="e">
        <f>IF(AND('R. Gestión '!#REF!="Muy Baja",'R. Gestión '!#REF!="Moderado"),CONCATENATE("R4C",'R. Gestión '!#REF!),"")</f>
        <v>#REF!</v>
      </c>
      <c r="W49" s="57" t="e">
        <f>IF(AND('R. Gestión '!#REF!="Muy Baja",'R. Gestión '!#REF!="Moderado"),CONCATENATE("R4C",'R. Gestión '!#REF!),"")</f>
        <v>#REF!</v>
      </c>
      <c r="X49" s="57" t="e">
        <f>IF(AND('R. Gestión '!#REF!="Muy Baja",'R. Gestión '!#REF!="Moderado"),CONCATENATE("R4C",'R. Gestión '!#REF!),"")</f>
        <v>#REF!</v>
      </c>
      <c r="Y49" s="57" t="e">
        <f>IF(AND('R. Gestión '!#REF!="Muy Baja",'R. Gestión '!#REF!="Moderado"),CONCATENATE("R4C",'R. Gestión '!#REF!),"")</f>
        <v>#REF!</v>
      </c>
      <c r="Z49" s="57" t="e">
        <f>IF(AND('R. Gestión '!#REF!="Muy Baja",'R. Gestión '!#REF!="Moderado"),CONCATENATE("R4C",'R. Gestión '!#REF!),"")</f>
        <v>#REF!</v>
      </c>
      <c r="AA49" s="58" t="e">
        <f>IF(AND('R. Gestión '!#REF!="Muy Baja",'R. Gestión '!#REF!="Moderado"),CONCATENATE("R4C",'R. Gestión '!#REF!),"")</f>
        <v>#REF!</v>
      </c>
      <c r="AB49" s="41" t="e">
        <f>IF(AND('R. Gestión '!#REF!="Muy Baja",'R. Gestión '!#REF!="Mayor"),CONCATENATE("R4C",'R. Gestión '!#REF!),"")</f>
        <v>#REF!</v>
      </c>
      <c r="AC49" s="42" t="e">
        <f>IF(AND('R. Gestión '!#REF!="Muy Baja",'R. Gestión '!#REF!="Mayor"),CONCATENATE("R4C",'R. Gestión '!#REF!),"")</f>
        <v>#REF!</v>
      </c>
      <c r="AD49" s="42" t="e">
        <f>IF(AND('R. Gestión '!#REF!="Muy Baja",'R. Gestión '!#REF!="Mayor"),CONCATENATE("R4C",'R. Gestión '!#REF!),"")</f>
        <v>#REF!</v>
      </c>
      <c r="AE49" s="42" t="e">
        <f>IF(AND('R. Gestión '!#REF!="Muy Baja",'R. Gestión '!#REF!="Mayor"),CONCATENATE("R4C",'R. Gestión '!#REF!),"")</f>
        <v>#REF!</v>
      </c>
      <c r="AF49" s="42" t="e">
        <f>IF(AND('R. Gestión '!#REF!="Muy Baja",'R. Gestión '!#REF!="Mayor"),CONCATENATE("R4C",'R. Gestión '!#REF!),"")</f>
        <v>#REF!</v>
      </c>
      <c r="AG49" s="43" t="e">
        <f>IF(AND('R. Gestión '!#REF!="Muy Baja",'R. Gestión '!#REF!="Mayor"),CONCATENATE("R4C",'R. Gestión '!#REF!),"")</f>
        <v>#REF!</v>
      </c>
      <c r="AH49" s="44" t="e">
        <f>IF(AND('R. Gestión '!#REF!="Muy Baja",'R. Gestión '!#REF!="Catastrófico"),CONCATENATE("R4C",'R. Gestión '!#REF!),"")</f>
        <v>#REF!</v>
      </c>
      <c r="AI49" s="45" t="e">
        <f>IF(AND('R. Gestión '!#REF!="Muy Baja",'R. Gestión '!#REF!="Catastrófico"),CONCATENATE("R4C",'R. Gestión '!#REF!),"")</f>
        <v>#REF!</v>
      </c>
      <c r="AJ49" s="45" t="e">
        <f>IF(AND('R. Gestión '!#REF!="Muy Baja",'R. Gestión '!#REF!="Catastrófico"),CONCATENATE("R4C",'R. Gestión '!#REF!),"")</f>
        <v>#REF!</v>
      </c>
      <c r="AK49" s="45" t="e">
        <f>IF(AND('R. Gestión '!#REF!="Muy Baja",'R. Gestión '!#REF!="Catastrófico"),CONCATENATE("R4C",'R. Gestión '!#REF!),"")</f>
        <v>#REF!</v>
      </c>
      <c r="AL49" s="45" t="e">
        <f>IF(AND('R. Gestión '!#REF!="Muy Baja",'R. Gestión '!#REF!="Catastrófico"),CONCATENATE("R4C",'R. Gestión '!#REF!),"")</f>
        <v>#REF!</v>
      </c>
      <c r="AM49" s="46" t="e">
        <f>IF(AND('R. Gestión '!#REF!="Muy Baja",'R. Gestión '!#REF!="Catastrófico"),CONCATENATE("R4C",'R. Gestión '!#REF!),"")</f>
        <v>#REF!</v>
      </c>
      <c r="AN49" s="72"/>
      <c r="AO49" s="72"/>
      <c r="AP49" s="72"/>
      <c r="AQ49" s="72"/>
      <c r="AR49" s="72"/>
      <c r="AS49" s="72"/>
      <c r="AT49" s="72"/>
      <c r="AU49" s="72"/>
      <c r="AV49" s="72"/>
      <c r="AW49" s="72"/>
      <c r="AX49" s="72"/>
      <c r="AY49" s="72"/>
      <c r="AZ49" s="72"/>
      <c r="BA49" s="72"/>
      <c r="BB49" s="72"/>
      <c r="BC49" s="72"/>
      <c r="BD49" s="72"/>
      <c r="BE49" s="72"/>
      <c r="BF49" s="72"/>
      <c r="BG49" s="72"/>
      <c r="BH49" s="72"/>
      <c r="BI49" s="72"/>
      <c r="BJ49" s="72"/>
      <c r="BK49" s="72"/>
      <c r="BL49" s="72"/>
      <c r="BM49" s="72"/>
      <c r="BN49" s="72"/>
      <c r="BO49" s="72"/>
      <c r="BP49" s="72"/>
      <c r="BQ49" s="72"/>
      <c r="BR49" s="72"/>
      <c r="BS49" s="72"/>
      <c r="BT49" s="72"/>
      <c r="BU49" s="72"/>
      <c r="BV49" s="72"/>
      <c r="BW49" s="72"/>
      <c r="BX49" s="72"/>
      <c r="BY49" s="72"/>
      <c r="BZ49" s="72"/>
      <c r="CA49" s="72"/>
      <c r="CB49" s="72"/>
    </row>
    <row r="50" spans="1:80" ht="15" customHeight="1" x14ac:dyDescent="0.25">
      <c r="A50" s="72"/>
      <c r="B50" s="1317"/>
      <c r="C50" s="1317"/>
      <c r="D50" s="1318"/>
      <c r="E50" s="1358"/>
      <c r="F50" s="1359"/>
      <c r="G50" s="1359"/>
      <c r="H50" s="1359"/>
      <c r="I50" s="1360"/>
      <c r="J50" s="65" t="e">
        <f>IF(AND('R. Gestión '!#REF!="Muy Baja",'R. Gestión '!#REF!="Leve"),CONCATENATE("R5C",'R. Gestión '!#REF!),"")</f>
        <v>#REF!</v>
      </c>
      <c r="K50" s="66" t="e">
        <f>IF(AND('R. Gestión '!#REF!="Muy Baja",'R. Gestión '!#REF!="Leve"),CONCATENATE("R5C",'R. Gestión '!#REF!),"")</f>
        <v>#REF!</v>
      </c>
      <c r="L50" s="66" t="e">
        <f>IF(AND('R. Gestión '!#REF!="Muy Baja",'R. Gestión '!#REF!="Leve"),CONCATENATE("R5C",'R. Gestión '!#REF!),"")</f>
        <v>#REF!</v>
      </c>
      <c r="M50" s="66" t="e">
        <f>IF(AND('R. Gestión '!#REF!="Muy Baja",'R. Gestión '!#REF!="Leve"),CONCATENATE("R5C",'R. Gestión '!#REF!),"")</f>
        <v>#REF!</v>
      </c>
      <c r="N50" s="66" t="e">
        <f>IF(AND('R. Gestión '!#REF!="Muy Baja",'R. Gestión '!#REF!="Leve"),CONCATENATE("R5C",'R. Gestión '!#REF!),"")</f>
        <v>#REF!</v>
      </c>
      <c r="O50" s="67" t="e">
        <f>IF(AND('R. Gestión '!#REF!="Muy Baja",'R. Gestión '!#REF!="Leve"),CONCATENATE("R5C",'R. Gestión '!#REF!),"")</f>
        <v>#REF!</v>
      </c>
      <c r="P50" s="65" t="e">
        <f>IF(AND('R. Gestión '!#REF!="Muy Baja",'R. Gestión '!#REF!="Menor"),CONCATENATE("R5C",'R. Gestión '!#REF!),"")</f>
        <v>#REF!</v>
      </c>
      <c r="Q50" s="66" t="e">
        <f>IF(AND('R. Gestión '!#REF!="Muy Baja",'R. Gestión '!#REF!="Menor"),CONCATENATE("R5C",'R. Gestión '!#REF!),"")</f>
        <v>#REF!</v>
      </c>
      <c r="R50" s="66" t="e">
        <f>IF(AND('R. Gestión '!#REF!="Muy Baja",'R. Gestión '!#REF!="Menor"),CONCATENATE("R5C",'R. Gestión '!#REF!),"")</f>
        <v>#REF!</v>
      </c>
      <c r="S50" s="66" t="e">
        <f>IF(AND('R. Gestión '!#REF!="Muy Baja",'R. Gestión '!#REF!="Menor"),CONCATENATE("R5C",'R. Gestión '!#REF!),"")</f>
        <v>#REF!</v>
      </c>
      <c r="T50" s="66" t="e">
        <f>IF(AND('R. Gestión '!#REF!="Muy Baja",'R. Gestión '!#REF!="Menor"),CONCATENATE("R5C",'R. Gestión '!#REF!),"")</f>
        <v>#REF!</v>
      </c>
      <c r="U50" s="67" t="e">
        <f>IF(AND('R. Gestión '!#REF!="Muy Baja",'R. Gestión '!#REF!="Menor"),CONCATENATE("R5C",'R. Gestión '!#REF!),"")</f>
        <v>#REF!</v>
      </c>
      <c r="V50" s="56" t="e">
        <f>IF(AND('R. Gestión '!#REF!="Muy Baja",'R. Gestión '!#REF!="Moderado"),CONCATENATE("R5C",'R. Gestión '!#REF!),"")</f>
        <v>#REF!</v>
      </c>
      <c r="W50" s="57" t="e">
        <f>IF(AND('R. Gestión '!#REF!="Muy Baja",'R. Gestión '!#REF!="Moderado"),CONCATENATE("R5C",'R. Gestión '!#REF!),"")</f>
        <v>#REF!</v>
      </c>
      <c r="X50" s="57" t="e">
        <f>IF(AND('R. Gestión '!#REF!="Muy Baja",'R. Gestión '!#REF!="Moderado"),CONCATENATE("R5C",'R. Gestión '!#REF!),"")</f>
        <v>#REF!</v>
      </c>
      <c r="Y50" s="57" t="e">
        <f>IF(AND('R. Gestión '!#REF!="Muy Baja",'R. Gestión '!#REF!="Moderado"),CONCATENATE("R5C",'R. Gestión '!#REF!),"")</f>
        <v>#REF!</v>
      </c>
      <c r="Z50" s="57" t="e">
        <f>IF(AND('R. Gestión '!#REF!="Muy Baja",'R. Gestión '!#REF!="Moderado"),CONCATENATE("R5C",'R. Gestión '!#REF!),"")</f>
        <v>#REF!</v>
      </c>
      <c r="AA50" s="58" t="e">
        <f>IF(AND('R. Gestión '!#REF!="Muy Baja",'R. Gestión '!#REF!="Moderado"),CONCATENATE("R5C",'R. Gestión '!#REF!),"")</f>
        <v>#REF!</v>
      </c>
      <c r="AB50" s="41" t="e">
        <f>IF(AND('R. Gestión '!#REF!="Muy Baja",'R. Gestión '!#REF!="Mayor"),CONCATENATE("R5C",'R. Gestión '!#REF!),"")</f>
        <v>#REF!</v>
      </c>
      <c r="AC50" s="42" t="e">
        <f>IF(AND('R. Gestión '!#REF!="Muy Baja",'R. Gestión '!#REF!="Mayor"),CONCATENATE("R5C",'R. Gestión '!#REF!),"")</f>
        <v>#REF!</v>
      </c>
      <c r="AD50" s="42" t="e">
        <f>IF(AND('R. Gestión '!#REF!="Muy Baja",'R. Gestión '!#REF!="Mayor"),CONCATENATE("R5C",'R. Gestión '!#REF!),"")</f>
        <v>#REF!</v>
      </c>
      <c r="AE50" s="42" t="e">
        <f>IF(AND('R. Gestión '!#REF!="Muy Baja",'R. Gestión '!#REF!="Mayor"),CONCATENATE("R5C",'R. Gestión '!#REF!),"")</f>
        <v>#REF!</v>
      </c>
      <c r="AF50" s="42" t="e">
        <f>IF(AND('R. Gestión '!#REF!="Muy Baja",'R. Gestión '!#REF!="Mayor"),CONCATENATE("R5C",'R. Gestión '!#REF!),"")</f>
        <v>#REF!</v>
      </c>
      <c r="AG50" s="43" t="e">
        <f>IF(AND('R. Gestión '!#REF!="Muy Baja",'R. Gestión '!#REF!="Mayor"),CONCATENATE("R5C",'R. Gestión '!#REF!),"")</f>
        <v>#REF!</v>
      </c>
      <c r="AH50" s="44" t="e">
        <f>IF(AND('R. Gestión '!#REF!="Muy Baja",'R. Gestión '!#REF!="Catastrófico"),CONCATENATE("R5C",'R. Gestión '!#REF!),"")</f>
        <v>#REF!</v>
      </c>
      <c r="AI50" s="45" t="e">
        <f>IF(AND('R. Gestión '!#REF!="Muy Baja",'R. Gestión '!#REF!="Catastrófico"),CONCATENATE("R5C",'R. Gestión '!#REF!),"")</f>
        <v>#REF!</v>
      </c>
      <c r="AJ50" s="45" t="e">
        <f>IF(AND('R. Gestión '!#REF!="Muy Baja",'R. Gestión '!#REF!="Catastrófico"),CONCATENATE("R5C",'R. Gestión '!#REF!),"")</f>
        <v>#REF!</v>
      </c>
      <c r="AK50" s="45" t="e">
        <f>IF(AND('R. Gestión '!#REF!="Muy Baja",'R. Gestión '!#REF!="Catastrófico"),CONCATENATE("R5C",'R. Gestión '!#REF!),"")</f>
        <v>#REF!</v>
      </c>
      <c r="AL50" s="45" t="e">
        <f>IF(AND('R. Gestión '!#REF!="Muy Baja",'R. Gestión '!#REF!="Catastrófico"),CONCATENATE("R5C",'R. Gestión '!#REF!),"")</f>
        <v>#REF!</v>
      </c>
      <c r="AM50" s="46" t="e">
        <f>IF(AND('R. Gestión '!#REF!="Muy Baja",'R. Gestión '!#REF!="Catastrófico"),CONCATENATE("R5C",'R. Gestión '!#REF!),"")</f>
        <v>#REF!</v>
      </c>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row>
    <row r="51" spans="1:80" ht="15" customHeight="1" x14ac:dyDescent="0.25">
      <c r="A51" s="72"/>
      <c r="B51" s="1317"/>
      <c r="C51" s="1317"/>
      <c r="D51" s="1318"/>
      <c r="E51" s="1358"/>
      <c r="F51" s="1359"/>
      <c r="G51" s="1359"/>
      <c r="H51" s="1359"/>
      <c r="I51" s="1360"/>
      <c r="J51" s="65" t="e">
        <f>IF(AND('R. Gestión '!#REF!="Muy Baja",'R. Gestión '!#REF!="Leve"),CONCATENATE("R6C",'R. Gestión '!#REF!),"")</f>
        <v>#REF!</v>
      </c>
      <c r="K51" s="66" t="e">
        <f>IF(AND('R. Gestión '!#REF!="Muy Baja",'R. Gestión '!#REF!="Leve"),CONCATENATE("R6C",'R. Gestión '!#REF!),"")</f>
        <v>#REF!</v>
      </c>
      <c r="L51" s="66" t="e">
        <f>IF(AND('R. Gestión '!#REF!="Muy Baja",'R. Gestión '!#REF!="Leve"),CONCATENATE("R6C",'R. Gestión '!#REF!),"")</f>
        <v>#REF!</v>
      </c>
      <c r="M51" s="66" t="e">
        <f>IF(AND('R. Gestión '!#REF!="Muy Baja",'R. Gestión '!#REF!="Leve"),CONCATENATE("R6C",'R. Gestión '!#REF!),"")</f>
        <v>#REF!</v>
      </c>
      <c r="N51" s="66" t="e">
        <f>IF(AND('R. Gestión '!#REF!="Muy Baja",'R. Gestión '!#REF!="Leve"),CONCATENATE("R6C",'R. Gestión '!#REF!),"")</f>
        <v>#REF!</v>
      </c>
      <c r="O51" s="67" t="e">
        <f>IF(AND('R. Gestión '!#REF!="Muy Baja",'R. Gestión '!#REF!="Leve"),CONCATENATE("R6C",'R. Gestión '!#REF!),"")</f>
        <v>#REF!</v>
      </c>
      <c r="P51" s="65" t="e">
        <f>IF(AND('R. Gestión '!#REF!="Muy Baja",'R. Gestión '!#REF!="Menor"),CONCATENATE("R6C",'R. Gestión '!#REF!),"")</f>
        <v>#REF!</v>
      </c>
      <c r="Q51" s="66" t="e">
        <f>IF(AND('R. Gestión '!#REF!="Muy Baja",'R. Gestión '!#REF!="Menor"),CONCATENATE("R6C",'R. Gestión '!#REF!),"")</f>
        <v>#REF!</v>
      </c>
      <c r="R51" s="66" t="e">
        <f>IF(AND('R. Gestión '!#REF!="Muy Baja",'R. Gestión '!#REF!="Menor"),CONCATENATE("R6C",'R. Gestión '!#REF!),"")</f>
        <v>#REF!</v>
      </c>
      <c r="S51" s="66" t="e">
        <f>IF(AND('R. Gestión '!#REF!="Muy Baja",'R. Gestión '!#REF!="Menor"),CONCATENATE("R6C",'R. Gestión '!#REF!),"")</f>
        <v>#REF!</v>
      </c>
      <c r="T51" s="66" t="e">
        <f>IF(AND('R. Gestión '!#REF!="Muy Baja",'R. Gestión '!#REF!="Menor"),CONCATENATE("R6C",'R. Gestión '!#REF!),"")</f>
        <v>#REF!</v>
      </c>
      <c r="U51" s="67" t="e">
        <f>IF(AND('R. Gestión '!#REF!="Muy Baja",'R. Gestión '!#REF!="Menor"),CONCATENATE("R6C",'R. Gestión '!#REF!),"")</f>
        <v>#REF!</v>
      </c>
      <c r="V51" s="56" t="e">
        <f>IF(AND('R. Gestión '!#REF!="Muy Baja",'R. Gestión '!#REF!="Moderado"),CONCATENATE("R6C",'R. Gestión '!#REF!),"")</f>
        <v>#REF!</v>
      </c>
      <c r="W51" s="57" t="e">
        <f>IF(AND('R. Gestión '!#REF!="Muy Baja",'R. Gestión '!#REF!="Moderado"),CONCATENATE("R6C",'R. Gestión '!#REF!),"")</f>
        <v>#REF!</v>
      </c>
      <c r="X51" s="57" t="e">
        <f>IF(AND('R. Gestión '!#REF!="Muy Baja",'R. Gestión '!#REF!="Moderado"),CONCATENATE("R6C",'R. Gestión '!#REF!),"")</f>
        <v>#REF!</v>
      </c>
      <c r="Y51" s="57" t="e">
        <f>IF(AND('R. Gestión '!#REF!="Muy Baja",'R. Gestión '!#REF!="Moderado"),CONCATENATE("R6C",'R. Gestión '!#REF!),"")</f>
        <v>#REF!</v>
      </c>
      <c r="Z51" s="57" t="e">
        <f>IF(AND('R. Gestión '!#REF!="Muy Baja",'R. Gestión '!#REF!="Moderado"),CONCATENATE("R6C",'R. Gestión '!#REF!),"")</f>
        <v>#REF!</v>
      </c>
      <c r="AA51" s="58" t="e">
        <f>IF(AND('R. Gestión '!#REF!="Muy Baja",'R. Gestión '!#REF!="Moderado"),CONCATENATE("R6C",'R. Gestión '!#REF!),"")</f>
        <v>#REF!</v>
      </c>
      <c r="AB51" s="41" t="e">
        <f>IF(AND('R. Gestión '!#REF!="Muy Baja",'R. Gestión '!#REF!="Mayor"),CONCATENATE("R6C",'R. Gestión '!#REF!),"")</f>
        <v>#REF!</v>
      </c>
      <c r="AC51" s="42" t="e">
        <f>IF(AND('R. Gestión '!#REF!="Muy Baja",'R. Gestión '!#REF!="Mayor"),CONCATENATE("R6C",'R. Gestión '!#REF!),"")</f>
        <v>#REF!</v>
      </c>
      <c r="AD51" s="42" t="e">
        <f>IF(AND('R. Gestión '!#REF!="Muy Baja",'R. Gestión '!#REF!="Mayor"),CONCATENATE("R6C",'R. Gestión '!#REF!),"")</f>
        <v>#REF!</v>
      </c>
      <c r="AE51" s="42" t="e">
        <f>IF(AND('R. Gestión '!#REF!="Muy Baja",'R. Gestión '!#REF!="Mayor"),CONCATENATE("R6C",'R. Gestión '!#REF!),"")</f>
        <v>#REF!</v>
      </c>
      <c r="AF51" s="42" t="e">
        <f>IF(AND('R. Gestión '!#REF!="Muy Baja",'R. Gestión '!#REF!="Mayor"),CONCATENATE("R6C",'R. Gestión '!#REF!),"")</f>
        <v>#REF!</v>
      </c>
      <c r="AG51" s="43" t="e">
        <f>IF(AND('R. Gestión '!#REF!="Muy Baja",'R. Gestión '!#REF!="Mayor"),CONCATENATE("R6C",'R. Gestión '!#REF!),"")</f>
        <v>#REF!</v>
      </c>
      <c r="AH51" s="44" t="e">
        <f>IF(AND('R. Gestión '!#REF!="Muy Baja",'R. Gestión '!#REF!="Catastrófico"),CONCATENATE("R6C",'R. Gestión '!#REF!),"")</f>
        <v>#REF!</v>
      </c>
      <c r="AI51" s="45" t="e">
        <f>IF(AND('R. Gestión '!#REF!="Muy Baja",'R. Gestión '!#REF!="Catastrófico"),CONCATENATE("R6C",'R. Gestión '!#REF!),"")</f>
        <v>#REF!</v>
      </c>
      <c r="AJ51" s="45" t="e">
        <f>IF(AND('R. Gestión '!#REF!="Muy Baja",'R. Gestión '!#REF!="Catastrófico"),CONCATENATE("R6C",'R. Gestión '!#REF!),"")</f>
        <v>#REF!</v>
      </c>
      <c r="AK51" s="45" t="e">
        <f>IF(AND('R. Gestión '!#REF!="Muy Baja",'R. Gestión '!#REF!="Catastrófico"),CONCATENATE("R6C",'R. Gestión '!#REF!),"")</f>
        <v>#REF!</v>
      </c>
      <c r="AL51" s="45" t="e">
        <f>IF(AND('R. Gestión '!#REF!="Muy Baja",'R. Gestión '!#REF!="Catastrófico"),CONCATENATE("R6C",'R. Gestión '!#REF!),"")</f>
        <v>#REF!</v>
      </c>
      <c r="AM51" s="46" t="e">
        <f>IF(AND('R. Gestión '!#REF!="Muy Baja",'R. Gestión '!#REF!="Catastrófico"),CONCATENATE("R6C",'R. Gestión '!#REF!),"")</f>
        <v>#REF!</v>
      </c>
      <c r="AN51" s="72"/>
      <c r="AO51" s="72"/>
      <c r="AP51" s="72"/>
      <c r="AQ51" s="72"/>
      <c r="AR51" s="72"/>
      <c r="AS51" s="72"/>
      <c r="AT51" s="72"/>
      <c r="AU51" s="72"/>
      <c r="AV51" s="72"/>
      <c r="AW51" s="72"/>
      <c r="AX51" s="72"/>
      <c r="AY51" s="72"/>
      <c r="AZ51" s="72"/>
      <c r="BA51" s="72"/>
      <c r="BB51" s="72"/>
      <c r="BC51" s="72"/>
      <c r="BD51" s="72"/>
      <c r="BE51" s="72"/>
      <c r="BF51" s="72"/>
      <c r="BG51" s="72"/>
      <c r="BH51" s="72"/>
      <c r="BI51" s="72"/>
      <c r="BJ51" s="72"/>
      <c r="BK51" s="72"/>
      <c r="BL51" s="72"/>
      <c r="BM51" s="72"/>
      <c r="BN51" s="72"/>
      <c r="BO51" s="72"/>
      <c r="BP51" s="72"/>
      <c r="BQ51" s="72"/>
      <c r="BR51" s="72"/>
      <c r="BS51" s="72"/>
      <c r="BT51" s="72"/>
      <c r="BU51" s="72"/>
      <c r="BV51" s="72"/>
      <c r="BW51" s="72"/>
      <c r="BX51" s="72"/>
      <c r="BY51" s="72"/>
      <c r="BZ51" s="72"/>
      <c r="CA51" s="72"/>
      <c r="CB51" s="72"/>
    </row>
    <row r="52" spans="1:80" ht="15" customHeight="1" x14ac:dyDescent="0.25">
      <c r="A52" s="72"/>
      <c r="B52" s="1317"/>
      <c r="C52" s="1317"/>
      <c r="D52" s="1318"/>
      <c r="E52" s="1358"/>
      <c r="F52" s="1359"/>
      <c r="G52" s="1359"/>
      <c r="H52" s="1359"/>
      <c r="I52" s="1360"/>
      <c r="J52" s="65" t="e">
        <f>IF(AND('R. Gestión '!#REF!="Muy Baja",'R. Gestión '!#REF!="Leve"),CONCATENATE("R7C",'R. Gestión '!#REF!),"")</f>
        <v>#REF!</v>
      </c>
      <c r="K52" s="66" t="e">
        <f>IF(AND('R. Gestión '!#REF!="Muy Baja",'R. Gestión '!#REF!="Leve"),CONCATENATE("R7C",'R. Gestión '!#REF!),"")</f>
        <v>#REF!</v>
      </c>
      <c r="L52" s="66" t="e">
        <f>IF(AND('R. Gestión '!#REF!="Muy Baja",'R. Gestión '!#REF!="Leve"),CONCATENATE("R7C",'R. Gestión '!#REF!),"")</f>
        <v>#REF!</v>
      </c>
      <c r="M52" s="66" t="e">
        <f>IF(AND('R. Gestión '!#REF!="Muy Baja",'R. Gestión '!#REF!="Leve"),CONCATENATE("R7C",'R. Gestión '!#REF!),"")</f>
        <v>#REF!</v>
      </c>
      <c r="N52" s="66" t="e">
        <f>IF(AND('R. Gestión '!#REF!="Muy Baja",'R. Gestión '!#REF!="Leve"),CONCATENATE("R7C",'R. Gestión '!#REF!),"")</f>
        <v>#REF!</v>
      </c>
      <c r="O52" s="67" t="e">
        <f>IF(AND('R. Gestión '!#REF!="Muy Baja",'R. Gestión '!#REF!="Leve"),CONCATENATE("R7C",'R. Gestión '!#REF!),"")</f>
        <v>#REF!</v>
      </c>
      <c r="P52" s="65" t="e">
        <f>IF(AND('R. Gestión '!#REF!="Muy Baja",'R. Gestión '!#REF!="Menor"),CONCATENATE("R7C",'R. Gestión '!#REF!),"")</f>
        <v>#REF!</v>
      </c>
      <c r="Q52" s="66" t="e">
        <f>IF(AND('R. Gestión '!#REF!="Muy Baja",'R. Gestión '!#REF!="Menor"),CONCATENATE("R7C",'R. Gestión '!#REF!),"")</f>
        <v>#REF!</v>
      </c>
      <c r="R52" s="66" t="e">
        <f>IF(AND('R. Gestión '!#REF!="Muy Baja",'R. Gestión '!#REF!="Menor"),CONCATENATE("R7C",'R. Gestión '!#REF!),"")</f>
        <v>#REF!</v>
      </c>
      <c r="S52" s="66" t="e">
        <f>IF(AND('R. Gestión '!#REF!="Muy Baja",'R. Gestión '!#REF!="Menor"),CONCATENATE("R7C",'R. Gestión '!#REF!),"")</f>
        <v>#REF!</v>
      </c>
      <c r="T52" s="66" t="e">
        <f>IF(AND('R. Gestión '!#REF!="Muy Baja",'R. Gestión '!#REF!="Menor"),CONCATENATE("R7C",'R. Gestión '!#REF!),"")</f>
        <v>#REF!</v>
      </c>
      <c r="U52" s="67" t="e">
        <f>IF(AND('R. Gestión '!#REF!="Muy Baja",'R. Gestión '!#REF!="Menor"),CONCATENATE("R7C",'R. Gestión '!#REF!),"")</f>
        <v>#REF!</v>
      </c>
      <c r="V52" s="56" t="e">
        <f>IF(AND('R. Gestión '!#REF!="Muy Baja",'R. Gestión '!#REF!="Moderado"),CONCATENATE("R7C",'R. Gestión '!#REF!),"")</f>
        <v>#REF!</v>
      </c>
      <c r="W52" s="57" t="e">
        <f>IF(AND('R. Gestión '!#REF!="Muy Baja",'R. Gestión '!#REF!="Moderado"),CONCATENATE("R7C",'R. Gestión '!#REF!),"")</f>
        <v>#REF!</v>
      </c>
      <c r="X52" s="57" t="e">
        <f>IF(AND('R. Gestión '!#REF!="Muy Baja",'R. Gestión '!#REF!="Moderado"),CONCATENATE("R7C",'R. Gestión '!#REF!),"")</f>
        <v>#REF!</v>
      </c>
      <c r="Y52" s="57" t="e">
        <f>IF(AND('R. Gestión '!#REF!="Muy Baja",'R. Gestión '!#REF!="Moderado"),CONCATENATE("R7C",'R. Gestión '!#REF!),"")</f>
        <v>#REF!</v>
      </c>
      <c r="Z52" s="57" t="e">
        <f>IF(AND('R. Gestión '!#REF!="Muy Baja",'R. Gestión '!#REF!="Moderado"),CONCATENATE("R7C",'R. Gestión '!#REF!),"")</f>
        <v>#REF!</v>
      </c>
      <c r="AA52" s="58" t="e">
        <f>IF(AND('R. Gestión '!#REF!="Muy Baja",'R. Gestión '!#REF!="Moderado"),CONCATENATE("R7C",'R. Gestión '!#REF!),"")</f>
        <v>#REF!</v>
      </c>
      <c r="AB52" s="41" t="e">
        <f>IF(AND('R. Gestión '!#REF!="Muy Baja",'R. Gestión '!#REF!="Mayor"),CONCATENATE("R7C",'R. Gestión '!#REF!),"")</f>
        <v>#REF!</v>
      </c>
      <c r="AC52" s="42" t="e">
        <f>IF(AND('R. Gestión '!#REF!="Muy Baja",'R. Gestión '!#REF!="Mayor"),CONCATENATE("R7C",'R. Gestión '!#REF!),"")</f>
        <v>#REF!</v>
      </c>
      <c r="AD52" s="42" t="e">
        <f>IF(AND('R. Gestión '!#REF!="Muy Baja",'R. Gestión '!#REF!="Mayor"),CONCATENATE("R7C",'R. Gestión '!#REF!),"")</f>
        <v>#REF!</v>
      </c>
      <c r="AE52" s="42" t="e">
        <f>IF(AND('R. Gestión '!#REF!="Muy Baja",'R. Gestión '!#REF!="Mayor"),CONCATENATE("R7C",'R. Gestión '!#REF!),"")</f>
        <v>#REF!</v>
      </c>
      <c r="AF52" s="42" t="e">
        <f>IF(AND('R. Gestión '!#REF!="Muy Baja",'R. Gestión '!#REF!="Mayor"),CONCATENATE("R7C",'R. Gestión '!#REF!),"")</f>
        <v>#REF!</v>
      </c>
      <c r="AG52" s="43" t="e">
        <f>IF(AND('R. Gestión '!#REF!="Muy Baja",'R. Gestión '!#REF!="Mayor"),CONCATENATE("R7C",'R. Gestión '!#REF!),"")</f>
        <v>#REF!</v>
      </c>
      <c r="AH52" s="44" t="e">
        <f>IF(AND('R. Gestión '!#REF!="Muy Baja",'R. Gestión '!#REF!="Catastrófico"),CONCATENATE("R7C",'R. Gestión '!#REF!),"")</f>
        <v>#REF!</v>
      </c>
      <c r="AI52" s="45" t="e">
        <f>IF(AND('R. Gestión '!#REF!="Muy Baja",'R. Gestión '!#REF!="Catastrófico"),CONCATENATE("R7C",'R. Gestión '!#REF!),"")</f>
        <v>#REF!</v>
      </c>
      <c r="AJ52" s="45" t="e">
        <f>IF(AND('R. Gestión '!#REF!="Muy Baja",'R. Gestión '!#REF!="Catastrófico"),CONCATENATE("R7C",'R. Gestión '!#REF!),"")</f>
        <v>#REF!</v>
      </c>
      <c r="AK52" s="45" t="e">
        <f>IF(AND('R. Gestión '!#REF!="Muy Baja",'R. Gestión '!#REF!="Catastrófico"),CONCATENATE("R7C",'R. Gestión '!#REF!),"")</f>
        <v>#REF!</v>
      </c>
      <c r="AL52" s="45" t="e">
        <f>IF(AND('R. Gestión '!#REF!="Muy Baja",'R. Gestión '!#REF!="Catastrófico"),CONCATENATE("R7C",'R. Gestión '!#REF!),"")</f>
        <v>#REF!</v>
      </c>
      <c r="AM52" s="46" t="e">
        <f>IF(AND('R. Gestión '!#REF!="Muy Baja",'R. Gestión '!#REF!="Catastrófico"),CONCATENATE("R7C",'R. Gestión '!#REF!),"")</f>
        <v>#REF!</v>
      </c>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row>
    <row r="53" spans="1:80" ht="15" customHeight="1" x14ac:dyDescent="0.25">
      <c r="A53" s="72"/>
      <c r="B53" s="1317"/>
      <c r="C53" s="1317"/>
      <c r="D53" s="1318"/>
      <c r="E53" s="1358"/>
      <c r="F53" s="1359"/>
      <c r="G53" s="1359"/>
      <c r="H53" s="1359"/>
      <c r="I53" s="1360"/>
      <c r="J53" s="65" t="e">
        <f>IF(AND('R. Gestión '!#REF!="Muy Baja",'R. Gestión '!#REF!="Leve"),CONCATENATE("R8C",'R. Gestión '!#REF!),"")</f>
        <v>#REF!</v>
      </c>
      <c r="K53" s="66" t="e">
        <f>IF(AND('R. Gestión '!#REF!="Muy Baja",'R. Gestión '!#REF!="Leve"),CONCATENATE("R8C",'R. Gestión '!#REF!),"")</f>
        <v>#REF!</v>
      </c>
      <c r="L53" s="66" t="e">
        <f>IF(AND('R. Gestión '!#REF!="Muy Baja",'R. Gestión '!#REF!="Leve"),CONCATENATE("R8C",'R. Gestión '!#REF!),"")</f>
        <v>#REF!</v>
      </c>
      <c r="M53" s="66" t="e">
        <f>IF(AND('R. Gestión '!#REF!="Muy Baja",'R. Gestión '!#REF!="Leve"),CONCATENATE("R8C",'R. Gestión '!#REF!),"")</f>
        <v>#REF!</v>
      </c>
      <c r="N53" s="66" t="e">
        <f>IF(AND('R. Gestión '!#REF!="Muy Baja",'R. Gestión '!#REF!="Leve"),CONCATENATE("R8C",'R. Gestión '!#REF!),"")</f>
        <v>#REF!</v>
      </c>
      <c r="O53" s="67" t="e">
        <f>IF(AND('R. Gestión '!#REF!="Muy Baja",'R. Gestión '!#REF!="Leve"),CONCATENATE("R8C",'R. Gestión '!#REF!),"")</f>
        <v>#REF!</v>
      </c>
      <c r="P53" s="65" t="e">
        <f>IF(AND('R. Gestión '!#REF!="Muy Baja",'R. Gestión '!#REF!="Menor"),CONCATENATE("R8C",'R. Gestión '!#REF!),"")</f>
        <v>#REF!</v>
      </c>
      <c r="Q53" s="66" t="e">
        <f>IF(AND('R. Gestión '!#REF!="Muy Baja",'R. Gestión '!#REF!="Menor"),CONCATENATE("R8C",'R. Gestión '!#REF!),"")</f>
        <v>#REF!</v>
      </c>
      <c r="R53" s="66" t="e">
        <f>IF(AND('R. Gestión '!#REF!="Muy Baja",'R. Gestión '!#REF!="Menor"),CONCATENATE("R8C",'R. Gestión '!#REF!),"")</f>
        <v>#REF!</v>
      </c>
      <c r="S53" s="66" t="e">
        <f>IF(AND('R. Gestión '!#REF!="Muy Baja",'R. Gestión '!#REF!="Menor"),CONCATENATE("R8C",'R. Gestión '!#REF!),"")</f>
        <v>#REF!</v>
      </c>
      <c r="T53" s="66" t="e">
        <f>IF(AND('R. Gestión '!#REF!="Muy Baja",'R. Gestión '!#REF!="Menor"),CONCATENATE("R8C",'R. Gestión '!#REF!),"")</f>
        <v>#REF!</v>
      </c>
      <c r="U53" s="67" t="e">
        <f>IF(AND('R. Gestión '!#REF!="Muy Baja",'R. Gestión '!#REF!="Menor"),CONCATENATE("R8C",'R. Gestión '!#REF!),"")</f>
        <v>#REF!</v>
      </c>
      <c r="V53" s="56" t="e">
        <f>IF(AND('R. Gestión '!#REF!="Muy Baja",'R. Gestión '!#REF!="Moderado"),CONCATENATE("R8C",'R. Gestión '!#REF!),"")</f>
        <v>#REF!</v>
      </c>
      <c r="W53" s="57" t="e">
        <f>IF(AND('R. Gestión '!#REF!="Muy Baja",'R. Gestión '!#REF!="Moderado"),CONCATENATE("R8C",'R. Gestión '!#REF!),"")</f>
        <v>#REF!</v>
      </c>
      <c r="X53" s="57" t="e">
        <f>IF(AND('R. Gestión '!#REF!="Muy Baja",'R. Gestión '!#REF!="Moderado"),CONCATENATE("R8C",'R. Gestión '!#REF!),"")</f>
        <v>#REF!</v>
      </c>
      <c r="Y53" s="57" t="e">
        <f>IF(AND('R. Gestión '!#REF!="Muy Baja",'R. Gestión '!#REF!="Moderado"),CONCATENATE("R8C",'R. Gestión '!#REF!),"")</f>
        <v>#REF!</v>
      </c>
      <c r="Z53" s="57" t="e">
        <f>IF(AND('R. Gestión '!#REF!="Muy Baja",'R. Gestión '!#REF!="Moderado"),CONCATENATE("R8C",'R. Gestión '!#REF!),"")</f>
        <v>#REF!</v>
      </c>
      <c r="AA53" s="58" t="e">
        <f>IF(AND('R. Gestión '!#REF!="Muy Baja",'R. Gestión '!#REF!="Moderado"),CONCATENATE("R8C",'R. Gestión '!#REF!),"")</f>
        <v>#REF!</v>
      </c>
      <c r="AB53" s="41" t="e">
        <f>IF(AND('R. Gestión '!#REF!="Muy Baja",'R. Gestión '!#REF!="Mayor"),CONCATENATE("R8C",'R. Gestión '!#REF!),"")</f>
        <v>#REF!</v>
      </c>
      <c r="AC53" s="42" t="e">
        <f>IF(AND('R. Gestión '!#REF!="Muy Baja",'R. Gestión '!#REF!="Mayor"),CONCATENATE("R8C",'R. Gestión '!#REF!),"")</f>
        <v>#REF!</v>
      </c>
      <c r="AD53" s="42" t="e">
        <f>IF(AND('R. Gestión '!#REF!="Muy Baja",'R. Gestión '!#REF!="Mayor"),CONCATENATE("R8C",'R. Gestión '!#REF!),"")</f>
        <v>#REF!</v>
      </c>
      <c r="AE53" s="42" t="e">
        <f>IF(AND('R. Gestión '!#REF!="Muy Baja",'R. Gestión '!#REF!="Mayor"),CONCATENATE("R8C",'R. Gestión '!#REF!),"")</f>
        <v>#REF!</v>
      </c>
      <c r="AF53" s="42" t="e">
        <f>IF(AND('R. Gestión '!#REF!="Muy Baja",'R. Gestión '!#REF!="Mayor"),CONCATENATE("R8C",'R. Gestión '!#REF!),"")</f>
        <v>#REF!</v>
      </c>
      <c r="AG53" s="43" t="e">
        <f>IF(AND('R. Gestión '!#REF!="Muy Baja",'R. Gestión '!#REF!="Mayor"),CONCATENATE("R8C",'R. Gestión '!#REF!),"")</f>
        <v>#REF!</v>
      </c>
      <c r="AH53" s="44" t="e">
        <f>IF(AND('R. Gestión '!#REF!="Muy Baja",'R. Gestión '!#REF!="Catastrófico"),CONCATENATE("R8C",'R. Gestión '!#REF!),"")</f>
        <v>#REF!</v>
      </c>
      <c r="AI53" s="45" t="e">
        <f>IF(AND('R. Gestión '!#REF!="Muy Baja",'R. Gestión '!#REF!="Catastrófico"),CONCATENATE("R8C",'R. Gestión '!#REF!),"")</f>
        <v>#REF!</v>
      </c>
      <c r="AJ53" s="45" t="e">
        <f>IF(AND('R. Gestión '!#REF!="Muy Baja",'R. Gestión '!#REF!="Catastrófico"),CONCATENATE("R8C",'R. Gestión '!#REF!),"")</f>
        <v>#REF!</v>
      </c>
      <c r="AK53" s="45" t="e">
        <f>IF(AND('R. Gestión '!#REF!="Muy Baja",'R. Gestión '!#REF!="Catastrófico"),CONCATENATE("R8C",'R. Gestión '!#REF!),"")</f>
        <v>#REF!</v>
      </c>
      <c r="AL53" s="45" t="e">
        <f>IF(AND('R. Gestión '!#REF!="Muy Baja",'R. Gestión '!#REF!="Catastrófico"),CONCATENATE("R8C",'R. Gestión '!#REF!),"")</f>
        <v>#REF!</v>
      </c>
      <c r="AM53" s="46" t="e">
        <f>IF(AND('R. Gestión '!#REF!="Muy Baja",'R. Gestión '!#REF!="Catastrófico"),CONCATENATE("R8C",'R. Gestión '!#REF!),"")</f>
        <v>#REF!</v>
      </c>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c r="BO53" s="72"/>
      <c r="BP53" s="72"/>
      <c r="BQ53" s="72"/>
      <c r="BR53" s="72"/>
      <c r="BS53" s="72"/>
      <c r="BT53" s="72"/>
      <c r="BU53" s="72"/>
      <c r="BV53" s="72"/>
      <c r="BW53" s="72"/>
      <c r="BX53" s="72"/>
      <c r="BY53" s="72"/>
      <c r="BZ53" s="72"/>
      <c r="CA53" s="72"/>
      <c r="CB53" s="72"/>
    </row>
    <row r="54" spans="1:80" ht="15" customHeight="1" x14ac:dyDescent="0.25">
      <c r="A54" s="72"/>
      <c r="B54" s="1317"/>
      <c r="C54" s="1317"/>
      <c r="D54" s="1318"/>
      <c r="E54" s="1358"/>
      <c r="F54" s="1359"/>
      <c r="G54" s="1359"/>
      <c r="H54" s="1359"/>
      <c r="I54" s="1360"/>
      <c r="J54" s="65" t="e">
        <f>IF(AND('R. Gestión '!#REF!="Muy Baja",'R. Gestión '!#REF!="Leve"),CONCATENATE("R9C",'R. Gestión '!#REF!),"")</f>
        <v>#REF!</v>
      </c>
      <c r="K54" s="66" t="e">
        <f>IF(AND('R. Gestión '!#REF!="Muy Baja",'R. Gestión '!#REF!="Leve"),CONCATENATE("R9C",'R. Gestión '!#REF!),"")</f>
        <v>#REF!</v>
      </c>
      <c r="L54" s="66" t="e">
        <f>IF(AND('R. Gestión '!#REF!="Muy Baja",'R. Gestión '!#REF!="Leve"),CONCATENATE("R9C",'R. Gestión '!#REF!),"")</f>
        <v>#REF!</v>
      </c>
      <c r="M54" s="66" t="e">
        <f>IF(AND('R. Gestión '!#REF!="Muy Baja",'R. Gestión '!#REF!="Leve"),CONCATENATE("R9C",'R. Gestión '!#REF!),"")</f>
        <v>#REF!</v>
      </c>
      <c r="N54" s="66" t="e">
        <f>IF(AND('R. Gestión '!#REF!="Muy Baja",'R. Gestión '!#REF!="Leve"),CONCATENATE("R9C",'R. Gestión '!#REF!),"")</f>
        <v>#REF!</v>
      </c>
      <c r="O54" s="67" t="e">
        <f>IF(AND('R. Gestión '!#REF!="Muy Baja",'R. Gestión '!#REF!="Leve"),CONCATENATE("R9C",'R. Gestión '!#REF!),"")</f>
        <v>#REF!</v>
      </c>
      <c r="P54" s="65" t="e">
        <f>IF(AND('R. Gestión '!#REF!="Muy Baja",'R. Gestión '!#REF!="Menor"),CONCATENATE("R9C",'R. Gestión '!#REF!),"")</f>
        <v>#REF!</v>
      </c>
      <c r="Q54" s="66" t="e">
        <f>IF(AND('R. Gestión '!#REF!="Muy Baja",'R. Gestión '!#REF!="Menor"),CONCATENATE("R9C",'R. Gestión '!#REF!),"")</f>
        <v>#REF!</v>
      </c>
      <c r="R54" s="66" t="e">
        <f>IF(AND('R. Gestión '!#REF!="Muy Baja",'R. Gestión '!#REF!="Menor"),CONCATENATE("R9C",'R. Gestión '!#REF!),"")</f>
        <v>#REF!</v>
      </c>
      <c r="S54" s="66" t="e">
        <f>IF(AND('R. Gestión '!#REF!="Muy Baja",'R. Gestión '!#REF!="Menor"),CONCATENATE("R9C",'R. Gestión '!#REF!),"")</f>
        <v>#REF!</v>
      </c>
      <c r="T54" s="66" t="e">
        <f>IF(AND('R. Gestión '!#REF!="Muy Baja",'R. Gestión '!#REF!="Menor"),CONCATENATE("R9C",'R. Gestión '!#REF!),"")</f>
        <v>#REF!</v>
      </c>
      <c r="U54" s="67" t="e">
        <f>IF(AND('R. Gestión '!#REF!="Muy Baja",'R. Gestión '!#REF!="Menor"),CONCATENATE("R9C",'R. Gestión '!#REF!),"")</f>
        <v>#REF!</v>
      </c>
      <c r="V54" s="56" t="e">
        <f>IF(AND('R. Gestión '!#REF!="Muy Baja",'R. Gestión '!#REF!="Moderado"),CONCATENATE("R9C",'R. Gestión '!#REF!),"")</f>
        <v>#REF!</v>
      </c>
      <c r="W54" s="57" t="e">
        <f>IF(AND('R. Gestión '!#REF!="Muy Baja",'R. Gestión '!#REF!="Moderado"),CONCATENATE("R9C",'R. Gestión '!#REF!),"")</f>
        <v>#REF!</v>
      </c>
      <c r="X54" s="57" t="e">
        <f>IF(AND('R. Gestión '!#REF!="Muy Baja",'R. Gestión '!#REF!="Moderado"),CONCATENATE("R9C",'R. Gestión '!#REF!),"")</f>
        <v>#REF!</v>
      </c>
      <c r="Y54" s="57" t="e">
        <f>IF(AND('R. Gestión '!#REF!="Muy Baja",'R. Gestión '!#REF!="Moderado"),CONCATENATE("R9C",'R. Gestión '!#REF!),"")</f>
        <v>#REF!</v>
      </c>
      <c r="Z54" s="57" t="e">
        <f>IF(AND('R. Gestión '!#REF!="Muy Baja",'R. Gestión '!#REF!="Moderado"),CONCATENATE("R9C",'R. Gestión '!#REF!),"")</f>
        <v>#REF!</v>
      </c>
      <c r="AA54" s="58" t="e">
        <f>IF(AND('R. Gestión '!#REF!="Muy Baja",'R. Gestión '!#REF!="Moderado"),CONCATENATE("R9C",'R. Gestión '!#REF!),"")</f>
        <v>#REF!</v>
      </c>
      <c r="AB54" s="41" t="e">
        <f>IF(AND('R. Gestión '!#REF!="Muy Baja",'R. Gestión '!#REF!="Mayor"),CONCATENATE("R9C",'R. Gestión '!#REF!),"")</f>
        <v>#REF!</v>
      </c>
      <c r="AC54" s="42" t="e">
        <f>IF(AND('R. Gestión '!#REF!="Muy Baja",'R. Gestión '!#REF!="Mayor"),CONCATENATE("R9C",'R. Gestión '!#REF!),"")</f>
        <v>#REF!</v>
      </c>
      <c r="AD54" s="42" t="e">
        <f>IF(AND('R. Gestión '!#REF!="Muy Baja",'R. Gestión '!#REF!="Mayor"),CONCATENATE("R9C",'R. Gestión '!#REF!),"")</f>
        <v>#REF!</v>
      </c>
      <c r="AE54" s="42" t="e">
        <f>IF(AND('R. Gestión '!#REF!="Muy Baja",'R. Gestión '!#REF!="Mayor"),CONCATENATE("R9C",'R. Gestión '!#REF!),"")</f>
        <v>#REF!</v>
      </c>
      <c r="AF54" s="42" t="e">
        <f>IF(AND('R. Gestión '!#REF!="Muy Baja",'R. Gestión '!#REF!="Mayor"),CONCATENATE("R9C",'R. Gestión '!#REF!),"")</f>
        <v>#REF!</v>
      </c>
      <c r="AG54" s="43" t="e">
        <f>IF(AND('R. Gestión '!#REF!="Muy Baja",'R. Gestión '!#REF!="Mayor"),CONCATENATE("R9C",'R. Gestión '!#REF!),"")</f>
        <v>#REF!</v>
      </c>
      <c r="AH54" s="44" t="e">
        <f>IF(AND('R. Gestión '!#REF!="Muy Baja",'R. Gestión '!#REF!="Catastrófico"),CONCATENATE("R9C",'R. Gestión '!#REF!),"")</f>
        <v>#REF!</v>
      </c>
      <c r="AI54" s="45" t="e">
        <f>IF(AND('R. Gestión '!#REF!="Muy Baja",'R. Gestión '!#REF!="Catastrófico"),CONCATENATE("R9C",'R. Gestión '!#REF!),"")</f>
        <v>#REF!</v>
      </c>
      <c r="AJ54" s="45" t="e">
        <f>IF(AND('R. Gestión '!#REF!="Muy Baja",'R. Gestión '!#REF!="Catastrófico"),CONCATENATE("R9C",'R. Gestión '!#REF!),"")</f>
        <v>#REF!</v>
      </c>
      <c r="AK54" s="45" t="e">
        <f>IF(AND('R. Gestión '!#REF!="Muy Baja",'R. Gestión '!#REF!="Catastrófico"),CONCATENATE("R9C",'R. Gestión '!#REF!),"")</f>
        <v>#REF!</v>
      </c>
      <c r="AL54" s="45" t="e">
        <f>IF(AND('R. Gestión '!#REF!="Muy Baja",'R. Gestión '!#REF!="Catastrófico"),CONCATENATE("R9C",'R. Gestión '!#REF!),"")</f>
        <v>#REF!</v>
      </c>
      <c r="AM54" s="46" t="e">
        <f>IF(AND('R. Gestión '!#REF!="Muy Baja",'R. Gestión '!#REF!="Catastrófico"),CONCATENATE("R9C",'R. Gestión '!#REF!),"")</f>
        <v>#REF!</v>
      </c>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row>
    <row r="55" spans="1:80" ht="15.75" customHeight="1" thickBot="1" x14ac:dyDescent="0.3">
      <c r="A55" s="72"/>
      <c r="B55" s="1317"/>
      <c r="C55" s="1317"/>
      <c r="D55" s="1318"/>
      <c r="E55" s="1361"/>
      <c r="F55" s="1362"/>
      <c r="G55" s="1362"/>
      <c r="H55" s="1362"/>
      <c r="I55" s="1363"/>
      <c r="J55" s="68" t="e">
        <f>IF(AND('R. Gestión '!#REF!="Muy Baja",'R. Gestión '!#REF!="Leve"),CONCATENATE("R10C",'R. Gestión '!#REF!),"")</f>
        <v>#REF!</v>
      </c>
      <c r="K55" s="69" t="e">
        <f>IF(AND('R. Gestión '!#REF!="Muy Baja",'R. Gestión '!#REF!="Leve"),CONCATENATE("R10C",'R. Gestión '!#REF!),"")</f>
        <v>#REF!</v>
      </c>
      <c r="L55" s="69" t="e">
        <f>IF(AND('R. Gestión '!#REF!="Muy Baja",'R. Gestión '!#REF!="Leve"),CONCATENATE("R10C",'R. Gestión '!#REF!),"")</f>
        <v>#REF!</v>
      </c>
      <c r="M55" s="69" t="e">
        <f>IF(AND('R. Gestión '!#REF!="Muy Baja",'R. Gestión '!#REF!="Leve"),CONCATENATE("R10C",'R. Gestión '!#REF!),"")</f>
        <v>#REF!</v>
      </c>
      <c r="N55" s="69" t="e">
        <f>IF(AND('R. Gestión '!#REF!="Muy Baja",'R. Gestión '!#REF!="Leve"),CONCATENATE("R10C",'R. Gestión '!#REF!),"")</f>
        <v>#REF!</v>
      </c>
      <c r="O55" s="70" t="str">
        <f>IF(AND('R. Gestión '!$Z$156="Muy Baja",'R. Gestión '!$AB$156="Leve"),CONCATENATE("R10C",'R. Gestión '!$P$156),"")</f>
        <v/>
      </c>
      <c r="P55" s="68" t="e">
        <f>IF(AND('R. Gestión '!#REF!="Muy Baja",'R. Gestión '!#REF!="Menor"),CONCATENATE("R10C",'R. Gestión '!#REF!),"")</f>
        <v>#REF!</v>
      </c>
      <c r="Q55" s="69" t="e">
        <f>IF(AND('R. Gestión '!#REF!="Muy Baja",'R. Gestión '!#REF!="Menor"),CONCATENATE("R10C",'R. Gestión '!#REF!),"")</f>
        <v>#REF!</v>
      </c>
      <c r="R55" s="69" t="e">
        <f>IF(AND('R. Gestión '!#REF!="Muy Baja",'R. Gestión '!#REF!="Menor"),CONCATENATE("R10C",'R. Gestión '!#REF!),"")</f>
        <v>#REF!</v>
      </c>
      <c r="S55" s="69" t="e">
        <f>IF(AND('R. Gestión '!#REF!="Muy Baja",'R. Gestión '!#REF!="Menor"),CONCATENATE("R10C",'R. Gestión '!#REF!),"")</f>
        <v>#REF!</v>
      </c>
      <c r="T55" s="69" t="e">
        <f>IF(AND('R. Gestión '!#REF!="Muy Baja",'R. Gestión '!#REF!="Menor"),CONCATENATE("R10C",'R. Gestión '!#REF!),"")</f>
        <v>#REF!</v>
      </c>
      <c r="U55" s="70" t="str">
        <f>IF(AND('R. Gestión '!$Z$156="Muy Baja",'R. Gestión '!$AB$156="Menor"),CONCATENATE("R10C",'R. Gestión '!$P$156),"")</f>
        <v/>
      </c>
      <c r="V55" s="59" t="e">
        <f>IF(AND('R. Gestión '!#REF!="Muy Baja",'R. Gestión '!#REF!="Moderado"),CONCATENATE("R10C",'R. Gestión '!#REF!),"")</f>
        <v>#REF!</v>
      </c>
      <c r="W55" s="60" t="e">
        <f>IF(AND('R. Gestión '!#REF!="Muy Baja",'R. Gestión '!#REF!="Moderado"),CONCATENATE("R10C",'R. Gestión '!#REF!),"")</f>
        <v>#REF!</v>
      </c>
      <c r="X55" s="60" t="e">
        <f>IF(AND('R. Gestión '!#REF!="Muy Baja",'R. Gestión '!#REF!="Moderado"),CONCATENATE("R10C",'R. Gestión '!#REF!),"")</f>
        <v>#REF!</v>
      </c>
      <c r="Y55" s="60" t="e">
        <f>IF(AND('R. Gestión '!#REF!="Muy Baja",'R. Gestión '!#REF!="Moderado"),CONCATENATE("R10C",'R. Gestión '!#REF!),"")</f>
        <v>#REF!</v>
      </c>
      <c r="Z55" s="60" t="e">
        <f>IF(AND('R. Gestión '!#REF!="Muy Baja",'R. Gestión '!#REF!="Moderado"),CONCATENATE("R10C",'R. Gestión '!#REF!),"")</f>
        <v>#REF!</v>
      </c>
      <c r="AA55" s="61" t="str">
        <f>IF(AND('R. Gestión '!$Z$156="Muy Baja",'R. Gestión '!$AB$156="Moderado"),CONCATENATE("R10C",'R. Gestión '!$P$156),"")</f>
        <v/>
      </c>
      <c r="AB55" s="47" t="e">
        <f>IF(AND('R. Gestión '!#REF!="Muy Baja",'R. Gestión '!#REF!="Mayor"),CONCATENATE("R10C",'R. Gestión '!#REF!),"")</f>
        <v>#REF!</v>
      </c>
      <c r="AC55" s="48" t="e">
        <f>IF(AND('R. Gestión '!#REF!="Muy Baja",'R. Gestión '!#REF!="Mayor"),CONCATENATE("R10C",'R. Gestión '!#REF!),"")</f>
        <v>#REF!</v>
      </c>
      <c r="AD55" s="48" t="e">
        <f>IF(AND('R. Gestión '!#REF!="Muy Baja",'R. Gestión '!#REF!="Mayor"),CONCATENATE("R10C",'R. Gestión '!#REF!),"")</f>
        <v>#REF!</v>
      </c>
      <c r="AE55" s="48" t="e">
        <f>IF(AND('R. Gestión '!#REF!="Muy Baja",'R. Gestión '!#REF!="Mayor"),CONCATENATE("R10C",'R. Gestión '!#REF!),"")</f>
        <v>#REF!</v>
      </c>
      <c r="AF55" s="48" t="e">
        <f>IF(AND('R. Gestión '!#REF!="Muy Baja",'R. Gestión '!#REF!="Mayor"),CONCATENATE("R10C",'R. Gestión '!#REF!),"")</f>
        <v>#REF!</v>
      </c>
      <c r="AG55" s="49" t="str">
        <f>IF(AND('R. Gestión '!$Z$156="Muy Baja",'R. Gestión '!$AB$156="Mayor"),CONCATENATE("R10C",'R. Gestión '!$P$156),"")</f>
        <v/>
      </c>
      <c r="AH55" s="50" t="e">
        <f>IF(AND('R. Gestión '!#REF!="Muy Baja",'R. Gestión '!#REF!="Catastrófico"),CONCATENATE("R10C",'R. Gestión '!#REF!),"")</f>
        <v>#REF!</v>
      </c>
      <c r="AI55" s="51" t="e">
        <f>IF(AND('R. Gestión '!#REF!="Muy Baja",'R. Gestión '!#REF!="Catastrófico"),CONCATENATE("R10C",'R. Gestión '!#REF!),"")</f>
        <v>#REF!</v>
      </c>
      <c r="AJ55" s="51" t="e">
        <f>IF(AND('R. Gestión '!#REF!="Muy Baja",'R. Gestión '!#REF!="Catastrófico"),CONCATENATE("R10C",'R. Gestión '!#REF!),"")</f>
        <v>#REF!</v>
      </c>
      <c r="AK55" s="51" t="e">
        <f>IF(AND('R. Gestión '!#REF!="Muy Baja",'R. Gestión '!#REF!="Catastrófico"),CONCATENATE("R10C",'R. Gestión '!#REF!),"")</f>
        <v>#REF!</v>
      </c>
      <c r="AL55" s="51" t="e">
        <f>IF(AND('R. Gestión '!#REF!="Muy Baja",'R. Gestión '!#REF!="Catastrófico"),CONCATENATE("R10C",'R. Gestión '!#REF!),"")</f>
        <v>#REF!</v>
      </c>
      <c r="AM55" s="52" t="str">
        <f>IF(AND('R. Gestión '!$Z$156="Muy Baja",'R. Gestión '!$AB$156="Catastrófico"),CONCATENATE("R10C",'R. Gestión '!$P$156),"")</f>
        <v/>
      </c>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row>
    <row r="56" spans="1:80" x14ac:dyDescent="0.25">
      <c r="A56" s="72"/>
      <c r="B56" s="72"/>
      <c r="C56" s="72"/>
      <c r="D56" s="72"/>
      <c r="E56" s="72"/>
      <c r="F56" s="72"/>
      <c r="G56" s="72"/>
      <c r="H56" s="72"/>
      <c r="I56" s="72"/>
      <c r="J56" s="1355" t="s">
        <v>97</v>
      </c>
      <c r="K56" s="1356"/>
      <c r="L56" s="1356"/>
      <c r="M56" s="1356"/>
      <c r="N56" s="1356"/>
      <c r="O56" s="1357"/>
      <c r="P56" s="1355" t="s">
        <v>96</v>
      </c>
      <c r="Q56" s="1356"/>
      <c r="R56" s="1356"/>
      <c r="S56" s="1356"/>
      <c r="T56" s="1356"/>
      <c r="U56" s="1357"/>
      <c r="V56" s="1355" t="s">
        <v>95</v>
      </c>
      <c r="W56" s="1356"/>
      <c r="X56" s="1356"/>
      <c r="Y56" s="1356"/>
      <c r="Z56" s="1356"/>
      <c r="AA56" s="1357"/>
      <c r="AB56" s="1355" t="s">
        <v>94</v>
      </c>
      <c r="AC56" s="1364"/>
      <c r="AD56" s="1356"/>
      <c r="AE56" s="1356"/>
      <c r="AF56" s="1356"/>
      <c r="AG56" s="1357"/>
      <c r="AH56" s="1355" t="s">
        <v>93</v>
      </c>
      <c r="AI56" s="1356"/>
      <c r="AJ56" s="1356"/>
      <c r="AK56" s="1356"/>
      <c r="AL56" s="1356"/>
      <c r="AM56" s="1357"/>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row>
    <row r="57" spans="1:80" x14ac:dyDescent="0.25">
      <c r="A57" s="72"/>
      <c r="B57" s="72"/>
      <c r="C57" s="72"/>
      <c r="D57" s="72"/>
      <c r="E57" s="72"/>
      <c r="F57" s="72"/>
      <c r="G57" s="72"/>
      <c r="H57" s="72"/>
      <c r="I57" s="72"/>
      <c r="J57" s="1358"/>
      <c r="K57" s="1359"/>
      <c r="L57" s="1359"/>
      <c r="M57" s="1359"/>
      <c r="N57" s="1359"/>
      <c r="O57" s="1360"/>
      <c r="P57" s="1358"/>
      <c r="Q57" s="1359"/>
      <c r="R57" s="1359"/>
      <c r="S57" s="1359"/>
      <c r="T57" s="1359"/>
      <c r="U57" s="1360"/>
      <c r="V57" s="1358"/>
      <c r="W57" s="1359"/>
      <c r="X57" s="1359"/>
      <c r="Y57" s="1359"/>
      <c r="Z57" s="1359"/>
      <c r="AA57" s="1360"/>
      <c r="AB57" s="1358"/>
      <c r="AC57" s="1359"/>
      <c r="AD57" s="1359"/>
      <c r="AE57" s="1359"/>
      <c r="AF57" s="1359"/>
      <c r="AG57" s="1360"/>
      <c r="AH57" s="1358"/>
      <c r="AI57" s="1359"/>
      <c r="AJ57" s="1359"/>
      <c r="AK57" s="1359"/>
      <c r="AL57" s="1359"/>
      <c r="AM57" s="1360"/>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row>
    <row r="58" spans="1:80" x14ac:dyDescent="0.25">
      <c r="A58" s="72"/>
      <c r="B58" s="72"/>
      <c r="C58" s="72"/>
      <c r="D58" s="72"/>
      <c r="E58" s="72"/>
      <c r="F58" s="72"/>
      <c r="G58" s="72"/>
      <c r="H58" s="72"/>
      <c r="I58" s="72"/>
      <c r="J58" s="1358"/>
      <c r="K58" s="1359"/>
      <c r="L58" s="1359"/>
      <c r="M58" s="1359"/>
      <c r="N58" s="1359"/>
      <c r="O58" s="1360"/>
      <c r="P58" s="1358"/>
      <c r="Q58" s="1359"/>
      <c r="R58" s="1359"/>
      <c r="S58" s="1359"/>
      <c r="T58" s="1359"/>
      <c r="U58" s="1360"/>
      <c r="V58" s="1358"/>
      <c r="W58" s="1359"/>
      <c r="X58" s="1359"/>
      <c r="Y58" s="1359"/>
      <c r="Z58" s="1359"/>
      <c r="AA58" s="1360"/>
      <c r="AB58" s="1358"/>
      <c r="AC58" s="1359"/>
      <c r="AD58" s="1359"/>
      <c r="AE58" s="1359"/>
      <c r="AF58" s="1359"/>
      <c r="AG58" s="1360"/>
      <c r="AH58" s="1358"/>
      <c r="AI58" s="1359"/>
      <c r="AJ58" s="1359"/>
      <c r="AK58" s="1359"/>
      <c r="AL58" s="1359"/>
      <c r="AM58" s="1360"/>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row>
    <row r="59" spans="1:80" x14ac:dyDescent="0.25">
      <c r="A59" s="72"/>
      <c r="B59" s="72"/>
      <c r="C59" s="72"/>
      <c r="D59" s="72"/>
      <c r="E59" s="72"/>
      <c r="F59" s="72"/>
      <c r="G59" s="72"/>
      <c r="H59" s="72"/>
      <c r="I59" s="72"/>
      <c r="J59" s="1358"/>
      <c r="K59" s="1359"/>
      <c r="L59" s="1359"/>
      <c r="M59" s="1359"/>
      <c r="N59" s="1359"/>
      <c r="O59" s="1360"/>
      <c r="P59" s="1358"/>
      <c r="Q59" s="1359"/>
      <c r="R59" s="1359"/>
      <c r="S59" s="1359"/>
      <c r="T59" s="1359"/>
      <c r="U59" s="1360"/>
      <c r="V59" s="1358"/>
      <c r="W59" s="1359"/>
      <c r="X59" s="1359"/>
      <c r="Y59" s="1359"/>
      <c r="Z59" s="1359"/>
      <c r="AA59" s="1360"/>
      <c r="AB59" s="1358"/>
      <c r="AC59" s="1359"/>
      <c r="AD59" s="1359"/>
      <c r="AE59" s="1359"/>
      <c r="AF59" s="1359"/>
      <c r="AG59" s="1360"/>
      <c r="AH59" s="1358"/>
      <c r="AI59" s="1359"/>
      <c r="AJ59" s="1359"/>
      <c r="AK59" s="1359"/>
      <c r="AL59" s="1359"/>
      <c r="AM59" s="1360"/>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row>
    <row r="60" spans="1:80" x14ac:dyDescent="0.25">
      <c r="A60" s="72"/>
      <c r="B60" s="72"/>
      <c r="C60" s="72"/>
      <c r="D60" s="72"/>
      <c r="E60" s="72"/>
      <c r="F60" s="72"/>
      <c r="G60" s="72"/>
      <c r="H60" s="72"/>
      <c r="I60" s="72"/>
      <c r="J60" s="1358"/>
      <c r="K60" s="1359"/>
      <c r="L60" s="1359"/>
      <c r="M60" s="1359"/>
      <c r="N60" s="1359"/>
      <c r="O60" s="1360"/>
      <c r="P60" s="1358"/>
      <c r="Q60" s="1359"/>
      <c r="R60" s="1359"/>
      <c r="S60" s="1359"/>
      <c r="T60" s="1359"/>
      <c r="U60" s="1360"/>
      <c r="V60" s="1358"/>
      <c r="W60" s="1359"/>
      <c r="X60" s="1359"/>
      <c r="Y60" s="1359"/>
      <c r="Z60" s="1359"/>
      <c r="AA60" s="1360"/>
      <c r="AB60" s="1358"/>
      <c r="AC60" s="1359"/>
      <c r="AD60" s="1359"/>
      <c r="AE60" s="1359"/>
      <c r="AF60" s="1359"/>
      <c r="AG60" s="1360"/>
      <c r="AH60" s="1358"/>
      <c r="AI60" s="1359"/>
      <c r="AJ60" s="1359"/>
      <c r="AK60" s="1359"/>
      <c r="AL60" s="1359"/>
      <c r="AM60" s="1360"/>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row>
    <row r="61" spans="1:80" ht="15.75" thickBot="1" x14ac:dyDescent="0.3">
      <c r="A61" s="72"/>
      <c r="B61" s="72"/>
      <c r="C61" s="72"/>
      <c r="D61" s="72"/>
      <c r="E61" s="72"/>
      <c r="F61" s="72"/>
      <c r="G61" s="72"/>
      <c r="H61" s="72"/>
      <c r="I61" s="72"/>
      <c r="J61" s="1361"/>
      <c r="K61" s="1362"/>
      <c r="L61" s="1362"/>
      <c r="M61" s="1362"/>
      <c r="N61" s="1362"/>
      <c r="O61" s="1363"/>
      <c r="P61" s="1361"/>
      <c r="Q61" s="1362"/>
      <c r="R61" s="1362"/>
      <c r="S61" s="1362"/>
      <c r="T61" s="1362"/>
      <c r="U61" s="1363"/>
      <c r="V61" s="1361"/>
      <c r="W61" s="1362"/>
      <c r="X61" s="1362"/>
      <c r="Y61" s="1362"/>
      <c r="Z61" s="1362"/>
      <c r="AA61" s="1363"/>
      <c r="AB61" s="1361"/>
      <c r="AC61" s="1362"/>
      <c r="AD61" s="1362"/>
      <c r="AE61" s="1362"/>
      <c r="AF61" s="1362"/>
      <c r="AG61" s="1363"/>
      <c r="AH61" s="1361"/>
      <c r="AI61" s="1362"/>
      <c r="AJ61" s="1362"/>
      <c r="AK61" s="1362"/>
      <c r="AL61" s="1362"/>
      <c r="AM61" s="1363"/>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row>
    <row r="62" spans="1:80" x14ac:dyDescent="0.25">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row>
    <row r="63" spans="1:80" ht="15" customHeight="1" x14ac:dyDescent="0.25">
      <c r="A63" s="72"/>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2"/>
      <c r="AV63" s="72"/>
      <c r="AW63" s="72"/>
      <c r="AX63" s="72"/>
      <c r="AY63" s="72"/>
      <c r="AZ63" s="72"/>
      <c r="BA63" s="72"/>
      <c r="BB63" s="72"/>
      <c r="BC63" s="72"/>
      <c r="BD63" s="72"/>
      <c r="BE63" s="72"/>
      <c r="BF63" s="72"/>
      <c r="BG63" s="72"/>
      <c r="BH63" s="72"/>
    </row>
    <row r="64" spans="1:80" ht="15" customHeight="1" x14ac:dyDescent="0.25">
      <c r="A64" s="72"/>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2"/>
      <c r="AV64" s="72"/>
      <c r="AW64" s="72"/>
      <c r="AX64" s="72"/>
      <c r="AY64" s="72"/>
      <c r="AZ64" s="72"/>
      <c r="BA64" s="72"/>
      <c r="BB64" s="72"/>
      <c r="BC64" s="72"/>
      <c r="BD64" s="72"/>
      <c r="BE64" s="72"/>
      <c r="BF64" s="72"/>
      <c r="BG64" s="72"/>
      <c r="BH64" s="72"/>
    </row>
    <row r="65" spans="1:60" x14ac:dyDescent="0.25">
      <c r="A65" s="72"/>
      <c r="B65" s="72"/>
      <c r="C65" s="72"/>
      <c r="D65" s="72"/>
      <c r="E65" s="72"/>
      <c r="F65" s="72"/>
      <c r="G65" s="72"/>
      <c r="H65" s="72"/>
      <c r="I65" s="72"/>
      <c r="J65" s="72"/>
      <c r="K65" s="72"/>
      <c r="L65" s="72"/>
      <c r="M65" s="72"/>
      <c r="N65" s="72"/>
      <c r="O65" s="72"/>
      <c r="P65" s="72"/>
      <c r="Q65" s="72"/>
      <c r="R65" s="72"/>
      <c r="S65" s="72"/>
      <c r="T65" s="72"/>
      <c r="U65" s="72"/>
      <c r="V65" s="72"/>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row>
    <row r="66" spans="1:60" x14ac:dyDescent="0.25">
      <c r="A66" s="72"/>
      <c r="B66" s="72"/>
      <c r="C66" s="72"/>
      <c r="D66" s="72"/>
      <c r="E66" s="72"/>
      <c r="F66" s="72"/>
      <c r="G66" s="72"/>
      <c r="H66" s="72"/>
      <c r="I66" s="72"/>
      <c r="J66" s="72"/>
      <c r="K66" s="72"/>
      <c r="L66" s="72"/>
      <c r="M66" s="72"/>
      <c r="N66" s="72"/>
      <c r="O66" s="72"/>
      <c r="P66" s="72"/>
      <c r="Q66" s="72"/>
      <c r="R66" s="72"/>
      <c r="S66" s="72"/>
      <c r="T66" s="72"/>
      <c r="U66" s="72"/>
      <c r="V66" s="72"/>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row>
    <row r="67" spans="1:60" x14ac:dyDescent="0.25">
      <c r="A67" s="72"/>
      <c r="B67" s="72"/>
      <c r="C67" s="72"/>
      <c r="D67" s="72"/>
      <c r="E67" s="72"/>
      <c r="F67" s="72"/>
      <c r="G67" s="72"/>
      <c r="H67" s="72"/>
      <c r="I67" s="72"/>
      <c r="J67" s="72"/>
      <c r="K67" s="72"/>
      <c r="L67" s="72"/>
      <c r="M67" s="72"/>
      <c r="N67" s="72"/>
      <c r="O67" s="72"/>
      <c r="P67" s="72"/>
      <c r="Q67" s="72"/>
      <c r="R67" s="72"/>
      <c r="S67" s="72"/>
      <c r="T67" s="72"/>
      <c r="U67" s="72"/>
      <c r="V67" s="72"/>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row>
    <row r="68" spans="1:60" x14ac:dyDescent="0.25">
      <c r="A68" s="72"/>
      <c r="B68" s="72"/>
      <c r="C68" s="72"/>
      <c r="D68" s="72"/>
      <c r="E68" s="72"/>
      <c r="F68" s="72"/>
      <c r="G68" s="72"/>
      <c r="H68" s="72"/>
      <c r="I68" s="72"/>
      <c r="J68" s="72"/>
      <c r="K68" s="72"/>
      <c r="L68" s="72"/>
      <c r="M68" s="72"/>
      <c r="N68" s="72"/>
      <c r="O68" s="72"/>
      <c r="P68" s="72"/>
      <c r="Q68" s="72"/>
      <c r="R68" s="72"/>
      <c r="S68" s="72"/>
      <c r="T68" s="72"/>
      <c r="U68" s="72"/>
      <c r="V68" s="72"/>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row>
    <row r="69" spans="1:60" x14ac:dyDescent="0.25">
      <c r="A69" s="72"/>
      <c r="B69" s="72"/>
      <c r="C69" s="72"/>
      <c r="D69" s="72"/>
      <c r="E69" s="72"/>
      <c r="F69" s="72"/>
      <c r="G69" s="72"/>
      <c r="H69" s="72"/>
      <c r="I69" s="72"/>
      <c r="J69" s="72"/>
      <c r="K69" s="72"/>
      <c r="L69" s="72"/>
      <c r="M69" s="72"/>
      <c r="N69" s="72"/>
      <c r="O69" s="72"/>
      <c r="P69" s="72"/>
      <c r="Q69" s="72"/>
      <c r="R69" s="72"/>
      <c r="S69" s="72"/>
      <c r="T69" s="72"/>
      <c r="U69" s="72"/>
      <c r="V69" s="72"/>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2"/>
      <c r="BF69" s="72"/>
      <c r="BG69" s="72"/>
      <c r="BH69" s="72"/>
    </row>
    <row r="70" spans="1:60" x14ac:dyDescent="0.25">
      <c r="A70" s="72"/>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2"/>
      <c r="BF70" s="72"/>
      <c r="BG70" s="72"/>
      <c r="BH70" s="72"/>
    </row>
    <row r="71" spans="1:60" x14ac:dyDescent="0.25">
      <c r="A71" s="72"/>
      <c r="B71" s="72"/>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row>
    <row r="72" spans="1:60" x14ac:dyDescent="0.25">
      <c r="A72" s="72"/>
      <c r="B72" s="72"/>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row>
    <row r="73" spans="1:60" x14ac:dyDescent="0.25">
      <c r="A73" s="72"/>
      <c r="B73" s="72"/>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row>
    <row r="74" spans="1:60" x14ac:dyDescent="0.25">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row>
    <row r="75" spans="1:60" x14ac:dyDescent="0.25">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row>
    <row r="76" spans="1:60" x14ac:dyDescent="0.25">
      <c r="A76" s="72"/>
      <c r="B76" s="72"/>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2"/>
      <c r="BF76" s="72"/>
      <c r="BG76" s="72"/>
      <c r="BH76" s="72"/>
    </row>
    <row r="77" spans="1:60" x14ac:dyDescent="0.25">
      <c r="A77" s="72"/>
      <c r="B77" s="72"/>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row>
    <row r="78" spans="1:60" x14ac:dyDescent="0.25">
      <c r="A78" s="72"/>
      <c r="B78" s="72"/>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2"/>
      <c r="BF78" s="72"/>
      <c r="BG78" s="72"/>
      <c r="BH78" s="72"/>
    </row>
    <row r="79" spans="1:60" x14ac:dyDescent="0.25">
      <c r="A79" s="72"/>
      <c r="B79" s="72"/>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2"/>
      <c r="BF79" s="72"/>
      <c r="BG79" s="72"/>
      <c r="BH79" s="72"/>
    </row>
    <row r="80" spans="1:60" x14ac:dyDescent="0.25">
      <c r="A80" s="72"/>
      <c r="B80" s="72"/>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row>
    <row r="81" spans="1:60" x14ac:dyDescent="0.25">
      <c r="A81" s="72"/>
      <c r="B81" s="72"/>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row>
    <row r="82" spans="1:60" x14ac:dyDescent="0.25">
      <c r="A82" s="72"/>
      <c r="B82" s="72"/>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2"/>
      <c r="BF82" s="72"/>
      <c r="BG82" s="72"/>
      <c r="BH82" s="72"/>
    </row>
    <row r="83" spans="1:60" x14ac:dyDescent="0.25">
      <c r="A83" s="72"/>
      <c r="B83" s="72"/>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2"/>
      <c r="BF83" s="72"/>
      <c r="BG83" s="72"/>
      <c r="BH83" s="72"/>
    </row>
    <row r="84" spans="1:60" x14ac:dyDescent="0.25">
      <c r="A84" s="72"/>
      <c r="B84" s="72"/>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2"/>
      <c r="BF84" s="72"/>
      <c r="BG84" s="72"/>
      <c r="BH84" s="72"/>
    </row>
    <row r="85" spans="1:60" x14ac:dyDescent="0.25">
      <c r="A85" s="72"/>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2"/>
      <c r="BF85" s="72"/>
      <c r="BG85" s="72"/>
      <c r="BH85" s="72"/>
    </row>
    <row r="86" spans="1:60" x14ac:dyDescent="0.25">
      <c r="A86" s="72"/>
      <c r="B86" s="72"/>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row>
    <row r="87" spans="1:60" x14ac:dyDescent="0.25">
      <c r="A87" s="72"/>
      <c r="B87" s="72"/>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row>
    <row r="88" spans="1:60" x14ac:dyDescent="0.25">
      <c r="A88" s="72"/>
      <c r="B88" s="72"/>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row>
    <row r="89" spans="1:60" x14ac:dyDescent="0.25">
      <c r="A89" s="72"/>
      <c r="B89" s="72"/>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2"/>
      <c r="BF89" s="72"/>
      <c r="BG89" s="72"/>
      <c r="BH89" s="72"/>
    </row>
    <row r="90" spans="1:60" x14ac:dyDescent="0.25">
      <c r="A90" s="72"/>
      <c r="B90" s="72"/>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2"/>
      <c r="BF90" s="72"/>
      <c r="BG90" s="72"/>
      <c r="BH90" s="72"/>
    </row>
    <row r="91" spans="1:60" x14ac:dyDescent="0.25">
      <c r="A91" s="72"/>
      <c r="B91" s="72"/>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2"/>
      <c r="BF91" s="72"/>
      <c r="BG91" s="72"/>
      <c r="BH91" s="72"/>
    </row>
    <row r="92" spans="1:60" x14ac:dyDescent="0.25">
      <c r="A92" s="72"/>
      <c r="B92" s="72"/>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row>
    <row r="93" spans="1:60" x14ac:dyDescent="0.25">
      <c r="A93" s="72"/>
      <c r="B93" s="72"/>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2"/>
      <c r="BF93" s="72"/>
      <c r="BG93" s="72"/>
      <c r="BH93" s="72"/>
    </row>
    <row r="94" spans="1:60" x14ac:dyDescent="0.25">
      <c r="A94" s="72"/>
      <c r="B94" s="72"/>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2"/>
      <c r="BF94" s="72"/>
      <c r="BG94" s="72"/>
      <c r="BH94" s="72"/>
    </row>
    <row r="95" spans="1:60" x14ac:dyDescent="0.25">
      <c r="A95" s="72"/>
      <c r="B95" s="7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2"/>
      <c r="BF95" s="72"/>
      <c r="BG95" s="72"/>
      <c r="BH95" s="72"/>
    </row>
    <row r="96" spans="1:60" x14ac:dyDescent="0.25">
      <c r="A96" s="72"/>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2"/>
      <c r="BF96" s="72"/>
      <c r="BG96" s="72"/>
      <c r="BH96" s="72"/>
    </row>
    <row r="97" spans="1:60" x14ac:dyDescent="0.25">
      <c r="A97" s="72"/>
      <c r="B97" s="72"/>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2"/>
      <c r="BF97" s="72"/>
      <c r="BG97" s="72"/>
      <c r="BH97" s="72"/>
    </row>
    <row r="98" spans="1:60" x14ac:dyDescent="0.25">
      <c r="A98" s="72"/>
      <c r="B98" s="72"/>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2"/>
      <c r="BF98" s="72"/>
      <c r="BG98" s="72"/>
      <c r="BH98" s="72"/>
    </row>
    <row r="99" spans="1:60" x14ac:dyDescent="0.25">
      <c r="A99" s="72"/>
      <c r="B99" s="72"/>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2"/>
      <c r="BF99" s="72"/>
      <c r="BG99" s="72"/>
      <c r="BH99" s="72"/>
    </row>
    <row r="100" spans="1:60" x14ac:dyDescent="0.25">
      <c r="A100" s="72"/>
      <c r="B100" s="72"/>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row>
    <row r="101" spans="1:60" x14ac:dyDescent="0.25">
      <c r="A101" s="72"/>
      <c r="B101" s="72"/>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row>
    <row r="102" spans="1:60" x14ac:dyDescent="0.25">
      <c r="A102" s="72"/>
      <c r="B102" s="72"/>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row>
    <row r="103" spans="1:60" x14ac:dyDescent="0.25">
      <c r="A103" s="72"/>
      <c r="B103" s="72"/>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2"/>
      <c r="BF103" s="72"/>
      <c r="BG103" s="72"/>
      <c r="BH103" s="72"/>
    </row>
    <row r="104" spans="1:60" x14ac:dyDescent="0.25">
      <c r="A104" s="72"/>
      <c r="B104" s="72"/>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2"/>
      <c r="BF104" s="72"/>
      <c r="BG104" s="72"/>
      <c r="BH104" s="72"/>
    </row>
    <row r="105" spans="1:60" x14ac:dyDescent="0.25">
      <c r="A105" s="72"/>
      <c r="B105" s="72"/>
      <c r="C105" s="72"/>
      <c r="D105" s="72"/>
      <c r="E105" s="72"/>
      <c r="F105" s="72"/>
      <c r="G105" s="72"/>
      <c r="H105" s="72"/>
      <c r="I105" s="72"/>
      <c r="J105" s="72"/>
      <c r="K105" s="72"/>
      <c r="L105" s="72"/>
      <c r="M105" s="72"/>
      <c r="N105" s="72"/>
      <c r="O105" s="72"/>
      <c r="P105" s="72"/>
      <c r="Q105" s="72"/>
      <c r="R105" s="72"/>
      <c r="S105" s="72"/>
      <c r="T105" s="72"/>
      <c r="U105" s="72"/>
      <c r="V105" s="72"/>
      <c r="W105" s="72"/>
      <c r="X105" s="72"/>
      <c r="Y105" s="72"/>
      <c r="Z105" s="72"/>
      <c r="AA105" s="72"/>
      <c r="AB105" s="72"/>
      <c r="AC105" s="72"/>
      <c r="AD105" s="72"/>
      <c r="AE105" s="72"/>
      <c r="AF105" s="72"/>
      <c r="AG105" s="72"/>
      <c r="AH105" s="72"/>
      <c r="AI105" s="72"/>
      <c r="AJ105" s="72"/>
      <c r="AK105" s="72"/>
      <c r="AL105" s="72"/>
      <c r="AM105" s="72"/>
      <c r="AN105" s="72"/>
      <c r="AO105" s="72"/>
      <c r="AP105" s="72"/>
      <c r="AQ105" s="72"/>
      <c r="AR105" s="72"/>
      <c r="AS105" s="72"/>
      <c r="AT105" s="72"/>
      <c r="AU105" s="72"/>
      <c r="AV105" s="72"/>
      <c r="AW105" s="72"/>
      <c r="AX105" s="72"/>
      <c r="AY105" s="72"/>
      <c r="AZ105" s="72"/>
      <c r="BA105" s="72"/>
      <c r="BB105" s="72"/>
      <c r="BC105" s="72"/>
      <c r="BD105" s="72"/>
      <c r="BE105" s="72"/>
      <c r="BF105" s="72"/>
      <c r="BG105" s="72"/>
      <c r="BH105" s="72"/>
    </row>
    <row r="106" spans="1:60" x14ac:dyDescent="0.25">
      <c r="A106" s="72"/>
      <c r="B106" s="72"/>
      <c r="C106" s="72"/>
      <c r="D106" s="72"/>
      <c r="E106" s="72"/>
      <c r="F106" s="72"/>
      <c r="G106" s="72"/>
      <c r="H106" s="72"/>
      <c r="I106" s="72"/>
      <c r="J106" s="72"/>
      <c r="K106" s="72"/>
      <c r="L106" s="72"/>
      <c r="M106" s="72"/>
      <c r="N106" s="72"/>
      <c r="O106" s="72"/>
      <c r="P106" s="72"/>
      <c r="Q106" s="72"/>
      <c r="R106" s="72"/>
      <c r="S106" s="72"/>
      <c r="T106" s="72"/>
      <c r="U106" s="72"/>
      <c r="V106" s="72"/>
      <c r="W106" s="72"/>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row>
    <row r="107" spans="1:60" x14ac:dyDescent="0.25">
      <c r="A107" s="72"/>
      <c r="B107" s="72"/>
      <c r="C107" s="72"/>
      <c r="D107" s="72"/>
      <c r="E107" s="72"/>
      <c r="F107" s="72"/>
      <c r="G107" s="72"/>
      <c r="H107" s="72"/>
      <c r="I107" s="72"/>
      <c r="J107" s="72"/>
      <c r="K107" s="72"/>
      <c r="L107" s="72"/>
      <c r="M107" s="72"/>
      <c r="N107" s="72"/>
      <c r="O107" s="72"/>
      <c r="P107" s="72"/>
      <c r="Q107" s="72"/>
      <c r="R107" s="72"/>
      <c r="S107" s="72"/>
      <c r="T107" s="72"/>
      <c r="U107" s="72"/>
      <c r="V107" s="72"/>
      <c r="W107" s="72"/>
      <c r="X107" s="72"/>
      <c r="Y107" s="72"/>
      <c r="Z107" s="72"/>
      <c r="AA107" s="72"/>
      <c r="AB107" s="72"/>
      <c r="AC107" s="72"/>
      <c r="AD107" s="72"/>
      <c r="AE107" s="72"/>
      <c r="AF107" s="72"/>
      <c r="AG107" s="72"/>
      <c r="AH107" s="72"/>
      <c r="AI107" s="72"/>
      <c r="AJ107" s="72"/>
      <c r="AK107" s="72"/>
      <c r="AL107" s="72"/>
      <c r="AM107" s="72"/>
      <c r="AN107" s="72"/>
      <c r="AO107" s="72"/>
      <c r="AP107" s="72"/>
      <c r="AQ107" s="72"/>
      <c r="AR107" s="72"/>
      <c r="AS107" s="72"/>
      <c r="AT107" s="72"/>
      <c r="AU107" s="72"/>
      <c r="AV107" s="72"/>
      <c r="AW107" s="72"/>
      <c r="AX107" s="72"/>
      <c r="AY107" s="72"/>
      <c r="AZ107" s="72"/>
      <c r="BA107" s="72"/>
      <c r="BB107" s="72"/>
      <c r="BC107" s="72"/>
      <c r="BD107" s="72"/>
      <c r="BE107" s="72"/>
      <c r="BF107" s="72"/>
      <c r="BG107" s="72"/>
      <c r="BH107" s="72"/>
    </row>
    <row r="108" spans="1:60" x14ac:dyDescent="0.25">
      <c r="A108" s="72"/>
      <c r="B108" s="72"/>
      <c r="C108" s="72"/>
      <c r="D108" s="72"/>
      <c r="E108" s="72"/>
      <c r="F108" s="72"/>
      <c r="G108" s="72"/>
      <c r="H108" s="72"/>
      <c r="I108" s="72"/>
      <c r="J108" s="72"/>
      <c r="K108" s="72"/>
      <c r="L108" s="72"/>
      <c r="M108" s="72"/>
      <c r="N108" s="72"/>
      <c r="O108" s="72"/>
      <c r="P108" s="72"/>
      <c r="Q108" s="72"/>
      <c r="R108" s="72"/>
      <c r="S108" s="72"/>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72"/>
      <c r="AU108" s="72"/>
      <c r="AV108" s="72"/>
      <c r="AW108" s="72"/>
      <c r="AX108" s="72"/>
      <c r="AY108" s="72"/>
      <c r="AZ108" s="72"/>
      <c r="BA108" s="72"/>
      <c r="BB108" s="72"/>
      <c r="BC108" s="72"/>
      <c r="BD108" s="72"/>
      <c r="BE108" s="72"/>
      <c r="BF108" s="72"/>
      <c r="BG108" s="72"/>
      <c r="BH108" s="72"/>
    </row>
    <row r="109" spans="1:60" x14ac:dyDescent="0.25">
      <c r="A109" s="72"/>
      <c r="B109" s="72"/>
      <c r="C109" s="72"/>
      <c r="D109" s="72"/>
      <c r="E109" s="72"/>
      <c r="F109" s="72"/>
      <c r="G109" s="72"/>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c r="AE109" s="72"/>
      <c r="AF109" s="72"/>
      <c r="AG109" s="72"/>
      <c r="AH109" s="72"/>
      <c r="AI109" s="72"/>
      <c r="AJ109" s="72"/>
      <c r="AK109" s="72"/>
      <c r="AL109" s="72"/>
      <c r="AM109" s="72"/>
      <c r="AN109" s="72"/>
      <c r="AO109" s="72"/>
      <c r="AP109" s="72"/>
      <c r="AQ109" s="72"/>
      <c r="AR109" s="72"/>
      <c r="AS109" s="72"/>
      <c r="AT109" s="72"/>
      <c r="AU109" s="72"/>
      <c r="AV109" s="72"/>
      <c r="AW109" s="72"/>
      <c r="AX109" s="72"/>
      <c r="AY109" s="72"/>
      <c r="AZ109" s="72"/>
      <c r="BA109" s="72"/>
      <c r="BB109" s="72"/>
      <c r="BC109" s="72"/>
      <c r="BD109" s="72"/>
      <c r="BE109" s="72"/>
      <c r="BF109" s="72"/>
      <c r="BG109" s="72"/>
      <c r="BH109" s="72"/>
    </row>
    <row r="110" spans="1:60" x14ac:dyDescent="0.25">
      <c r="A110" s="72"/>
      <c r="B110" s="72"/>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c r="AB110" s="72"/>
      <c r="AC110" s="72"/>
      <c r="AD110" s="72"/>
      <c r="AE110" s="72"/>
      <c r="AF110" s="72"/>
      <c r="AG110" s="72"/>
      <c r="AH110" s="72"/>
      <c r="AI110" s="72"/>
      <c r="AJ110" s="72"/>
      <c r="AK110" s="72"/>
      <c r="AL110" s="72"/>
      <c r="AM110" s="72"/>
      <c r="AN110" s="72"/>
      <c r="AO110" s="72"/>
      <c r="AP110" s="72"/>
      <c r="AQ110" s="72"/>
      <c r="AR110" s="72"/>
      <c r="AS110" s="72"/>
      <c r="AT110" s="72"/>
      <c r="AU110" s="72"/>
      <c r="AV110" s="72"/>
      <c r="AW110" s="72"/>
      <c r="AX110" s="72"/>
      <c r="AY110" s="72"/>
      <c r="AZ110" s="72"/>
      <c r="BA110" s="72"/>
      <c r="BB110" s="72"/>
      <c r="BC110" s="72"/>
      <c r="BD110" s="72"/>
      <c r="BE110" s="72"/>
      <c r="BF110" s="72"/>
      <c r="BG110" s="72"/>
      <c r="BH110" s="72"/>
    </row>
    <row r="111" spans="1:60" x14ac:dyDescent="0.25">
      <c r="A111" s="72"/>
      <c r="B111" s="72"/>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c r="AB111" s="72"/>
      <c r="AC111" s="72"/>
      <c r="AD111" s="72"/>
      <c r="AE111" s="72"/>
      <c r="AF111" s="72"/>
      <c r="AG111" s="72"/>
      <c r="AH111" s="72"/>
      <c r="AI111" s="72"/>
      <c r="AJ111" s="72"/>
      <c r="AK111" s="72"/>
      <c r="AL111" s="72"/>
      <c r="AM111" s="72"/>
      <c r="AN111" s="72"/>
      <c r="AO111" s="72"/>
      <c r="AP111" s="72"/>
      <c r="AQ111" s="72"/>
      <c r="AR111" s="72"/>
      <c r="AS111" s="72"/>
      <c r="AT111" s="72"/>
      <c r="AU111" s="72"/>
      <c r="AV111" s="72"/>
      <c r="AW111" s="72"/>
      <c r="AX111" s="72"/>
      <c r="AY111" s="72"/>
      <c r="AZ111" s="72"/>
      <c r="BA111" s="72"/>
      <c r="BB111" s="72"/>
      <c r="BC111" s="72"/>
      <c r="BD111" s="72"/>
      <c r="BE111" s="72"/>
      <c r="BF111" s="72"/>
      <c r="BG111" s="72"/>
      <c r="BH111" s="72"/>
    </row>
    <row r="112" spans="1:60" x14ac:dyDescent="0.25">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c r="AY112" s="72"/>
      <c r="AZ112" s="72"/>
      <c r="BA112" s="72"/>
      <c r="BB112" s="72"/>
      <c r="BC112" s="72"/>
      <c r="BD112" s="72"/>
      <c r="BE112" s="72"/>
      <c r="BF112" s="72"/>
      <c r="BG112" s="72"/>
      <c r="BH112" s="72"/>
    </row>
    <row r="113" spans="1:60" x14ac:dyDescent="0.25">
      <c r="A113" s="72"/>
      <c r="B113" s="72"/>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c r="AB113" s="72"/>
      <c r="AC113" s="72"/>
      <c r="AD113" s="72"/>
      <c r="AE113" s="72"/>
      <c r="AF113" s="72"/>
      <c r="AG113" s="72"/>
      <c r="AH113" s="72"/>
      <c r="AI113" s="72"/>
      <c r="AJ113" s="72"/>
      <c r="AK113" s="72"/>
      <c r="AL113" s="72"/>
      <c r="AM113" s="72"/>
      <c r="AN113" s="72"/>
      <c r="AO113" s="72"/>
      <c r="AP113" s="72"/>
      <c r="AQ113" s="72"/>
      <c r="AR113" s="72"/>
      <c r="AS113" s="72"/>
      <c r="AT113" s="72"/>
      <c r="AU113" s="72"/>
      <c r="AV113" s="72"/>
      <c r="AW113" s="72"/>
      <c r="AX113" s="72"/>
      <c r="AY113" s="72"/>
      <c r="AZ113" s="72"/>
      <c r="BA113" s="72"/>
      <c r="BB113" s="72"/>
      <c r="BC113" s="72"/>
      <c r="BD113" s="72"/>
      <c r="BE113" s="72"/>
      <c r="BF113" s="72"/>
      <c r="BG113" s="72"/>
      <c r="BH113" s="72"/>
    </row>
    <row r="114" spans="1:60" x14ac:dyDescent="0.25">
      <c r="A114" s="72"/>
      <c r="B114" s="72"/>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row>
    <row r="115" spans="1:60" x14ac:dyDescent="0.25">
      <c r="A115" s="72"/>
      <c r="B115" s="72"/>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row>
    <row r="116" spans="1:60" x14ac:dyDescent="0.25">
      <c r="A116" s="72"/>
      <c r="B116" s="72"/>
      <c r="C116" s="72"/>
      <c r="D116" s="72"/>
      <c r="E116" s="72"/>
      <c r="F116" s="72"/>
      <c r="G116" s="72"/>
      <c r="H116" s="72"/>
      <c r="I116" s="72"/>
      <c r="J116" s="72"/>
      <c r="K116" s="72"/>
      <c r="L116" s="72"/>
      <c r="M116" s="72"/>
      <c r="N116" s="72"/>
      <c r="O116" s="72"/>
      <c r="P116" s="72"/>
      <c r="Q116" s="72"/>
      <c r="R116" s="72"/>
      <c r="S116" s="72"/>
      <c r="T116" s="72"/>
      <c r="U116" s="72"/>
      <c r="V116" s="72"/>
      <c r="W116" s="72"/>
      <c r="X116" s="72"/>
      <c r="Y116" s="72"/>
      <c r="Z116" s="72"/>
      <c r="AA116" s="72"/>
      <c r="AB116" s="72"/>
      <c r="AC116" s="72"/>
      <c r="AD116" s="72"/>
      <c r="AE116" s="72"/>
      <c r="AF116" s="72"/>
      <c r="AG116" s="72"/>
      <c r="AH116" s="72"/>
      <c r="AI116" s="72"/>
      <c r="AJ116" s="72"/>
      <c r="AK116" s="72"/>
      <c r="AL116" s="72"/>
      <c r="AM116" s="72"/>
      <c r="AN116" s="72"/>
      <c r="AO116" s="72"/>
      <c r="AP116" s="72"/>
      <c r="AQ116" s="72"/>
      <c r="AR116" s="72"/>
      <c r="AS116" s="72"/>
      <c r="AT116" s="72"/>
      <c r="AU116" s="72"/>
      <c r="AV116" s="72"/>
      <c r="AW116" s="72"/>
      <c r="AX116" s="72"/>
      <c r="AY116" s="72"/>
      <c r="AZ116" s="72"/>
      <c r="BA116" s="72"/>
      <c r="BB116" s="72"/>
      <c r="BC116" s="72"/>
      <c r="BD116" s="72"/>
      <c r="BE116" s="72"/>
      <c r="BF116" s="72"/>
      <c r="BG116" s="72"/>
      <c r="BH116" s="72"/>
    </row>
    <row r="117" spans="1:60" x14ac:dyDescent="0.25">
      <c r="A117" s="72"/>
      <c r="B117" s="72"/>
      <c r="C117" s="72"/>
      <c r="D117" s="72"/>
      <c r="E117" s="72"/>
      <c r="F117" s="72"/>
      <c r="G117" s="72"/>
      <c r="H117" s="72"/>
      <c r="I117" s="72"/>
      <c r="J117" s="72"/>
      <c r="K117" s="72"/>
      <c r="L117" s="72"/>
      <c r="M117" s="72"/>
      <c r="N117" s="72"/>
      <c r="O117" s="72"/>
      <c r="P117" s="72"/>
      <c r="Q117" s="72"/>
      <c r="R117" s="72"/>
      <c r="S117" s="72"/>
      <c r="T117" s="72"/>
      <c r="U117" s="72"/>
      <c r="V117" s="72"/>
      <c r="W117" s="72"/>
      <c r="X117" s="72"/>
      <c r="Y117" s="72"/>
      <c r="Z117" s="72"/>
      <c r="AA117" s="72"/>
      <c r="AB117" s="72"/>
      <c r="AC117" s="72"/>
      <c r="AD117" s="72"/>
      <c r="AE117" s="72"/>
      <c r="AF117" s="72"/>
      <c r="AG117" s="72"/>
      <c r="AH117" s="72"/>
      <c r="AI117" s="72"/>
      <c r="AJ117" s="72"/>
      <c r="AK117" s="72"/>
      <c r="AL117" s="72"/>
      <c r="AM117" s="72"/>
      <c r="AN117" s="72"/>
      <c r="AO117" s="72"/>
      <c r="AP117" s="72"/>
      <c r="AQ117" s="72"/>
      <c r="AR117" s="72"/>
      <c r="AS117" s="72"/>
      <c r="AT117" s="72"/>
      <c r="AU117" s="72"/>
      <c r="AV117" s="72"/>
      <c r="AW117" s="72"/>
      <c r="AX117" s="72"/>
      <c r="AY117" s="72"/>
      <c r="AZ117" s="72"/>
      <c r="BA117" s="72"/>
      <c r="BB117" s="72"/>
      <c r="BC117" s="72"/>
      <c r="BD117" s="72"/>
      <c r="BE117" s="72"/>
      <c r="BF117" s="72"/>
      <c r="BG117" s="72"/>
      <c r="BH117" s="72"/>
    </row>
    <row r="118" spans="1:60" x14ac:dyDescent="0.25">
      <c r="A118" s="72"/>
      <c r="B118" s="72"/>
      <c r="C118" s="72"/>
      <c r="D118" s="72"/>
      <c r="E118" s="72"/>
      <c r="F118" s="72"/>
      <c r="G118" s="72"/>
      <c r="H118" s="72"/>
      <c r="I118" s="72"/>
      <c r="J118" s="72"/>
      <c r="K118" s="72"/>
      <c r="L118" s="72"/>
      <c r="M118" s="72"/>
      <c r="N118" s="72"/>
      <c r="O118" s="72"/>
      <c r="P118" s="72"/>
      <c r="Q118" s="72"/>
      <c r="R118" s="72"/>
      <c r="S118" s="72"/>
      <c r="T118" s="72"/>
      <c r="U118" s="72"/>
      <c r="V118" s="72"/>
      <c r="W118" s="72"/>
      <c r="X118" s="72"/>
      <c r="Y118" s="72"/>
      <c r="Z118" s="72"/>
      <c r="AA118" s="72"/>
      <c r="AB118" s="72"/>
      <c r="AC118" s="72"/>
      <c r="AD118" s="72"/>
      <c r="AE118" s="72"/>
      <c r="AF118" s="72"/>
      <c r="AG118" s="72"/>
      <c r="AH118" s="72"/>
      <c r="AI118" s="72"/>
      <c r="AJ118" s="72"/>
      <c r="AK118" s="72"/>
      <c r="AL118" s="72"/>
      <c r="AM118" s="72"/>
      <c r="AN118" s="72"/>
      <c r="AO118" s="72"/>
      <c r="AP118" s="72"/>
      <c r="AQ118" s="72"/>
      <c r="AR118" s="72"/>
      <c r="AS118" s="72"/>
      <c r="AT118" s="72"/>
      <c r="AU118" s="72"/>
      <c r="AV118" s="72"/>
      <c r="AW118" s="72"/>
      <c r="AX118" s="72"/>
      <c r="AY118" s="72"/>
      <c r="AZ118" s="72"/>
      <c r="BA118" s="72"/>
      <c r="BB118" s="72"/>
      <c r="BC118" s="72"/>
      <c r="BD118" s="72"/>
      <c r="BE118" s="72"/>
      <c r="BF118" s="72"/>
      <c r="BG118" s="72"/>
      <c r="BH118" s="72"/>
    </row>
    <row r="119" spans="1:60" x14ac:dyDescent="0.25">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72"/>
      <c r="AJ119" s="72"/>
      <c r="AK119" s="72"/>
      <c r="AL119" s="72"/>
      <c r="AM119" s="72"/>
      <c r="AN119" s="72"/>
      <c r="AO119" s="72"/>
      <c r="AP119" s="72"/>
      <c r="AQ119" s="72"/>
      <c r="AR119" s="72"/>
      <c r="AS119" s="72"/>
      <c r="AT119" s="72"/>
      <c r="AU119" s="72"/>
      <c r="AV119" s="72"/>
      <c r="AW119" s="72"/>
      <c r="AX119" s="72"/>
      <c r="AY119" s="72"/>
      <c r="AZ119" s="72"/>
      <c r="BA119" s="72"/>
      <c r="BB119" s="72"/>
      <c r="BC119" s="72"/>
      <c r="BD119" s="72"/>
      <c r="BE119" s="72"/>
      <c r="BF119" s="72"/>
      <c r="BG119" s="72"/>
      <c r="BH119" s="72"/>
    </row>
    <row r="120" spans="1:60" x14ac:dyDescent="0.25">
      <c r="A120" s="72"/>
      <c r="B120" s="72"/>
      <c r="C120" s="72"/>
      <c r="D120" s="72"/>
      <c r="E120" s="72"/>
      <c r="F120" s="72"/>
      <c r="G120" s="72"/>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c r="AE120" s="72"/>
      <c r="AF120" s="72"/>
      <c r="AG120" s="72"/>
      <c r="AH120" s="72"/>
      <c r="AI120" s="72"/>
      <c r="AJ120" s="72"/>
      <c r="AK120" s="72"/>
      <c r="AL120" s="72"/>
      <c r="AM120" s="72"/>
      <c r="AN120" s="72"/>
      <c r="AO120" s="72"/>
      <c r="AP120" s="72"/>
      <c r="AQ120" s="72"/>
      <c r="AR120" s="72"/>
      <c r="AS120" s="72"/>
      <c r="AT120" s="72"/>
      <c r="AU120" s="72"/>
      <c r="AV120" s="72"/>
      <c r="AW120" s="72"/>
      <c r="AX120" s="72"/>
      <c r="AY120" s="72"/>
      <c r="AZ120" s="72"/>
      <c r="BA120" s="72"/>
      <c r="BB120" s="72"/>
      <c r="BC120" s="72"/>
      <c r="BD120" s="72"/>
      <c r="BE120" s="72"/>
      <c r="BF120" s="72"/>
      <c r="BG120" s="72"/>
      <c r="BH120" s="72"/>
    </row>
    <row r="121" spans="1:60" x14ac:dyDescent="0.25">
      <c r="A121" s="72"/>
      <c r="B121" s="72"/>
      <c r="C121" s="72"/>
      <c r="D121" s="72"/>
      <c r="E121" s="72"/>
      <c r="F121" s="72"/>
      <c r="G121" s="72"/>
      <c r="H121" s="72"/>
      <c r="I121" s="72"/>
      <c r="J121" s="72"/>
      <c r="K121" s="72"/>
      <c r="L121" s="72"/>
      <c r="M121" s="72"/>
      <c r="N121" s="72"/>
      <c r="O121" s="72"/>
      <c r="P121" s="72"/>
      <c r="Q121" s="72"/>
      <c r="R121" s="72"/>
      <c r="S121" s="72"/>
      <c r="T121" s="72"/>
      <c r="U121" s="72"/>
      <c r="V121" s="72"/>
      <c r="W121" s="72"/>
      <c r="X121" s="72"/>
      <c r="Y121" s="72"/>
      <c r="Z121" s="72"/>
      <c r="AA121" s="72"/>
      <c r="AB121" s="72"/>
      <c r="AC121" s="72"/>
      <c r="AD121" s="72"/>
      <c r="AE121" s="72"/>
      <c r="AF121" s="72"/>
      <c r="AG121" s="72"/>
      <c r="AH121" s="72"/>
      <c r="AI121" s="72"/>
      <c r="AJ121" s="72"/>
      <c r="AK121" s="72"/>
      <c r="AL121" s="72"/>
      <c r="AM121" s="72"/>
      <c r="AN121" s="72"/>
      <c r="AO121" s="72"/>
      <c r="AP121" s="72"/>
      <c r="AQ121" s="72"/>
      <c r="AR121" s="72"/>
      <c r="AS121" s="72"/>
      <c r="AT121" s="72"/>
      <c r="AU121" s="72"/>
      <c r="AV121" s="72"/>
      <c r="AW121" s="72"/>
      <c r="AX121" s="72"/>
      <c r="AY121" s="72"/>
      <c r="AZ121" s="72"/>
      <c r="BA121" s="72"/>
      <c r="BB121" s="72"/>
      <c r="BC121" s="72"/>
      <c r="BD121" s="72"/>
      <c r="BE121" s="72"/>
      <c r="BF121" s="72"/>
      <c r="BG121" s="72"/>
      <c r="BH121" s="72"/>
    </row>
    <row r="122" spans="1:60" x14ac:dyDescent="0.25">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c r="AL122" s="72"/>
      <c r="AM122" s="72"/>
      <c r="AN122" s="72"/>
      <c r="AO122" s="72"/>
      <c r="AP122" s="72"/>
      <c r="AQ122" s="72"/>
      <c r="AR122" s="72"/>
      <c r="AS122" s="72"/>
      <c r="AT122" s="72"/>
      <c r="AU122" s="72"/>
      <c r="AV122" s="72"/>
      <c r="AW122" s="72"/>
      <c r="AX122" s="72"/>
      <c r="AY122" s="72"/>
      <c r="AZ122" s="72"/>
      <c r="BA122" s="72"/>
      <c r="BB122" s="72"/>
      <c r="BC122" s="72"/>
      <c r="BD122" s="72"/>
      <c r="BE122" s="72"/>
      <c r="BF122" s="72"/>
      <c r="BG122" s="72"/>
      <c r="BH122" s="72"/>
    </row>
    <row r="123" spans="1:60" x14ac:dyDescent="0.25">
      <c r="A123" s="72"/>
      <c r="B123" s="72"/>
      <c r="C123" s="72"/>
      <c r="D123" s="72"/>
      <c r="E123" s="72"/>
      <c r="F123" s="72"/>
      <c r="G123" s="72"/>
      <c r="H123" s="72"/>
      <c r="I123" s="72"/>
      <c r="J123" s="72"/>
      <c r="K123" s="72"/>
      <c r="L123" s="72"/>
      <c r="M123" s="72"/>
      <c r="N123" s="72"/>
      <c r="O123" s="72"/>
      <c r="P123" s="72"/>
      <c r="Q123" s="72"/>
      <c r="R123" s="72"/>
      <c r="S123" s="72"/>
      <c r="T123" s="72"/>
      <c r="U123" s="72"/>
      <c r="V123" s="72"/>
      <c r="W123" s="72"/>
      <c r="X123" s="72"/>
      <c r="Y123" s="72"/>
      <c r="Z123" s="72"/>
      <c r="AA123" s="72"/>
      <c r="AB123" s="72"/>
      <c r="AC123" s="72"/>
      <c r="AD123" s="72"/>
      <c r="AE123" s="72"/>
      <c r="AF123" s="72"/>
      <c r="AG123" s="72"/>
      <c r="AH123" s="72"/>
      <c r="AI123" s="72"/>
      <c r="AJ123" s="72"/>
      <c r="AK123" s="72"/>
      <c r="AL123" s="72"/>
      <c r="AM123" s="72"/>
      <c r="AN123" s="72"/>
      <c r="AO123" s="72"/>
      <c r="AP123" s="72"/>
      <c r="AQ123" s="72"/>
      <c r="AR123" s="72"/>
      <c r="AS123" s="72"/>
      <c r="AT123" s="72"/>
      <c r="AU123" s="72"/>
      <c r="AV123" s="72"/>
      <c r="AW123" s="72"/>
      <c r="AX123" s="72"/>
      <c r="AY123" s="72"/>
      <c r="AZ123" s="72"/>
      <c r="BA123" s="72"/>
      <c r="BB123" s="72"/>
      <c r="BC123" s="72"/>
      <c r="BD123" s="72"/>
      <c r="BE123" s="72"/>
      <c r="BF123" s="72"/>
      <c r="BG123" s="72"/>
      <c r="BH123" s="72"/>
    </row>
    <row r="124" spans="1:60" x14ac:dyDescent="0.25">
      <c r="A124" s="72"/>
      <c r="B124" s="72"/>
      <c r="C124" s="72"/>
      <c r="D124" s="72"/>
      <c r="E124" s="72"/>
      <c r="F124" s="72"/>
      <c r="G124" s="72"/>
      <c r="H124" s="72"/>
      <c r="I124" s="72"/>
      <c r="J124" s="72"/>
      <c r="K124" s="72"/>
      <c r="L124" s="72"/>
      <c r="M124" s="72"/>
      <c r="N124" s="72"/>
      <c r="O124" s="72"/>
      <c r="P124" s="72"/>
      <c r="Q124" s="72"/>
      <c r="R124" s="72"/>
      <c r="S124" s="72"/>
      <c r="T124" s="72"/>
      <c r="U124" s="72"/>
      <c r="V124" s="72"/>
      <c r="W124" s="72"/>
      <c r="X124" s="72"/>
      <c r="Y124" s="72"/>
      <c r="Z124" s="72"/>
      <c r="AA124" s="72"/>
      <c r="AB124" s="72"/>
      <c r="AC124" s="72"/>
      <c r="AD124" s="72"/>
      <c r="AE124" s="72"/>
      <c r="AF124" s="72"/>
      <c r="AG124" s="72"/>
      <c r="AH124" s="72"/>
      <c r="AI124" s="72"/>
      <c r="AJ124" s="72"/>
      <c r="AK124" s="72"/>
      <c r="AL124" s="72"/>
      <c r="AM124" s="72"/>
      <c r="AN124" s="72"/>
      <c r="AO124" s="72"/>
      <c r="AP124" s="72"/>
      <c r="AQ124" s="72"/>
      <c r="AR124" s="72"/>
      <c r="AS124" s="72"/>
      <c r="AT124" s="72"/>
      <c r="AU124" s="72"/>
      <c r="AV124" s="72"/>
      <c r="AW124" s="72"/>
      <c r="AX124" s="72"/>
      <c r="AY124" s="72"/>
      <c r="AZ124" s="72"/>
      <c r="BA124" s="72"/>
      <c r="BB124" s="72"/>
      <c r="BC124" s="72"/>
      <c r="BD124" s="72"/>
      <c r="BE124" s="72"/>
      <c r="BF124" s="72"/>
      <c r="BG124" s="72"/>
      <c r="BH124" s="72"/>
    </row>
    <row r="125" spans="1:60" x14ac:dyDescent="0.25">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c r="AL125" s="72"/>
      <c r="AM125" s="72"/>
      <c r="AN125" s="72"/>
      <c r="AO125" s="72"/>
      <c r="AP125" s="72"/>
      <c r="AQ125" s="72"/>
      <c r="AR125" s="72"/>
      <c r="AS125" s="72"/>
      <c r="AT125" s="72"/>
      <c r="AU125" s="72"/>
      <c r="AV125" s="72"/>
      <c r="AW125" s="72"/>
      <c r="AX125" s="72"/>
      <c r="AY125" s="72"/>
      <c r="AZ125" s="72"/>
      <c r="BA125" s="72"/>
      <c r="BB125" s="72"/>
      <c r="BC125" s="72"/>
      <c r="BD125" s="72"/>
      <c r="BE125" s="72"/>
      <c r="BF125" s="72"/>
      <c r="BG125" s="72"/>
      <c r="BH125" s="72"/>
    </row>
    <row r="126" spans="1:60" x14ac:dyDescent="0.25">
      <c r="A126" s="72"/>
      <c r="B126" s="72"/>
      <c r="C126" s="72"/>
      <c r="D126" s="72"/>
      <c r="E126" s="72"/>
      <c r="F126" s="72"/>
      <c r="G126" s="72"/>
      <c r="H126" s="72"/>
      <c r="I126" s="72"/>
      <c r="J126" s="72"/>
      <c r="K126" s="72"/>
      <c r="L126" s="72"/>
      <c r="M126" s="72"/>
      <c r="N126" s="72"/>
      <c r="O126" s="72"/>
      <c r="P126" s="72"/>
      <c r="Q126" s="72"/>
      <c r="R126" s="72"/>
      <c r="S126" s="72"/>
      <c r="T126" s="72"/>
      <c r="U126" s="72"/>
      <c r="V126" s="72"/>
      <c r="W126" s="72"/>
      <c r="X126" s="72"/>
      <c r="Y126" s="72"/>
      <c r="Z126" s="72"/>
      <c r="AA126" s="72"/>
      <c r="AB126" s="72"/>
      <c r="AC126" s="72"/>
      <c r="AD126" s="72"/>
      <c r="AE126" s="72"/>
      <c r="AF126" s="72"/>
      <c r="AG126" s="72"/>
      <c r="AH126" s="72"/>
      <c r="AI126" s="72"/>
      <c r="AJ126" s="72"/>
      <c r="AK126" s="72"/>
      <c r="AL126" s="72"/>
      <c r="AM126" s="72"/>
      <c r="AN126" s="72"/>
      <c r="AO126" s="72"/>
      <c r="AP126" s="72"/>
      <c r="AQ126" s="72"/>
      <c r="AR126" s="72"/>
      <c r="AS126" s="72"/>
      <c r="AT126" s="72"/>
      <c r="AU126" s="72"/>
      <c r="AV126" s="72"/>
      <c r="AW126" s="72"/>
      <c r="AX126" s="72"/>
      <c r="AY126" s="72"/>
      <c r="AZ126" s="72"/>
      <c r="BA126" s="72"/>
      <c r="BB126" s="72"/>
      <c r="BC126" s="72"/>
      <c r="BD126" s="72"/>
      <c r="BE126" s="72"/>
      <c r="BF126" s="72"/>
      <c r="BG126" s="72"/>
      <c r="BH126" s="72"/>
    </row>
    <row r="127" spans="1:60" x14ac:dyDescent="0.25">
      <c r="A127" s="72"/>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row>
    <row r="128" spans="1:60" x14ac:dyDescent="0.25">
      <c r="A128" s="72"/>
      <c r="B128" s="72"/>
      <c r="C128" s="72"/>
      <c r="D128" s="72"/>
      <c r="E128" s="72"/>
      <c r="F128" s="72"/>
      <c r="G128" s="72"/>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c r="AE128" s="72"/>
      <c r="AF128" s="72"/>
      <c r="AG128" s="72"/>
      <c r="AH128" s="72"/>
      <c r="AI128" s="72"/>
      <c r="AJ128" s="72"/>
      <c r="AK128" s="72"/>
      <c r="AL128" s="72"/>
      <c r="AM128" s="72"/>
      <c r="AN128" s="72"/>
      <c r="AO128" s="72"/>
      <c r="AP128" s="72"/>
      <c r="AQ128" s="72"/>
      <c r="AR128" s="72"/>
      <c r="AS128" s="72"/>
      <c r="AT128" s="72"/>
      <c r="AU128" s="72"/>
      <c r="AV128" s="72"/>
      <c r="AW128" s="72"/>
      <c r="AX128" s="72"/>
      <c r="AY128" s="72"/>
      <c r="AZ128" s="72"/>
      <c r="BA128" s="72"/>
      <c r="BB128" s="72"/>
      <c r="BC128" s="72"/>
      <c r="BD128" s="72"/>
      <c r="BE128" s="72"/>
      <c r="BF128" s="72"/>
      <c r="BG128" s="72"/>
      <c r="BH128" s="72"/>
    </row>
    <row r="129" spans="1:60" x14ac:dyDescent="0.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c r="AA129" s="72"/>
      <c r="AB129" s="72"/>
      <c r="AC129" s="72"/>
      <c r="AD129" s="72"/>
      <c r="AE129" s="72"/>
      <c r="AF129" s="72"/>
      <c r="AG129" s="72"/>
      <c r="AH129" s="72"/>
      <c r="AI129" s="72"/>
      <c r="AJ129" s="72"/>
      <c r="AK129" s="72"/>
      <c r="AL129" s="72"/>
      <c r="AM129" s="72"/>
      <c r="AN129" s="72"/>
      <c r="AO129" s="72"/>
      <c r="AP129" s="72"/>
      <c r="AQ129" s="72"/>
      <c r="AR129" s="72"/>
      <c r="AS129" s="72"/>
      <c r="AT129" s="72"/>
      <c r="AU129" s="72"/>
      <c r="AV129" s="72"/>
      <c r="AW129" s="72"/>
      <c r="AX129" s="72"/>
      <c r="AY129" s="72"/>
      <c r="AZ129" s="72"/>
      <c r="BA129" s="72"/>
      <c r="BB129" s="72"/>
      <c r="BC129" s="72"/>
      <c r="BD129" s="72"/>
      <c r="BE129" s="72"/>
      <c r="BF129" s="72"/>
      <c r="BG129" s="72"/>
      <c r="BH129" s="72"/>
    </row>
    <row r="130" spans="1:60" x14ac:dyDescent="0.25">
      <c r="A130" s="72"/>
      <c r="B130" s="72"/>
      <c r="C130" s="72"/>
      <c r="D130" s="72"/>
      <c r="E130" s="72"/>
      <c r="F130" s="72"/>
      <c r="G130" s="72"/>
      <c r="H130" s="72"/>
      <c r="I130" s="72"/>
      <c r="J130" s="72"/>
      <c r="K130" s="72"/>
      <c r="L130" s="72"/>
      <c r="M130" s="72"/>
      <c r="N130" s="72"/>
      <c r="O130" s="72"/>
      <c r="P130" s="72"/>
      <c r="Q130" s="72"/>
      <c r="R130" s="72"/>
      <c r="S130" s="72"/>
      <c r="T130" s="72"/>
      <c r="U130" s="72"/>
      <c r="V130" s="72"/>
      <c r="W130" s="72"/>
      <c r="X130" s="72"/>
      <c r="Y130" s="72"/>
      <c r="Z130" s="72"/>
      <c r="AA130" s="72"/>
      <c r="AB130" s="72"/>
      <c r="AC130" s="72"/>
      <c r="AD130" s="72"/>
      <c r="AE130" s="72"/>
      <c r="AF130" s="72"/>
      <c r="AG130" s="72"/>
      <c r="AH130" s="72"/>
      <c r="AI130" s="72"/>
      <c r="AJ130" s="72"/>
      <c r="AK130" s="72"/>
      <c r="AL130" s="72"/>
      <c r="AM130" s="72"/>
      <c r="AN130" s="72"/>
      <c r="AO130" s="72"/>
      <c r="AP130" s="72"/>
      <c r="AQ130" s="72"/>
      <c r="AR130" s="72"/>
      <c r="AS130" s="72"/>
      <c r="AT130" s="72"/>
      <c r="AU130" s="72"/>
      <c r="AV130" s="72"/>
      <c r="AW130" s="72"/>
      <c r="AX130" s="72"/>
      <c r="AY130" s="72"/>
      <c r="AZ130" s="72"/>
      <c r="BA130" s="72"/>
      <c r="BB130" s="72"/>
      <c r="BC130" s="72"/>
      <c r="BD130" s="72"/>
      <c r="BE130" s="72"/>
      <c r="BF130" s="72"/>
      <c r="BG130" s="72"/>
      <c r="BH130" s="72"/>
    </row>
    <row r="131" spans="1:60" x14ac:dyDescent="0.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72"/>
      <c r="AC131" s="72"/>
      <c r="AD131" s="72"/>
      <c r="AE131" s="72"/>
      <c r="AF131" s="72"/>
      <c r="AG131" s="72"/>
      <c r="AH131" s="72"/>
      <c r="AI131" s="72"/>
      <c r="AJ131" s="72"/>
      <c r="AK131" s="72"/>
      <c r="AL131" s="72"/>
      <c r="AM131" s="72"/>
      <c r="AN131" s="72"/>
      <c r="AO131" s="72"/>
      <c r="AP131" s="72"/>
      <c r="AQ131" s="72"/>
      <c r="AR131" s="72"/>
      <c r="AS131" s="72"/>
      <c r="AT131" s="72"/>
      <c r="AU131" s="72"/>
      <c r="AV131" s="72"/>
      <c r="AW131" s="72"/>
      <c r="AX131" s="72"/>
      <c r="AY131" s="72"/>
      <c r="AZ131" s="72"/>
      <c r="BA131" s="72"/>
      <c r="BB131" s="72"/>
      <c r="BC131" s="72"/>
      <c r="BD131" s="72"/>
      <c r="BE131" s="72"/>
      <c r="BF131" s="72"/>
      <c r="BG131" s="72"/>
      <c r="BH131" s="72"/>
    </row>
    <row r="132" spans="1:60" x14ac:dyDescent="0.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c r="AL132" s="72"/>
      <c r="AM132" s="72"/>
      <c r="AN132" s="72"/>
      <c r="AO132" s="72"/>
      <c r="AP132" s="72"/>
      <c r="AQ132" s="72"/>
      <c r="AR132" s="72"/>
      <c r="AS132" s="72"/>
      <c r="AT132" s="72"/>
      <c r="AU132" s="72"/>
      <c r="AV132" s="72"/>
      <c r="AW132" s="72"/>
      <c r="AX132" s="72"/>
      <c r="AY132" s="72"/>
      <c r="AZ132" s="72"/>
      <c r="BA132" s="72"/>
      <c r="BB132" s="72"/>
      <c r="BC132" s="72"/>
      <c r="BD132" s="72"/>
      <c r="BE132" s="72"/>
      <c r="BF132" s="72"/>
      <c r="BG132" s="72"/>
      <c r="BH132" s="72"/>
    </row>
    <row r="133" spans="1:60" x14ac:dyDescent="0.25">
      <c r="A133" s="72"/>
      <c r="B133" s="72"/>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row>
    <row r="134" spans="1:60" x14ac:dyDescent="0.25">
      <c r="A134" s="72"/>
      <c r="B134" s="72"/>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c r="AL134" s="72"/>
      <c r="AM134" s="72"/>
      <c r="AN134" s="72"/>
      <c r="AO134" s="72"/>
      <c r="AP134" s="72"/>
      <c r="AQ134" s="72"/>
      <c r="AR134" s="72"/>
      <c r="AS134" s="72"/>
      <c r="AT134" s="72"/>
      <c r="AU134" s="72"/>
      <c r="AV134" s="72"/>
      <c r="AW134" s="72"/>
      <c r="AX134" s="72"/>
      <c r="AY134" s="72"/>
      <c r="AZ134" s="72"/>
      <c r="BA134" s="72"/>
      <c r="BB134" s="72"/>
      <c r="BC134" s="72"/>
      <c r="BD134" s="72"/>
      <c r="BE134" s="72"/>
      <c r="BF134" s="72"/>
      <c r="BG134" s="72"/>
      <c r="BH134" s="72"/>
    </row>
    <row r="135" spans="1:60" x14ac:dyDescent="0.25">
      <c r="A135" s="72"/>
      <c r="B135" s="72"/>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c r="AA135" s="72"/>
      <c r="AB135" s="72"/>
      <c r="AC135" s="72"/>
      <c r="AD135" s="72"/>
      <c r="AE135" s="72"/>
      <c r="AF135" s="72"/>
      <c r="AG135" s="72"/>
      <c r="AH135" s="72"/>
      <c r="AI135" s="72"/>
      <c r="AJ135" s="72"/>
      <c r="AK135" s="72"/>
      <c r="AL135" s="72"/>
      <c r="AM135" s="72"/>
      <c r="AN135" s="72"/>
      <c r="AO135" s="72"/>
      <c r="AP135" s="72"/>
      <c r="AQ135" s="72"/>
      <c r="AR135" s="72"/>
      <c r="AS135" s="72"/>
      <c r="AT135" s="72"/>
      <c r="AU135" s="72"/>
      <c r="AV135" s="72"/>
      <c r="AW135" s="72"/>
      <c r="AX135" s="72"/>
      <c r="AY135" s="72"/>
      <c r="AZ135" s="72"/>
      <c r="BA135" s="72"/>
      <c r="BB135" s="72"/>
      <c r="BC135" s="72"/>
      <c r="BD135" s="72"/>
      <c r="BE135" s="72"/>
      <c r="BF135" s="72"/>
      <c r="BG135" s="72"/>
      <c r="BH135" s="72"/>
    </row>
    <row r="136" spans="1:60" x14ac:dyDescent="0.25">
      <c r="A136" s="72"/>
      <c r="B136" s="72"/>
      <c r="C136" s="72"/>
      <c r="D136" s="72"/>
      <c r="E136" s="72"/>
      <c r="F136" s="72"/>
      <c r="G136" s="72"/>
      <c r="H136" s="72"/>
      <c r="I136" s="72"/>
      <c r="J136" s="72"/>
      <c r="K136" s="72"/>
      <c r="L136" s="72"/>
      <c r="M136" s="72"/>
      <c r="N136" s="72"/>
      <c r="O136" s="72"/>
      <c r="P136" s="72"/>
      <c r="Q136" s="72"/>
      <c r="R136" s="72"/>
      <c r="S136" s="72"/>
      <c r="T136" s="72"/>
      <c r="U136" s="72"/>
      <c r="V136" s="72"/>
      <c r="W136" s="72"/>
      <c r="X136" s="72"/>
      <c r="Y136" s="72"/>
      <c r="Z136" s="72"/>
      <c r="AA136" s="72"/>
      <c r="AB136" s="72"/>
      <c r="AC136" s="72"/>
      <c r="AD136" s="72"/>
      <c r="AE136" s="72"/>
      <c r="AF136" s="72"/>
      <c r="AG136" s="72"/>
      <c r="AH136" s="72"/>
      <c r="AI136" s="72"/>
      <c r="AJ136" s="72"/>
      <c r="AK136" s="72"/>
      <c r="AL136" s="72"/>
      <c r="AM136" s="72"/>
      <c r="AN136" s="72"/>
      <c r="AO136" s="72"/>
      <c r="AP136" s="72"/>
      <c r="AQ136" s="72"/>
      <c r="AR136" s="72"/>
      <c r="AS136" s="72"/>
      <c r="AT136" s="72"/>
      <c r="AU136" s="72"/>
      <c r="AV136" s="72"/>
      <c r="AW136" s="72"/>
      <c r="AX136" s="72"/>
      <c r="AY136" s="72"/>
      <c r="AZ136" s="72"/>
      <c r="BA136" s="72"/>
      <c r="BB136" s="72"/>
      <c r="BC136" s="72"/>
      <c r="BD136" s="72"/>
      <c r="BE136" s="72"/>
      <c r="BF136" s="72"/>
      <c r="BG136" s="72"/>
      <c r="BH136" s="72"/>
    </row>
    <row r="137" spans="1:60" x14ac:dyDescent="0.25">
      <c r="A137" s="72"/>
      <c r="B137" s="72"/>
      <c r="C137" s="72"/>
      <c r="D137" s="72"/>
      <c r="E137" s="72"/>
      <c r="F137" s="72"/>
      <c r="G137" s="72"/>
      <c r="H137" s="72"/>
      <c r="I137" s="72"/>
      <c r="J137" s="72"/>
      <c r="K137" s="72"/>
      <c r="L137" s="72"/>
      <c r="M137" s="72"/>
      <c r="N137" s="72"/>
      <c r="O137" s="72"/>
      <c r="P137" s="72"/>
      <c r="Q137" s="72"/>
      <c r="R137" s="72"/>
      <c r="S137" s="72"/>
      <c r="T137" s="72"/>
      <c r="U137" s="72"/>
      <c r="V137" s="72"/>
      <c r="W137" s="72"/>
      <c r="X137" s="72"/>
      <c r="Y137" s="72"/>
      <c r="Z137" s="72"/>
      <c r="AA137" s="72"/>
      <c r="AB137" s="72"/>
      <c r="AC137" s="72"/>
      <c r="AD137" s="72"/>
      <c r="AE137" s="72"/>
      <c r="AF137" s="72"/>
      <c r="AG137" s="72"/>
      <c r="AH137" s="72"/>
      <c r="AI137" s="72"/>
      <c r="AJ137" s="72"/>
      <c r="AK137" s="72"/>
      <c r="AL137" s="72"/>
      <c r="AM137" s="72"/>
      <c r="AN137" s="72"/>
      <c r="AO137" s="72"/>
      <c r="AP137" s="72"/>
      <c r="AQ137" s="72"/>
      <c r="AR137" s="72"/>
      <c r="AS137" s="72"/>
      <c r="AT137" s="72"/>
      <c r="AU137" s="72"/>
      <c r="AV137" s="72"/>
      <c r="AW137" s="72"/>
      <c r="AX137" s="72"/>
      <c r="AY137" s="72"/>
      <c r="AZ137" s="72"/>
      <c r="BA137" s="72"/>
      <c r="BB137" s="72"/>
      <c r="BC137" s="72"/>
      <c r="BD137" s="72"/>
      <c r="BE137" s="72"/>
      <c r="BF137" s="72"/>
      <c r="BG137" s="72"/>
      <c r="BH137" s="72"/>
    </row>
    <row r="138" spans="1:60" x14ac:dyDescent="0.25">
      <c r="A138" s="72"/>
      <c r="B138" s="72"/>
      <c r="C138" s="72"/>
      <c r="D138" s="72"/>
      <c r="E138" s="72"/>
      <c r="F138" s="72"/>
      <c r="G138" s="72"/>
      <c r="H138" s="72"/>
      <c r="I138" s="72"/>
      <c r="J138" s="72"/>
      <c r="K138" s="72"/>
      <c r="L138" s="72"/>
      <c r="M138" s="72"/>
      <c r="N138" s="72"/>
      <c r="O138" s="72"/>
      <c r="P138" s="72"/>
      <c r="Q138" s="72"/>
      <c r="R138" s="72"/>
      <c r="S138" s="72"/>
      <c r="T138" s="72"/>
      <c r="U138" s="72"/>
      <c r="V138" s="72"/>
      <c r="W138" s="72"/>
      <c r="X138" s="72"/>
      <c r="Y138" s="72"/>
      <c r="Z138" s="72"/>
      <c r="AA138" s="72"/>
      <c r="AB138" s="72"/>
      <c r="AC138" s="72"/>
      <c r="AD138" s="72"/>
      <c r="AE138" s="72"/>
      <c r="AF138" s="72"/>
      <c r="AG138" s="72"/>
      <c r="AH138" s="72"/>
      <c r="AI138" s="72"/>
      <c r="AJ138" s="72"/>
      <c r="AK138" s="72"/>
      <c r="AL138" s="72"/>
      <c r="AM138" s="72"/>
      <c r="AN138" s="72"/>
      <c r="AO138" s="72"/>
      <c r="AP138" s="72"/>
      <c r="AQ138" s="72"/>
      <c r="AR138" s="72"/>
      <c r="AS138" s="72"/>
      <c r="AT138" s="72"/>
      <c r="AU138" s="72"/>
      <c r="AV138" s="72"/>
      <c r="AW138" s="72"/>
      <c r="AX138" s="72"/>
      <c r="AY138" s="72"/>
      <c r="AZ138" s="72"/>
      <c r="BA138" s="72"/>
      <c r="BB138" s="72"/>
      <c r="BC138" s="72"/>
      <c r="BD138" s="72"/>
      <c r="BE138" s="72"/>
      <c r="BF138" s="72"/>
      <c r="BG138" s="72"/>
      <c r="BH138" s="72"/>
    </row>
    <row r="139" spans="1:60" x14ac:dyDescent="0.25">
      <c r="A139" s="72"/>
      <c r="B139" s="72"/>
      <c r="C139" s="72"/>
      <c r="D139" s="72"/>
      <c r="E139" s="72"/>
      <c r="F139" s="72"/>
      <c r="G139" s="72"/>
      <c r="H139" s="72"/>
      <c r="I139" s="72"/>
      <c r="J139" s="72"/>
      <c r="K139" s="72"/>
      <c r="L139" s="72"/>
      <c r="M139" s="72"/>
      <c r="N139" s="72"/>
      <c r="O139" s="72"/>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72"/>
      <c r="AS139" s="72"/>
      <c r="AT139" s="72"/>
      <c r="AU139" s="72"/>
      <c r="AV139" s="72"/>
      <c r="AW139" s="72"/>
      <c r="AX139" s="72"/>
      <c r="AY139" s="72"/>
      <c r="AZ139" s="72"/>
      <c r="BA139" s="72"/>
      <c r="BB139" s="72"/>
      <c r="BC139" s="72"/>
      <c r="BD139" s="72"/>
      <c r="BE139" s="72"/>
      <c r="BF139" s="72"/>
      <c r="BG139" s="72"/>
      <c r="BH139" s="72"/>
    </row>
    <row r="140" spans="1:60" x14ac:dyDescent="0.25">
      <c r="A140" s="72"/>
      <c r="B140" s="72"/>
      <c r="C140" s="72"/>
      <c r="D140" s="72"/>
      <c r="E140" s="72"/>
      <c r="F140" s="72"/>
      <c r="G140" s="72"/>
      <c r="H140" s="72"/>
      <c r="I140" s="72"/>
      <c r="J140" s="72"/>
      <c r="K140" s="72"/>
      <c r="L140" s="72"/>
      <c r="M140" s="72"/>
      <c r="N140" s="72"/>
      <c r="O140" s="72"/>
      <c r="P140" s="72"/>
      <c r="Q140" s="72"/>
      <c r="R140" s="72"/>
      <c r="S140" s="72"/>
      <c r="T140" s="72"/>
      <c r="U140" s="72"/>
      <c r="V140" s="72"/>
      <c r="W140" s="72"/>
      <c r="X140" s="72"/>
      <c r="Y140" s="72"/>
      <c r="Z140" s="72"/>
      <c r="AA140" s="72"/>
      <c r="AB140" s="72"/>
      <c r="AC140" s="72"/>
      <c r="AD140" s="72"/>
      <c r="AE140" s="72"/>
      <c r="AF140" s="72"/>
      <c r="AG140" s="72"/>
      <c r="AH140" s="72"/>
      <c r="AI140" s="72"/>
      <c r="AJ140" s="72"/>
      <c r="AK140" s="72"/>
      <c r="AL140" s="72"/>
      <c r="AM140" s="72"/>
      <c r="AN140" s="72"/>
      <c r="AO140" s="72"/>
      <c r="AP140" s="72"/>
      <c r="AQ140" s="72"/>
      <c r="AR140" s="72"/>
      <c r="AS140" s="72"/>
      <c r="AT140" s="72"/>
      <c r="AU140" s="72"/>
      <c r="AV140" s="72"/>
      <c r="AW140" s="72"/>
      <c r="AX140" s="72"/>
      <c r="AY140" s="72"/>
      <c r="AZ140" s="72"/>
      <c r="BA140" s="72"/>
      <c r="BB140" s="72"/>
      <c r="BC140" s="72"/>
      <c r="BD140" s="72"/>
      <c r="BE140" s="72"/>
      <c r="BF140" s="72"/>
      <c r="BG140" s="72"/>
      <c r="BH140" s="72"/>
    </row>
    <row r="141" spans="1:60" x14ac:dyDescent="0.25">
      <c r="A141" s="72"/>
      <c r="B141" s="72"/>
      <c r="C141" s="72"/>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c r="AL141" s="72"/>
      <c r="AM141" s="72"/>
      <c r="AN141" s="72"/>
      <c r="AO141" s="72"/>
      <c r="AP141" s="72"/>
      <c r="AQ141" s="72"/>
      <c r="AR141" s="72"/>
      <c r="AS141" s="72"/>
      <c r="AT141" s="72"/>
      <c r="AU141" s="72"/>
      <c r="AV141" s="72"/>
      <c r="AW141" s="72"/>
      <c r="AX141" s="72"/>
      <c r="AY141" s="72"/>
      <c r="AZ141" s="72"/>
      <c r="BA141" s="72"/>
      <c r="BB141" s="72"/>
      <c r="BC141" s="72"/>
      <c r="BD141" s="72"/>
      <c r="BE141" s="72"/>
      <c r="BF141" s="72"/>
      <c r="BG141" s="72"/>
      <c r="BH141" s="72"/>
    </row>
    <row r="142" spans="1:60" x14ac:dyDescent="0.25">
      <c r="A142" s="72"/>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row>
    <row r="143" spans="1:60" x14ac:dyDescent="0.25">
      <c r="A143" s="72"/>
      <c r="B143" s="72"/>
      <c r="C143" s="72"/>
      <c r="D143" s="72"/>
      <c r="E143" s="72"/>
      <c r="F143" s="72"/>
      <c r="G143" s="72"/>
      <c r="H143" s="72"/>
      <c r="I143" s="72"/>
      <c r="J143" s="72"/>
      <c r="K143" s="72"/>
      <c r="L143" s="72"/>
      <c r="M143" s="72"/>
      <c r="N143" s="72"/>
      <c r="O143" s="72"/>
      <c r="P143" s="72"/>
      <c r="Q143" s="72"/>
      <c r="R143" s="72"/>
      <c r="S143" s="72"/>
      <c r="T143" s="72"/>
      <c r="U143" s="72"/>
      <c r="V143" s="72"/>
      <c r="W143" s="72"/>
      <c r="X143" s="72"/>
      <c r="Y143" s="72"/>
      <c r="Z143" s="72"/>
      <c r="AA143" s="72"/>
      <c r="AB143" s="72"/>
      <c r="AC143" s="72"/>
      <c r="AD143" s="72"/>
      <c r="AE143" s="72"/>
      <c r="AF143" s="72"/>
      <c r="AG143" s="72"/>
      <c r="AH143" s="72"/>
      <c r="AI143" s="72"/>
      <c r="AJ143" s="72"/>
      <c r="AK143" s="72"/>
      <c r="AL143" s="72"/>
      <c r="AM143" s="72"/>
      <c r="AN143" s="72"/>
      <c r="AO143" s="72"/>
      <c r="AP143" s="72"/>
      <c r="AQ143" s="72"/>
      <c r="AR143" s="72"/>
      <c r="AS143" s="72"/>
      <c r="AT143" s="72"/>
      <c r="AU143" s="72"/>
      <c r="AV143" s="72"/>
      <c r="AW143" s="72"/>
      <c r="AX143" s="72"/>
      <c r="AY143" s="72"/>
      <c r="AZ143" s="72"/>
      <c r="BA143" s="72"/>
      <c r="BB143" s="72"/>
      <c r="BC143" s="72"/>
      <c r="BD143" s="72"/>
      <c r="BE143" s="72"/>
      <c r="BF143" s="72"/>
      <c r="BG143" s="72"/>
      <c r="BH143" s="72"/>
    </row>
    <row r="144" spans="1:60" x14ac:dyDescent="0.25">
      <c r="A144" s="72"/>
      <c r="B144" s="72"/>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c r="AL144" s="72"/>
      <c r="AM144" s="72"/>
      <c r="AN144" s="72"/>
      <c r="AO144" s="72"/>
      <c r="AP144" s="72"/>
      <c r="AQ144" s="72"/>
      <c r="AR144" s="72"/>
      <c r="AS144" s="72"/>
      <c r="AT144" s="72"/>
      <c r="AU144" s="72"/>
      <c r="AV144" s="72"/>
      <c r="AW144" s="72"/>
      <c r="AX144" s="72"/>
      <c r="AY144" s="72"/>
      <c r="AZ144" s="72"/>
      <c r="BA144" s="72"/>
      <c r="BB144" s="72"/>
      <c r="BC144" s="72"/>
      <c r="BD144" s="72"/>
      <c r="BE144" s="72"/>
      <c r="BF144" s="72"/>
      <c r="BG144" s="72"/>
      <c r="BH144" s="72"/>
    </row>
    <row r="145" spans="1:60" x14ac:dyDescent="0.25">
      <c r="A145" s="72"/>
      <c r="B145" s="72"/>
      <c r="C145" s="72"/>
      <c r="D145" s="72"/>
      <c r="E145" s="72"/>
      <c r="F145" s="72"/>
      <c r="G145" s="72"/>
      <c r="H145" s="72"/>
      <c r="I145" s="72"/>
      <c r="J145" s="72"/>
      <c r="K145" s="72"/>
      <c r="L145" s="72"/>
      <c r="M145" s="72"/>
      <c r="N145" s="72"/>
      <c r="O145" s="72"/>
      <c r="P145" s="72"/>
      <c r="Q145" s="72"/>
      <c r="R145" s="72"/>
      <c r="S145" s="72"/>
      <c r="T145" s="72"/>
      <c r="U145" s="72"/>
      <c r="V145" s="72"/>
      <c r="W145" s="72"/>
      <c r="X145" s="72"/>
      <c r="Y145" s="72"/>
      <c r="Z145" s="72"/>
      <c r="AA145" s="72"/>
      <c r="AB145" s="72"/>
      <c r="AC145" s="72"/>
      <c r="AD145" s="72"/>
      <c r="AE145" s="72"/>
      <c r="AF145" s="72"/>
      <c r="AG145" s="72"/>
      <c r="AH145" s="72"/>
      <c r="AI145" s="72"/>
      <c r="AJ145" s="72"/>
      <c r="AK145" s="72"/>
      <c r="AL145" s="72"/>
      <c r="AM145" s="72"/>
      <c r="AN145" s="72"/>
      <c r="AO145" s="72"/>
      <c r="AP145" s="72"/>
      <c r="AQ145" s="72"/>
      <c r="AR145" s="72"/>
      <c r="AS145" s="72"/>
      <c r="AT145" s="72"/>
      <c r="AU145" s="72"/>
      <c r="AV145" s="72"/>
      <c r="AW145" s="72"/>
      <c r="AX145" s="72"/>
      <c r="AY145" s="72"/>
      <c r="AZ145" s="72"/>
      <c r="BA145" s="72"/>
      <c r="BB145" s="72"/>
      <c r="BC145" s="72"/>
      <c r="BD145" s="72"/>
      <c r="BE145" s="72"/>
      <c r="BF145" s="72"/>
      <c r="BG145" s="72"/>
      <c r="BH145" s="72"/>
    </row>
    <row r="146" spans="1:60" x14ac:dyDescent="0.25">
      <c r="A146" s="72"/>
      <c r="B146" s="72"/>
      <c r="C146" s="72"/>
      <c r="D146" s="72"/>
      <c r="E146" s="72"/>
      <c r="F146" s="72"/>
      <c r="G146" s="72"/>
      <c r="H146" s="72"/>
      <c r="I146" s="72"/>
      <c r="J146" s="72"/>
      <c r="K146" s="72"/>
      <c r="L146" s="72"/>
      <c r="M146" s="72"/>
      <c r="N146" s="72"/>
      <c r="O146" s="72"/>
      <c r="P146" s="72"/>
      <c r="Q146" s="72"/>
      <c r="R146" s="72"/>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72"/>
      <c r="AW146" s="72"/>
      <c r="AX146" s="72"/>
      <c r="AY146" s="72"/>
      <c r="AZ146" s="72"/>
      <c r="BA146" s="72"/>
      <c r="BB146" s="72"/>
      <c r="BC146" s="72"/>
      <c r="BD146" s="72"/>
      <c r="BE146" s="72"/>
      <c r="BF146" s="72"/>
      <c r="BG146" s="72"/>
      <c r="BH146" s="72"/>
    </row>
    <row r="147" spans="1:60" x14ac:dyDescent="0.25">
      <c r="A147" s="72"/>
      <c r="B147" s="72"/>
      <c r="C147" s="72"/>
      <c r="D147" s="72"/>
      <c r="E147" s="72"/>
      <c r="F147" s="72"/>
      <c r="G147" s="72"/>
      <c r="H147" s="72"/>
      <c r="I147" s="72"/>
      <c r="J147" s="72"/>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72"/>
      <c r="AW147" s="72"/>
      <c r="AX147" s="72"/>
      <c r="AY147" s="72"/>
      <c r="AZ147" s="72"/>
      <c r="BA147" s="72"/>
      <c r="BB147" s="72"/>
      <c r="BC147" s="72"/>
      <c r="BD147" s="72"/>
      <c r="BE147" s="72"/>
      <c r="BF147" s="72"/>
      <c r="BG147" s="72"/>
      <c r="BH147" s="72"/>
    </row>
    <row r="148" spans="1:60" x14ac:dyDescent="0.25">
      <c r="A148" s="72"/>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72"/>
      <c r="AW148" s="72"/>
      <c r="AX148" s="72"/>
      <c r="AY148" s="72"/>
      <c r="AZ148" s="72"/>
      <c r="BA148" s="72"/>
      <c r="BB148" s="72"/>
      <c r="BC148" s="72"/>
      <c r="BD148" s="72"/>
      <c r="BE148" s="72"/>
      <c r="BF148" s="72"/>
      <c r="BG148" s="72"/>
      <c r="BH148" s="72"/>
    </row>
    <row r="149" spans="1:60" x14ac:dyDescent="0.25">
      <c r="A149" s="72"/>
      <c r="B149" s="72"/>
      <c r="C149" s="72"/>
      <c r="D149" s="72"/>
      <c r="E149" s="72"/>
      <c r="F149" s="72"/>
      <c r="G149" s="72"/>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72"/>
      <c r="AW149" s="72"/>
      <c r="AX149" s="72"/>
      <c r="AY149" s="72"/>
      <c r="AZ149" s="72"/>
      <c r="BA149" s="72"/>
      <c r="BB149" s="72"/>
      <c r="BC149" s="72"/>
      <c r="BD149" s="72"/>
      <c r="BE149" s="72"/>
      <c r="BF149" s="72"/>
      <c r="BG149" s="72"/>
      <c r="BH149" s="72"/>
    </row>
    <row r="150" spans="1:60" x14ac:dyDescent="0.25">
      <c r="A150" s="72"/>
      <c r="B150" s="72"/>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72"/>
      <c r="AW150" s="72"/>
      <c r="AX150" s="72"/>
      <c r="AY150" s="72"/>
      <c r="AZ150" s="72"/>
      <c r="BA150" s="72"/>
      <c r="BB150" s="72"/>
      <c r="BC150" s="72"/>
      <c r="BD150" s="72"/>
      <c r="BE150" s="72"/>
      <c r="BF150" s="72"/>
      <c r="BG150" s="72"/>
      <c r="BH150" s="72"/>
    </row>
    <row r="151" spans="1:60" x14ac:dyDescent="0.25">
      <c r="A151" s="72"/>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72"/>
      <c r="AW151" s="72"/>
      <c r="AX151" s="72"/>
      <c r="AY151" s="72"/>
      <c r="AZ151" s="72"/>
      <c r="BA151" s="72"/>
      <c r="BB151" s="72"/>
      <c r="BC151" s="72"/>
      <c r="BD151" s="72"/>
      <c r="BE151" s="72"/>
      <c r="BF151" s="72"/>
      <c r="BG151" s="72"/>
      <c r="BH151" s="72"/>
    </row>
    <row r="152" spans="1:60" x14ac:dyDescent="0.25">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72"/>
      <c r="BD152" s="72"/>
      <c r="BE152" s="72"/>
      <c r="BF152" s="72"/>
      <c r="BG152" s="72"/>
      <c r="BH152" s="72"/>
    </row>
    <row r="153" spans="1:60" x14ac:dyDescent="0.25">
      <c r="A153" s="72"/>
      <c r="B153" s="72"/>
      <c r="C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72"/>
      <c r="AW153" s="72"/>
      <c r="AX153" s="72"/>
      <c r="AY153" s="72"/>
      <c r="AZ153" s="72"/>
      <c r="BA153" s="72"/>
      <c r="BB153" s="72"/>
      <c r="BC153" s="72"/>
      <c r="BD153" s="72"/>
      <c r="BE153" s="72"/>
      <c r="BF153" s="72"/>
      <c r="BG153" s="72"/>
      <c r="BH153" s="72"/>
    </row>
    <row r="154" spans="1:60" x14ac:dyDescent="0.25">
      <c r="A154" s="72"/>
      <c r="B154" s="72"/>
      <c r="C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72"/>
      <c r="AW154" s="72"/>
      <c r="AX154" s="72"/>
      <c r="AY154" s="72"/>
      <c r="AZ154" s="72"/>
      <c r="BA154" s="72"/>
      <c r="BB154" s="72"/>
      <c r="BC154" s="72"/>
      <c r="BD154" s="72"/>
      <c r="BE154" s="72"/>
      <c r="BF154" s="72"/>
      <c r="BG154" s="72"/>
      <c r="BH154" s="72"/>
    </row>
    <row r="155" spans="1:60" x14ac:dyDescent="0.25">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72"/>
      <c r="AW155" s="72"/>
      <c r="AX155" s="72"/>
      <c r="AY155" s="72"/>
      <c r="AZ155" s="72"/>
      <c r="BA155" s="72"/>
      <c r="BB155" s="72"/>
      <c r="BC155" s="72"/>
      <c r="BD155" s="72"/>
      <c r="BE155" s="72"/>
      <c r="BF155" s="72"/>
      <c r="BG155" s="72"/>
      <c r="BH155" s="72"/>
    </row>
    <row r="156" spans="1:60" x14ac:dyDescent="0.25">
      <c r="A156" s="72"/>
      <c r="B156" s="72"/>
      <c r="C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72"/>
      <c r="AW156" s="72"/>
      <c r="AX156" s="72"/>
      <c r="AY156" s="72"/>
      <c r="AZ156" s="72"/>
      <c r="BA156" s="72"/>
      <c r="BB156" s="72"/>
      <c r="BC156" s="72"/>
      <c r="BD156" s="72"/>
      <c r="BE156" s="72"/>
      <c r="BF156" s="72"/>
      <c r="BG156" s="72"/>
      <c r="BH156" s="72"/>
    </row>
    <row r="157" spans="1:60" x14ac:dyDescent="0.25">
      <c r="A157" s="72"/>
      <c r="B157" s="72"/>
      <c r="C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72"/>
      <c r="AW157" s="72"/>
      <c r="AX157" s="72"/>
      <c r="AY157" s="72"/>
      <c r="AZ157" s="72"/>
      <c r="BA157" s="72"/>
      <c r="BB157" s="72"/>
      <c r="BC157" s="72"/>
      <c r="BD157" s="72"/>
      <c r="BE157" s="72"/>
      <c r="BF157" s="72"/>
      <c r="BG157" s="72"/>
      <c r="BH157" s="72"/>
    </row>
    <row r="158" spans="1:60" x14ac:dyDescent="0.25">
      <c r="A158" s="72"/>
      <c r="B158" s="72"/>
      <c r="C158" s="72"/>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72"/>
      <c r="AW158" s="72"/>
      <c r="AX158" s="72"/>
      <c r="AY158" s="72"/>
      <c r="AZ158" s="72"/>
      <c r="BA158" s="72"/>
      <c r="BB158" s="72"/>
      <c r="BC158" s="72"/>
      <c r="BD158" s="72"/>
      <c r="BE158" s="72"/>
      <c r="BF158" s="72"/>
      <c r="BG158" s="72"/>
      <c r="BH158" s="72"/>
    </row>
    <row r="159" spans="1:60" x14ac:dyDescent="0.25">
      <c r="A159" s="72"/>
      <c r="B159" s="72"/>
      <c r="C159" s="72"/>
      <c r="D159" s="72"/>
      <c r="E159" s="72"/>
      <c r="F159" s="72"/>
      <c r="G159" s="72"/>
      <c r="H159" s="72"/>
      <c r="I159" s="72"/>
      <c r="J159" s="72"/>
      <c r="K159" s="72"/>
      <c r="L159" s="72"/>
      <c r="M159" s="72"/>
      <c r="N159" s="72"/>
      <c r="O159" s="72"/>
      <c r="P159" s="72"/>
      <c r="Q159" s="72"/>
      <c r="R159" s="72"/>
      <c r="S159" s="72"/>
      <c r="T159" s="72"/>
      <c r="U159" s="72"/>
      <c r="V159" s="72"/>
      <c r="W159" s="72"/>
      <c r="X159" s="72"/>
      <c r="Y159" s="72"/>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72"/>
      <c r="AW159" s="72"/>
      <c r="AX159" s="72"/>
      <c r="AY159" s="72"/>
      <c r="AZ159" s="72"/>
      <c r="BA159" s="72"/>
      <c r="BB159" s="72"/>
      <c r="BC159" s="72"/>
      <c r="BD159" s="72"/>
      <c r="BE159" s="72"/>
      <c r="BF159" s="72"/>
      <c r="BG159" s="72"/>
      <c r="BH159" s="72"/>
    </row>
    <row r="160" spans="1:60" x14ac:dyDescent="0.25">
      <c r="A160" s="72"/>
      <c r="B160" s="72"/>
      <c r="C160" s="72"/>
      <c r="D160" s="72"/>
      <c r="E160" s="72"/>
      <c r="F160" s="72"/>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72"/>
      <c r="AW160" s="72"/>
      <c r="AX160" s="72"/>
      <c r="AY160" s="72"/>
      <c r="AZ160" s="72"/>
      <c r="BA160" s="72"/>
      <c r="BB160" s="72"/>
      <c r="BC160" s="72"/>
      <c r="BD160" s="72"/>
      <c r="BE160" s="72"/>
      <c r="BF160" s="72"/>
      <c r="BG160" s="72"/>
      <c r="BH160" s="72"/>
    </row>
    <row r="161" spans="1:60" x14ac:dyDescent="0.25">
      <c r="A161" s="72"/>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72"/>
      <c r="AW161" s="72"/>
      <c r="AX161" s="72"/>
      <c r="AY161" s="72"/>
      <c r="AZ161" s="72"/>
      <c r="BA161" s="72"/>
      <c r="BB161" s="72"/>
      <c r="BC161" s="72"/>
      <c r="BD161" s="72"/>
      <c r="BE161" s="72"/>
      <c r="BF161" s="72"/>
      <c r="BG161" s="72"/>
      <c r="BH161" s="72"/>
    </row>
    <row r="162" spans="1:60" x14ac:dyDescent="0.25">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72"/>
      <c r="AW162" s="72"/>
      <c r="AX162" s="72"/>
      <c r="AY162" s="72"/>
      <c r="AZ162" s="72"/>
      <c r="BA162" s="72"/>
      <c r="BB162" s="72"/>
      <c r="BC162" s="72"/>
      <c r="BD162" s="72"/>
      <c r="BE162" s="72"/>
      <c r="BF162" s="72"/>
      <c r="BG162" s="72"/>
      <c r="BH162" s="72"/>
    </row>
    <row r="163" spans="1:60" x14ac:dyDescent="0.25">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72"/>
      <c r="AW163" s="72"/>
      <c r="AX163" s="72"/>
      <c r="AY163" s="72"/>
      <c r="AZ163" s="72"/>
      <c r="BA163" s="72"/>
      <c r="BB163" s="72"/>
      <c r="BC163" s="72"/>
      <c r="BD163" s="72"/>
      <c r="BE163" s="72"/>
      <c r="BF163" s="72"/>
      <c r="BG163" s="72"/>
      <c r="BH163" s="72"/>
    </row>
    <row r="164" spans="1:60" x14ac:dyDescent="0.25">
      <c r="A164" s="72"/>
      <c r="B164" s="72"/>
      <c r="C164" s="72"/>
      <c r="D164" s="72"/>
      <c r="E164" s="72"/>
      <c r="F164" s="72"/>
      <c r="G164" s="72"/>
      <c r="H164" s="72"/>
      <c r="I164" s="72"/>
      <c r="J164" s="72"/>
      <c r="K164" s="72"/>
      <c r="L164" s="72"/>
      <c r="M164" s="72"/>
      <c r="N164" s="72"/>
      <c r="O164" s="72"/>
      <c r="P164" s="72"/>
      <c r="Q164" s="72"/>
      <c r="R164" s="72"/>
      <c r="S164" s="72"/>
      <c r="T164" s="72"/>
      <c r="U164" s="72"/>
      <c r="V164" s="72"/>
      <c r="W164" s="72"/>
      <c r="X164" s="72"/>
      <c r="Y164" s="72"/>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72"/>
      <c r="AW164" s="72"/>
      <c r="AX164" s="72"/>
      <c r="AY164" s="72"/>
      <c r="AZ164" s="72"/>
      <c r="BA164" s="72"/>
      <c r="BB164" s="72"/>
      <c r="BC164" s="72"/>
      <c r="BD164" s="72"/>
      <c r="BE164" s="72"/>
      <c r="BF164" s="72"/>
      <c r="BG164" s="72"/>
      <c r="BH164" s="72"/>
    </row>
    <row r="165" spans="1:60" x14ac:dyDescent="0.25">
      <c r="A165" s="72"/>
      <c r="B165" s="72"/>
      <c r="C165" s="72"/>
      <c r="D165" s="72"/>
      <c r="E165" s="72"/>
      <c r="F165" s="72"/>
      <c r="G165" s="72"/>
      <c r="H165" s="72"/>
      <c r="I165" s="72"/>
      <c r="J165" s="72"/>
      <c r="K165" s="72"/>
      <c r="L165" s="72"/>
      <c r="M165" s="72"/>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72"/>
      <c r="AW165" s="72"/>
      <c r="AX165" s="72"/>
      <c r="AY165" s="72"/>
      <c r="AZ165" s="72"/>
      <c r="BA165" s="72"/>
      <c r="BB165" s="72"/>
      <c r="BC165" s="72"/>
      <c r="BD165" s="72"/>
      <c r="BE165" s="72"/>
      <c r="BF165" s="72"/>
      <c r="BG165" s="72"/>
      <c r="BH165" s="72"/>
    </row>
    <row r="166" spans="1:60" x14ac:dyDescent="0.25">
      <c r="A166" s="72"/>
      <c r="B166" s="72"/>
      <c r="C166" s="72"/>
      <c r="D166" s="72"/>
      <c r="E166" s="72"/>
      <c r="F166" s="72"/>
      <c r="G166" s="72"/>
      <c r="H166" s="72"/>
      <c r="I166" s="72"/>
      <c r="J166" s="72"/>
      <c r="K166" s="72"/>
      <c r="L166" s="72"/>
      <c r="M166" s="72"/>
      <c r="N166" s="72"/>
      <c r="O166" s="72"/>
      <c r="P166" s="72"/>
      <c r="Q166" s="72"/>
      <c r="R166" s="72"/>
      <c r="S166" s="72"/>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72"/>
      <c r="AW166" s="72"/>
      <c r="AX166" s="72"/>
      <c r="AY166" s="72"/>
      <c r="AZ166" s="72"/>
      <c r="BA166" s="72"/>
      <c r="BB166" s="72"/>
      <c r="BC166" s="72"/>
      <c r="BD166" s="72"/>
      <c r="BE166" s="72"/>
      <c r="BF166" s="72"/>
      <c r="BG166" s="72"/>
      <c r="BH166" s="72"/>
    </row>
    <row r="167" spans="1:60" x14ac:dyDescent="0.25">
      <c r="A167" s="72"/>
      <c r="B167" s="72"/>
      <c r="C167" s="72"/>
      <c r="D167" s="72"/>
      <c r="E167" s="72"/>
      <c r="F167" s="72"/>
      <c r="G167" s="72"/>
      <c r="H167" s="72"/>
      <c r="I167" s="72"/>
      <c r="J167" s="72"/>
      <c r="K167" s="72"/>
      <c r="L167" s="72"/>
      <c r="M167" s="72"/>
      <c r="N167" s="72"/>
      <c r="O167" s="72"/>
      <c r="P167" s="72"/>
      <c r="Q167" s="72"/>
      <c r="R167" s="72"/>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72"/>
      <c r="AW167" s="72"/>
      <c r="AX167" s="72"/>
      <c r="AY167" s="72"/>
      <c r="AZ167" s="72"/>
      <c r="BA167" s="72"/>
      <c r="BB167" s="72"/>
      <c r="BC167" s="72"/>
      <c r="BD167" s="72"/>
      <c r="BE167" s="72"/>
      <c r="BF167" s="72"/>
      <c r="BG167" s="72"/>
      <c r="BH167" s="72"/>
    </row>
    <row r="168" spans="1:60" x14ac:dyDescent="0.25">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72"/>
      <c r="AW168" s="72"/>
      <c r="AX168" s="72"/>
      <c r="AY168" s="72"/>
      <c r="AZ168" s="72"/>
      <c r="BA168" s="72"/>
      <c r="BB168" s="72"/>
      <c r="BC168" s="72"/>
      <c r="BD168" s="72"/>
      <c r="BE168" s="72"/>
      <c r="BF168" s="72"/>
      <c r="BG168" s="72"/>
      <c r="BH168" s="72"/>
    </row>
    <row r="169" spans="1:60" x14ac:dyDescent="0.25">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row>
    <row r="170" spans="1:60" x14ac:dyDescent="0.25">
      <c r="A170" s="72"/>
      <c r="B170" s="72"/>
      <c r="C170" s="72"/>
      <c r="D170" s="72"/>
      <c r="E170" s="72"/>
      <c r="F170" s="72"/>
      <c r="G170" s="72"/>
      <c r="H170" s="72"/>
      <c r="I170" s="72"/>
      <c r="J170" s="72"/>
      <c r="K170" s="72"/>
      <c r="L170" s="72"/>
      <c r="M170" s="72"/>
      <c r="N170" s="72"/>
      <c r="O170" s="72"/>
      <c r="P170" s="72"/>
      <c r="Q170" s="72"/>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72"/>
      <c r="AW170" s="72"/>
      <c r="AX170" s="72"/>
      <c r="AY170" s="72"/>
      <c r="AZ170" s="72"/>
      <c r="BA170" s="72"/>
      <c r="BB170" s="72"/>
      <c r="BC170" s="72"/>
      <c r="BD170" s="72"/>
      <c r="BE170" s="72"/>
      <c r="BF170" s="72"/>
      <c r="BG170" s="72"/>
      <c r="BH170" s="72"/>
    </row>
    <row r="171" spans="1:60" x14ac:dyDescent="0.25">
      <c r="A171" s="72"/>
      <c r="B171" s="72"/>
      <c r="C171" s="72"/>
      <c r="D171" s="72"/>
      <c r="E171" s="72"/>
      <c r="F171" s="72"/>
      <c r="G171" s="72"/>
      <c r="H171" s="72"/>
      <c r="I171" s="72"/>
      <c r="J171" s="72"/>
      <c r="K171" s="72"/>
      <c r="L171" s="72"/>
      <c r="M171" s="72"/>
      <c r="N171" s="72"/>
      <c r="O171" s="72"/>
      <c r="P171" s="72"/>
      <c r="Q171" s="72"/>
      <c r="R171" s="72"/>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72"/>
      <c r="AW171" s="72"/>
      <c r="AX171" s="72"/>
      <c r="AY171" s="72"/>
      <c r="AZ171" s="72"/>
      <c r="BA171" s="72"/>
      <c r="BB171" s="72"/>
      <c r="BC171" s="72"/>
      <c r="BD171" s="72"/>
      <c r="BE171" s="72"/>
      <c r="BF171" s="72"/>
      <c r="BG171" s="72"/>
      <c r="BH171" s="72"/>
    </row>
    <row r="172" spans="1:60" x14ac:dyDescent="0.25">
      <c r="A172" s="72"/>
      <c r="B172" s="72"/>
      <c r="C172" s="72"/>
      <c r="D172" s="72"/>
      <c r="E172" s="72"/>
      <c r="F172" s="72"/>
      <c r="G172" s="72"/>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2"/>
      <c r="AY172" s="72"/>
      <c r="AZ172" s="72"/>
      <c r="BA172" s="72"/>
      <c r="BB172" s="72"/>
      <c r="BC172" s="72"/>
      <c r="BD172" s="72"/>
      <c r="BE172" s="72"/>
      <c r="BF172" s="72"/>
      <c r="BG172" s="72"/>
      <c r="BH172" s="72"/>
    </row>
    <row r="173" spans="1:60" x14ac:dyDescent="0.25">
      <c r="A173" s="72"/>
      <c r="B173" s="72"/>
      <c r="C173" s="72"/>
      <c r="D173" s="72"/>
      <c r="E173" s="72"/>
      <c r="F173" s="72"/>
      <c r="G173" s="72"/>
      <c r="H173" s="72"/>
      <c r="I173" s="72"/>
      <c r="J173" s="72"/>
      <c r="K173" s="72"/>
      <c r="L173" s="72"/>
      <c r="M173" s="72"/>
      <c r="N173" s="72"/>
      <c r="O173" s="72"/>
      <c r="P173" s="72"/>
      <c r="Q173" s="72"/>
      <c r="R173" s="72"/>
      <c r="S173" s="72"/>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72"/>
      <c r="AW173" s="72"/>
      <c r="AX173" s="72"/>
      <c r="AY173" s="72"/>
      <c r="AZ173" s="72"/>
      <c r="BA173" s="72"/>
      <c r="BB173" s="72"/>
      <c r="BC173" s="72"/>
      <c r="BD173" s="72"/>
      <c r="BE173" s="72"/>
      <c r="BF173" s="72"/>
      <c r="BG173" s="72"/>
      <c r="BH173" s="72"/>
    </row>
    <row r="174" spans="1:60" x14ac:dyDescent="0.25">
      <c r="A174" s="72"/>
      <c r="B174" s="72"/>
      <c r="C174" s="72"/>
      <c r="D174" s="72"/>
      <c r="E174" s="72"/>
      <c r="F174" s="72"/>
      <c r="G174" s="72"/>
      <c r="H174" s="72"/>
      <c r="I174" s="72"/>
      <c r="J174" s="72"/>
      <c r="K174" s="72"/>
      <c r="L174" s="72"/>
      <c r="M174" s="72"/>
      <c r="N174" s="72"/>
      <c r="O174" s="72"/>
      <c r="P174" s="72"/>
      <c r="Q174" s="72"/>
      <c r="R174" s="72"/>
      <c r="S174" s="72"/>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72"/>
      <c r="AW174" s="72"/>
      <c r="AX174" s="72"/>
      <c r="AY174" s="72"/>
      <c r="AZ174" s="72"/>
      <c r="BA174" s="72"/>
      <c r="BB174" s="72"/>
      <c r="BC174" s="72"/>
      <c r="BD174" s="72"/>
      <c r="BE174" s="72"/>
      <c r="BF174" s="72"/>
      <c r="BG174" s="72"/>
      <c r="BH174" s="72"/>
    </row>
    <row r="175" spans="1:60" x14ac:dyDescent="0.25">
      <c r="A175" s="72"/>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72"/>
      <c r="AW175" s="72"/>
      <c r="AX175" s="72"/>
      <c r="AY175" s="72"/>
      <c r="AZ175" s="72"/>
      <c r="BA175" s="72"/>
      <c r="BB175" s="72"/>
      <c r="BC175" s="72"/>
      <c r="BD175" s="72"/>
      <c r="BE175" s="72"/>
      <c r="BF175" s="72"/>
      <c r="BG175" s="72"/>
      <c r="BH175" s="72"/>
    </row>
    <row r="176" spans="1:60" x14ac:dyDescent="0.25">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row>
    <row r="177" spans="1:60" x14ac:dyDescent="0.25">
      <c r="A177" s="72"/>
      <c r="B177" s="72"/>
      <c r="C177" s="72"/>
      <c r="D177" s="72"/>
      <c r="E177" s="72"/>
      <c r="F177" s="72"/>
      <c r="G177" s="72"/>
      <c r="H177" s="72"/>
      <c r="I177" s="72"/>
      <c r="J177" s="72"/>
      <c r="K177" s="72"/>
      <c r="L177" s="72"/>
      <c r="M177" s="72"/>
      <c r="N177" s="72"/>
      <c r="O177" s="72"/>
      <c r="P177" s="72"/>
      <c r="Q177" s="72"/>
      <c r="R177" s="72"/>
      <c r="S177" s="72"/>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72"/>
      <c r="AW177" s="72"/>
      <c r="AX177" s="72"/>
      <c r="AY177" s="72"/>
      <c r="AZ177" s="72"/>
      <c r="BA177" s="72"/>
      <c r="BB177" s="72"/>
      <c r="BC177" s="72"/>
      <c r="BD177" s="72"/>
      <c r="BE177" s="72"/>
      <c r="BF177" s="72"/>
      <c r="BG177" s="72"/>
      <c r="BH177" s="72"/>
    </row>
    <row r="178" spans="1:60" x14ac:dyDescent="0.25">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72"/>
      <c r="AW178" s="72"/>
      <c r="AX178" s="72"/>
      <c r="AY178" s="72"/>
      <c r="AZ178" s="72"/>
      <c r="BA178" s="72"/>
      <c r="BB178" s="72"/>
      <c r="BC178" s="72"/>
      <c r="BD178" s="72"/>
      <c r="BE178" s="72"/>
      <c r="BF178" s="72"/>
      <c r="BG178" s="72"/>
      <c r="BH178" s="72"/>
    </row>
    <row r="179" spans="1:60" x14ac:dyDescent="0.25">
      <c r="A179" s="72"/>
      <c r="B179" s="72"/>
      <c r="C179" s="72"/>
      <c r="D179" s="72"/>
      <c r="E179" s="72"/>
      <c r="F179" s="72"/>
      <c r="G179" s="72"/>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2"/>
      <c r="AY179" s="72"/>
      <c r="AZ179" s="72"/>
      <c r="BA179" s="72"/>
      <c r="BB179" s="72"/>
      <c r="BC179" s="72"/>
      <c r="BD179" s="72"/>
      <c r="BE179" s="72"/>
      <c r="BF179" s="72"/>
      <c r="BG179" s="72"/>
      <c r="BH179" s="72"/>
    </row>
    <row r="180" spans="1:60" x14ac:dyDescent="0.25">
      <c r="A180" s="72"/>
      <c r="B180" s="72"/>
      <c r="C180" s="72"/>
      <c r="D180" s="72"/>
      <c r="E180" s="72"/>
      <c r="F180" s="72"/>
      <c r="G180" s="72"/>
      <c r="H180" s="72"/>
      <c r="I180" s="72"/>
      <c r="J180" s="72"/>
      <c r="K180" s="72"/>
      <c r="L180" s="72"/>
      <c r="M180" s="72"/>
      <c r="N180" s="72"/>
      <c r="O180" s="72"/>
      <c r="P180" s="72"/>
      <c r="Q180" s="72"/>
      <c r="R180" s="72"/>
      <c r="S180" s="72"/>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row>
    <row r="181" spans="1:60" x14ac:dyDescent="0.25">
      <c r="A181" s="72"/>
      <c r="B181" s="72"/>
      <c r="C181" s="72"/>
      <c r="D181" s="72"/>
      <c r="E181" s="72"/>
      <c r="F181" s="72"/>
      <c r="G181" s="72"/>
      <c r="H181" s="72"/>
      <c r="I181" s="72"/>
      <c r="J181" s="72"/>
      <c r="K181" s="72"/>
      <c r="L181" s="72"/>
      <c r="M181" s="72"/>
      <c r="N181" s="72"/>
      <c r="O181" s="72"/>
      <c r="P181" s="72"/>
      <c r="Q181" s="72"/>
      <c r="R181" s="72"/>
      <c r="S181" s="72"/>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72"/>
      <c r="AW181" s="72"/>
      <c r="AX181" s="72"/>
      <c r="AY181" s="72"/>
      <c r="AZ181" s="72"/>
      <c r="BA181" s="72"/>
      <c r="BB181" s="72"/>
      <c r="BC181" s="72"/>
      <c r="BD181" s="72"/>
      <c r="BE181" s="72"/>
      <c r="BF181" s="72"/>
      <c r="BG181" s="72"/>
      <c r="BH181" s="72"/>
    </row>
    <row r="182" spans="1:60" x14ac:dyDescent="0.25">
      <c r="A182" s="72"/>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row>
    <row r="183" spans="1:60" x14ac:dyDescent="0.25">
      <c r="A183" s="72"/>
      <c r="B183" s="72"/>
      <c r="C183" s="72"/>
      <c r="D183" s="72"/>
      <c r="E183" s="72"/>
      <c r="F183" s="72"/>
      <c r="G183" s="72"/>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72"/>
      <c r="AW183" s="72"/>
      <c r="AX183" s="72"/>
      <c r="AY183" s="72"/>
      <c r="AZ183" s="72"/>
      <c r="BA183" s="72"/>
      <c r="BB183" s="72"/>
      <c r="BC183" s="72"/>
      <c r="BD183" s="72"/>
      <c r="BE183" s="72"/>
      <c r="BF183" s="72"/>
      <c r="BG183" s="72"/>
      <c r="BH183" s="72"/>
    </row>
    <row r="184" spans="1:60" x14ac:dyDescent="0.25">
      <c r="A184" s="72"/>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row>
    <row r="185" spans="1:60" x14ac:dyDescent="0.25">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72"/>
      <c r="AW185" s="72"/>
      <c r="AX185" s="72"/>
      <c r="AY185" s="72"/>
      <c r="AZ185" s="72"/>
      <c r="BA185" s="72"/>
      <c r="BB185" s="72"/>
      <c r="BC185" s="72"/>
      <c r="BD185" s="72"/>
      <c r="BE185" s="72"/>
      <c r="BF185" s="72"/>
      <c r="BG185" s="72"/>
      <c r="BH185" s="72"/>
    </row>
    <row r="186" spans="1:60" x14ac:dyDescent="0.25">
      <c r="A186" s="72"/>
      <c r="B186" s="72"/>
      <c r="C186" s="72"/>
      <c r="D186" s="72"/>
      <c r="E186" s="72"/>
      <c r="F186" s="72"/>
      <c r="G186" s="72"/>
      <c r="H186" s="72"/>
      <c r="I186" s="72"/>
      <c r="J186" s="72"/>
      <c r="K186" s="72"/>
      <c r="L186" s="72"/>
      <c r="M186" s="72"/>
      <c r="N186" s="72"/>
      <c r="O186" s="72"/>
      <c r="P186" s="72"/>
      <c r="Q186" s="72"/>
      <c r="R186" s="72"/>
      <c r="S186" s="72"/>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row>
    <row r="187" spans="1:60" x14ac:dyDescent="0.25">
      <c r="A187" s="72"/>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72"/>
      <c r="AW187" s="72"/>
      <c r="AX187" s="72"/>
      <c r="AY187" s="72"/>
      <c r="AZ187" s="72"/>
      <c r="BA187" s="72"/>
      <c r="BB187" s="72"/>
      <c r="BC187" s="72"/>
      <c r="BD187" s="72"/>
      <c r="BE187" s="72"/>
      <c r="BF187" s="72"/>
      <c r="BG187" s="72"/>
      <c r="BH187" s="72"/>
    </row>
    <row r="188" spans="1:60" x14ac:dyDescent="0.25">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72"/>
      <c r="AW188" s="72"/>
      <c r="AX188" s="72"/>
      <c r="AY188" s="72"/>
      <c r="AZ188" s="72"/>
      <c r="BA188" s="72"/>
      <c r="BB188" s="72"/>
      <c r="BC188" s="72"/>
      <c r="BD188" s="72"/>
      <c r="BE188" s="72"/>
      <c r="BF188" s="72"/>
      <c r="BG188" s="72"/>
      <c r="BH188" s="72"/>
    </row>
    <row r="189" spans="1:60" x14ac:dyDescent="0.25">
      <c r="A189" s="72"/>
      <c r="B189" s="72"/>
      <c r="C189" s="72"/>
      <c r="D189" s="72"/>
      <c r="E189" s="72"/>
      <c r="F189" s="72"/>
      <c r="G189" s="72"/>
      <c r="H189" s="72"/>
      <c r="I189" s="72"/>
      <c r="J189" s="72"/>
      <c r="K189" s="72"/>
      <c r="L189" s="72"/>
      <c r="M189" s="72"/>
      <c r="N189" s="72"/>
      <c r="O189" s="72"/>
      <c r="P189" s="72"/>
      <c r="Q189" s="72"/>
      <c r="R189" s="72"/>
      <c r="S189" s="72"/>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72"/>
      <c r="AW189" s="72"/>
      <c r="AX189" s="72"/>
      <c r="AY189" s="72"/>
      <c r="AZ189" s="72"/>
      <c r="BA189" s="72"/>
      <c r="BB189" s="72"/>
      <c r="BC189" s="72"/>
      <c r="BD189" s="72"/>
      <c r="BE189" s="72"/>
      <c r="BF189" s="72"/>
      <c r="BG189" s="72"/>
      <c r="BH189" s="72"/>
    </row>
    <row r="190" spans="1:60" x14ac:dyDescent="0.25">
      <c r="A190" s="72"/>
      <c r="B190" s="72"/>
      <c r="C190" s="72"/>
      <c r="D190" s="72"/>
      <c r="E190" s="72"/>
      <c r="F190" s="72"/>
      <c r="G190" s="72"/>
      <c r="H190" s="72"/>
      <c r="I190" s="72"/>
      <c r="J190" s="72"/>
      <c r="K190" s="72"/>
      <c r="L190" s="72"/>
      <c r="M190" s="72"/>
      <c r="N190" s="72"/>
      <c r="O190" s="72"/>
      <c r="P190" s="72"/>
      <c r="Q190" s="72"/>
      <c r="R190" s="72"/>
      <c r="S190" s="72"/>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72"/>
      <c r="AW190" s="72"/>
      <c r="AX190" s="72"/>
      <c r="AY190" s="72"/>
      <c r="AZ190" s="72"/>
      <c r="BA190" s="72"/>
      <c r="BB190" s="72"/>
      <c r="BC190" s="72"/>
      <c r="BD190" s="72"/>
      <c r="BE190" s="72"/>
      <c r="BF190" s="72"/>
      <c r="BG190" s="72"/>
      <c r="BH190" s="72"/>
    </row>
    <row r="191" spans="1:60" x14ac:dyDescent="0.25">
      <c r="A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72"/>
      <c r="AW191" s="72"/>
      <c r="AX191" s="72"/>
      <c r="AY191" s="72"/>
      <c r="AZ191" s="72"/>
      <c r="BA191" s="72"/>
      <c r="BB191" s="72"/>
      <c r="BC191" s="72"/>
      <c r="BD191" s="72"/>
      <c r="BE191" s="72"/>
      <c r="BF191" s="72"/>
      <c r="BG191" s="72"/>
      <c r="BH191" s="72"/>
    </row>
    <row r="192" spans="1:60" x14ac:dyDescent="0.25">
      <c r="A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72"/>
      <c r="AW192" s="72"/>
      <c r="AX192" s="72"/>
      <c r="AY192" s="72"/>
      <c r="AZ192" s="72"/>
      <c r="BA192" s="72"/>
      <c r="BB192" s="72"/>
      <c r="BC192" s="72"/>
      <c r="BD192" s="72"/>
      <c r="BE192" s="72"/>
      <c r="BF192" s="72"/>
      <c r="BG192" s="72"/>
      <c r="BH192" s="72"/>
    </row>
    <row r="193" spans="1:60" x14ac:dyDescent="0.25">
      <c r="A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row>
    <row r="194" spans="1:60" x14ac:dyDescent="0.25">
      <c r="A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72"/>
      <c r="AW194" s="72"/>
      <c r="AX194" s="72"/>
      <c r="AY194" s="72"/>
      <c r="AZ194" s="72"/>
      <c r="BA194" s="72"/>
      <c r="BB194" s="72"/>
      <c r="BC194" s="72"/>
      <c r="BD194" s="72"/>
      <c r="BE194" s="72"/>
      <c r="BF194" s="72"/>
      <c r="BG194" s="72"/>
      <c r="BH194" s="72"/>
    </row>
    <row r="195" spans="1:60" x14ac:dyDescent="0.25">
      <c r="A195" s="72"/>
      <c r="J195" s="72"/>
      <c r="K195" s="72"/>
      <c r="L195" s="72"/>
      <c r="M195" s="72"/>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72"/>
      <c r="AW195" s="72"/>
      <c r="AX195" s="72"/>
      <c r="AY195" s="72"/>
      <c r="AZ195" s="72"/>
      <c r="BA195" s="72"/>
      <c r="BB195" s="72"/>
      <c r="BC195" s="72"/>
      <c r="BD195" s="72"/>
      <c r="BE195" s="72"/>
      <c r="BF195" s="72"/>
      <c r="BG195" s="72"/>
      <c r="BH195" s="72"/>
    </row>
    <row r="196" spans="1:60" x14ac:dyDescent="0.25">
      <c r="A196" s="72"/>
      <c r="J196" s="72"/>
      <c r="K196" s="72"/>
      <c r="L196" s="72"/>
      <c r="M196" s="72"/>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72"/>
      <c r="AW196" s="72"/>
      <c r="AX196" s="72"/>
      <c r="AY196" s="72"/>
      <c r="AZ196" s="72"/>
      <c r="BA196" s="72"/>
      <c r="BB196" s="72"/>
      <c r="BC196" s="72"/>
      <c r="BD196" s="72"/>
      <c r="BE196" s="72"/>
      <c r="BF196" s="72"/>
      <c r="BG196" s="72"/>
      <c r="BH196" s="72"/>
    </row>
    <row r="197" spans="1:60" x14ac:dyDescent="0.25">
      <c r="A197" s="72"/>
      <c r="J197" s="72"/>
      <c r="K197" s="72"/>
      <c r="L197" s="72"/>
      <c r="M197" s="72"/>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72"/>
      <c r="AW197" s="72"/>
      <c r="AX197" s="72"/>
      <c r="AY197" s="72"/>
      <c r="AZ197" s="72"/>
      <c r="BA197" s="72"/>
      <c r="BB197" s="72"/>
      <c r="BC197" s="72"/>
      <c r="BD197" s="72"/>
      <c r="BE197" s="72"/>
      <c r="BF197" s="72"/>
      <c r="BG197" s="72"/>
      <c r="BH197" s="72"/>
    </row>
    <row r="198" spans="1:60" x14ac:dyDescent="0.25">
      <c r="A198" s="72"/>
      <c r="J198" s="72"/>
      <c r="K198" s="72"/>
      <c r="L198" s="72"/>
      <c r="M198" s="72"/>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72"/>
      <c r="AW198" s="72"/>
      <c r="AX198" s="72"/>
      <c r="AY198" s="72"/>
      <c r="AZ198" s="72"/>
      <c r="BA198" s="72"/>
      <c r="BB198" s="72"/>
      <c r="BC198" s="72"/>
      <c r="BD198" s="72"/>
      <c r="BE198" s="72"/>
      <c r="BF198" s="72"/>
      <c r="BG198" s="72"/>
      <c r="BH198" s="72"/>
    </row>
    <row r="199" spans="1:60" x14ac:dyDescent="0.25">
      <c r="A199" s="72"/>
      <c r="J199" s="72"/>
      <c r="K199" s="72"/>
      <c r="L199" s="72"/>
      <c r="M199" s="72"/>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72"/>
      <c r="AW199" s="72"/>
      <c r="AX199" s="72"/>
      <c r="AY199" s="72"/>
      <c r="AZ199" s="72"/>
      <c r="BA199" s="72"/>
      <c r="BB199" s="72"/>
      <c r="BC199" s="72"/>
      <c r="BD199" s="72"/>
      <c r="BE199" s="72"/>
      <c r="BF199" s="72"/>
      <c r="BG199" s="72"/>
      <c r="BH199" s="72"/>
    </row>
    <row r="200" spans="1:60" x14ac:dyDescent="0.25">
      <c r="A200" s="72"/>
      <c r="J200" s="72"/>
      <c r="K200" s="72"/>
      <c r="L200" s="72"/>
      <c r="M200" s="72"/>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72"/>
      <c r="AW200" s="72"/>
      <c r="AX200" s="72"/>
      <c r="AY200" s="72"/>
      <c r="AZ200" s="72"/>
      <c r="BA200" s="72"/>
      <c r="BB200" s="72"/>
      <c r="BC200" s="72"/>
      <c r="BD200" s="72"/>
      <c r="BE200" s="72"/>
      <c r="BF200" s="72"/>
      <c r="BG200" s="72"/>
      <c r="BH200" s="72"/>
    </row>
    <row r="201" spans="1:60" x14ac:dyDescent="0.25">
      <c r="A201" s="72"/>
      <c r="J201" s="72"/>
      <c r="K201" s="72"/>
      <c r="L201" s="72"/>
      <c r="M201" s="72"/>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72"/>
      <c r="AW201" s="72"/>
      <c r="AX201" s="72"/>
      <c r="AY201" s="72"/>
      <c r="AZ201" s="72"/>
      <c r="BA201" s="72"/>
      <c r="BB201" s="72"/>
      <c r="BC201" s="72"/>
      <c r="BD201" s="72"/>
      <c r="BE201" s="72"/>
      <c r="BF201" s="72"/>
      <c r="BG201" s="72"/>
      <c r="BH201" s="72"/>
    </row>
    <row r="202" spans="1:60" x14ac:dyDescent="0.25">
      <c r="A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72"/>
      <c r="AW202" s="72"/>
      <c r="AX202" s="72"/>
      <c r="AY202" s="72"/>
      <c r="AZ202" s="72"/>
      <c r="BA202" s="72"/>
      <c r="BB202" s="72"/>
      <c r="BC202" s="72"/>
      <c r="BD202" s="72"/>
      <c r="BE202" s="72"/>
      <c r="BF202" s="72"/>
      <c r="BG202" s="72"/>
      <c r="BH202" s="72"/>
    </row>
    <row r="203" spans="1:60" x14ac:dyDescent="0.25">
      <c r="A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72"/>
      <c r="AW203" s="72"/>
      <c r="AX203" s="72"/>
      <c r="AY203" s="72"/>
      <c r="AZ203" s="72"/>
      <c r="BA203" s="72"/>
      <c r="BB203" s="72"/>
      <c r="BC203" s="72"/>
      <c r="BD203" s="72"/>
      <c r="BE203" s="72"/>
      <c r="BF203" s="72"/>
      <c r="BG203" s="72"/>
      <c r="BH203" s="72"/>
    </row>
    <row r="204" spans="1:60" x14ac:dyDescent="0.25">
      <c r="A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72"/>
      <c r="AW204" s="72"/>
      <c r="AX204" s="72"/>
      <c r="AY204" s="72"/>
      <c r="AZ204" s="72"/>
      <c r="BA204" s="72"/>
      <c r="BB204" s="72"/>
      <c r="BC204" s="72"/>
      <c r="BD204" s="72"/>
      <c r="BE204" s="72"/>
      <c r="BF204" s="72"/>
      <c r="BG204" s="72"/>
      <c r="BH204" s="72"/>
    </row>
    <row r="205" spans="1:60" x14ac:dyDescent="0.25">
      <c r="A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72"/>
      <c r="AW205" s="72"/>
      <c r="AX205" s="72"/>
      <c r="AY205" s="72"/>
      <c r="AZ205" s="72"/>
      <c r="BA205" s="72"/>
      <c r="BB205" s="72"/>
      <c r="BC205" s="72"/>
      <c r="BD205" s="72"/>
      <c r="BE205" s="72"/>
      <c r="BF205" s="72"/>
      <c r="BG205" s="72"/>
      <c r="BH205" s="72"/>
    </row>
    <row r="206" spans="1:60" x14ac:dyDescent="0.25">
      <c r="A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row>
    <row r="207" spans="1:60" x14ac:dyDescent="0.25">
      <c r="A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72"/>
      <c r="AW207" s="72"/>
      <c r="AX207" s="72"/>
      <c r="AY207" s="72"/>
      <c r="AZ207" s="72"/>
      <c r="BA207" s="72"/>
      <c r="BB207" s="72"/>
      <c r="BC207" s="72"/>
      <c r="BD207" s="72"/>
      <c r="BE207" s="72"/>
      <c r="BF207" s="72"/>
      <c r="BG207" s="72"/>
      <c r="BH207" s="72"/>
    </row>
    <row r="208" spans="1:60" x14ac:dyDescent="0.25">
      <c r="A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row>
    <row r="209" spans="1:60" x14ac:dyDescent="0.25">
      <c r="A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row>
    <row r="210" spans="1:60" x14ac:dyDescent="0.25">
      <c r="A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72"/>
      <c r="AW210" s="72"/>
      <c r="AX210" s="72"/>
      <c r="AY210" s="72"/>
      <c r="AZ210" s="72"/>
      <c r="BA210" s="72"/>
      <c r="BB210" s="72"/>
      <c r="BC210" s="72"/>
      <c r="BD210" s="72"/>
      <c r="BE210" s="72"/>
      <c r="BF210" s="72"/>
      <c r="BG210" s="72"/>
      <c r="BH210" s="72"/>
    </row>
    <row r="211" spans="1:60" x14ac:dyDescent="0.25">
      <c r="A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72"/>
      <c r="AW211" s="72"/>
      <c r="AX211" s="72"/>
      <c r="AY211" s="72"/>
      <c r="AZ211" s="72"/>
      <c r="BA211" s="72"/>
      <c r="BB211" s="72"/>
      <c r="BC211" s="72"/>
      <c r="BD211" s="72"/>
      <c r="BE211" s="72"/>
      <c r="BF211" s="72"/>
      <c r="BG211" s="72"/>
      <c r="BH211" s="72"/>
    </row>
    <row r="212" spans="1:60" x14ac:dyDescent="0.25">
      <c r="A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72"/>
      <c r="AW212" s="72"/>
      <c r="AX212" s="72"/>
      <c r="AY212" s="72"/>
      <c r="AZ212" s="72"/>
      <c r="BA212" s="72"/>
      <c r="BB212" s="72"/>
      <c r="BC212" s="72"/>
      <c r="BD212" s="72"/>
      <c r="BE212" s="72"/>
      <c r="BF212" s="72"/>
      <c r="BG212" s="72"/>
      <c r="BH212" s="72"/>
    </row>
    <row r="213" spans="1:60" x14ac:dyDescent="0.25">
      <c r="A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c r="AL213" s="72"/>
      <c r="AM213" s="72"/>
      <c r="AN213" s="72"/>
      <c r="AO213" s="72"/>
      <c r="AP213" s="72"/>
      <c r="AQ213" s="72"/>
      <c r="AR213" s="72"/>
      <c r="AS213" s="72"/>
      <c r="AT213" s="72"/>
      <c r="AU213" s="72"/>
      <c r="AV213" s="72"/>
      <c r="AW213" s="72"/>
      <c r="AX213" s="72"/>
      <c r="AY213" s="72"/>
      <c r="AZ213" s="72"/>
      <c r="BA213" s="72"/>
      <c r="BB213" s="72"/>
      <c r="BC213" s="72"/>
      <c r="BD213" s="72"/>
      <c r="BE213" s="72"/>
      <c r="BF213" s="72"/>
      <c r="BG213" s="72"/>
      <c r="BH213" s="72"/>
    </row>
    <row r="214" spans="1:60" x14ac:dyDescent="0.25">
      <c r="A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c r="AL214" s="72"/>
      <c r="AM214" s="72"/>
      <c r="AN214" s="72"/>
      <c r="AO214" s="72"/>
      <c r="AP214" s="72"/>
      <c r="AQ214" s="72"/>
      <c r="AR214" s="72"/>
      <c r="AS214" s="72"/>
      <c r="AT214" s="72"/>
      <c r="AU214" s="72"/>
      <c r="AV214" s="72"/>
      <c r="AW214" s="72"/>
      <c r="AX214" s="72"/>
      <c r="AY214" s="72"/>
      <c r="AZ214" s="72"/>
      <c r="BA214" s="72"/>
      <c r="BB214" s="72"/>
      <c r="BC214" s="72"/>
      <c r="BD214" s="72"/>
      <c r="BE214" s="72"/>
      <c r="BF214" s="72"/>
      <c r="BG214" s="72"/>
      <c r="BH214" s="72"/>
    </row>
    <row r="215" spans="1:60" x14ac:dyDescent="0.25">
      <c r="A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c r="AL215" s="72"/>
      <c r="AM215" s="72"/>
      <c r="AN215" s="72"/>
      <c r="AO215" s="72"/>
      <c r="AP215" s="72"/>
      <c r="AQ215" s="72"/>
      <c r="AR215" s="72"/>
      <c r="AS215" s="72"/>
      <c r="AT215" s="72"/>
      <c r="AU215" s="72"/>
      <c r="AV215" s="72"/>
      <c r="AW215" s="72"/>
      <c r="AX215" s="72"/>
      <c r="AY215" s="72"/>
      <c r="AZ215" s="72"/>
      <c r="BA215" s="72"/>
      <c r="BB215" s="72"/>
      <c r="BC215" s="72"/>
      <c r="BD215" s="72"/>
      <c r="BE215" s="72"/>
      <c r="BF215" s="72"/>
      <c r="BG215" s="72"/>
      <c r="BH215" s="72"/>
    </row>
    <row r="216" spans="1:60" x14ac:dyDescent="0.25">
      <c r="A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c r="AL216" s="72"/>
      <c r="AM216" s="72"/>
      <c r="AN216" s="72"/>
      <c r="AO216" s="72"/>
      <c r="AP216" s="72"/>
      <c r="AQ216" s="72"/>
      <c r="AR216" s="72"/>
      <c r="AS216" s="72"/>
      <c r="AT216" s="72"/>
      <c r="AU216" s="72"/>
      <c r="AV216" s="72"/>
      <c r="AW216" s="72"/>
      <c r="AX216" s="72"/>
      <c r="AY216" s="72"/>
      <c r="AZ216" s="72"/>
      <c r="BA216" s="72"/>
      <c r="BB216" s="72"/>
      <c r="BC216" s="72"/>
      <c r="BD216" s="72"/>
      <c r="BE216" s="72"/>
      <c r="BF216" s="72"/>
      <c r="BG216" s="72"/>
      <c r="BH216" s="72"/>
    </row>
    <row r="217" spans="1:60" x14ac:dyDescent="0.25">
      <c r="A217" s="72"/>
      <c r="J217" s="72"/>
      <c r="K217" s="72"/>
      <c r="L217" s="72"/>
      <c r="M217" s="72"/>
      <c r="N217" s="72"/>
      <c r="O217" s="72"/>
      <c r="P217" s="72"/>
      <c r="Q217" s="72"/>
      <c r="R217" s="72"/>
      <c r="S217" s="72"/>
      <c r="T217" s="72"/>
      <c r="U217" s="72"/>
      <c r="V217" s="72"/>
      <c r="W217" s="72"/>
      <c r="X217" s="72"/>
      <c r="Y217" s="72"/>
      <c r="Z217" s="72"/>
      <c r="AA217" s="72"/>
      <c r="AB217" s="72"/>
      <c r="AC217" s="72"/>
      <c r="AD217" s="72"/>
      <c r="AE217" s="72"/>
      <c r="AF217" s="72"/>
      <c r="AG217" s="72"/>
      <c r="AH217" s="72"/>
      <c r="AI217" s="72"/>
      <c r="AJ217" s="72"/>
      <c r="AK217" s="72"/>
      <c r="AL217" s="72"/>
      <c r="AM217" s="72"/>
      <c r="AN217" s="72"/>
      <c r="AO217" s="72"/>
      <c r="AP217" s="72"/>
      <c r="AQ217" s="72"/>
      <c r="AR217" s="72"/>
      <c r="AS217" s="72"/>
      <c r="AT217" s="72"/>
      <c r="AU217" s="72"/>
      <c r="AV217" s="72"/>
      <c r="AW217" s="72"/>
      <c r="AX217" s="72"/>
      <c r="AY217" s="72"/>
      <c r="AZ217" s="72"/>
      <c r="BA217" s="72"/>
      <c r="BB217" s="72"/>
      <c r="BC217" s="72"/>
      <c r="BD217" s="72"/>
      <c r="BE217" s="72"/>
      <c r="BF217" s="72"/>
      <c r="BG217" s="72"/>
      <c r="BH217" s="72"/>
    </row>
    <row r="218" spans="1:60" x14ac:dyDescent="0.25">
      <c r="A218" s="72"/>
      <c r="J218" s="72"/>
      <c r="K218" s="72"/>
      <c r="L218" s="72"/>
      <c r="M218" s="72"/>
      <c r="N218" s="72"/>
      <c r="O218" s="72"/>
      <c r="P218" s="72"/>
      <c r="Q218" s="72"/>
      <c r="R218" s="72"/>
      <c r="S218" s="72"/>
      <c r="T218" s="72"/>
      <c r="U218" s="72"/>
      <c r="V218" s="72"/>
      <c r="W218" s="72"/>
      <c r="X218" s="72"/>
      <c r="Y218" s="72"/>
      <c r="Z218" s="72"/>
      <c r="AA218" s="72"/>
      <c r="AB218" s="72"/>
      <c r="AC218" s="72"/>
      <c r="AD218" s="72"/>
      <c r="AE218" s="72"/>
      <c r="AF218" s="72"/>
      <c r="AG218" s="72"/>
      <c r="AH218" s="72"/>
      <c r="AI218" s="72"/>
      <c r="AJ218" s="72"/>
      <c r="AK218" s="72"/>
      <c r="AL218" s="72"/>
      <c r="AM218" s="72"/>
      <c r="AN218" s="72"/>
      <c r="AO218" s="72"/>
      <c r="AP218" s="72"/>
      <c r="AQ218" s="72"/>
      <c r="AR218" s="72"/>
      <c r="AS218" s="72"/>
      <c r="AT218" s="72"/>
      <c r="AU218" s="72"/>
      <c r="AV218" s="72"/>
      <c r="AW218" s="72"/>
      <c r="AX218" s="72"/>
      <c r="AY218" s="72"/>
      <c r="AZ218" s="72"/>
      <c r="BA218" s="72"/>
      <c r="BB218" s="72"/>
      <c r="BC218" s="72"/>
      <c r="BD218" s="72"/>
      <c r="BE218" s="72"/>
      <c r="BF218" s="72"/>
      <c r="BG218" s="72"/>
      <c r="BH218" s="72"/>
    </row>
    <row r="219" spans="1:60" x14ac:dyDescent="0.25">
      <c r="A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c r="AL219" s="72"/>
      <c r="AM219" s="72"/>
      <c r="AN219" s="72"/>
      <c r="AO219" s="72"/>
      <c r="AP219" s="72"/>
      <c r="AQ219" s="72"/>
      <c r="AR219" s="72"/>
      <c r="AS219" s="72"/>
      <c r="AT219" s="72"/>
      <c r="AU219" s="72"/>
      <c r="AV219" s="72"/>
      <c r="AW219" s="72"/>
      <c r="AX219" s="72"/>
      <c r="AY219" s="72"/>
      <c r="AZ219" s="72"/>
      <c r="BA219" s="72"/>
      <c r="BB219" s="72"/>
      <c r="BC219" s="72"/>
      <c r="BD219" s="72"/>
      <c r="BE219" s="72"/>
      <c r="BF219" s="72"/>
      <c r="BG219" s="72"/>
      <c r="BH219" s="72"/>
    </row>
    <row r="220" spans="1:60" x14ac:dyDescent="0.25">
      <c r="A220" s="72"/>
      <c r="J220" s="72"/>
      <c r="K220" s="72"/>
      <c r="L220" s="72"/>
      <c r="M220" s="72"/>
      <c r="N220" s="72"/>
      <c r="O220" s="72"/>
      <c r="P220" s="72"/>
      <c r="Q220" s="72"/>
      <c r="R220" s="72"/>
      <c r="S220" s="72"/>
      <c r="T220" s="72"/>
      <c r="U220" s="72"/>
      <c r="V220" s="72"/>
      <c r="W220" s="72"/>
      <c r="X220" s="72"/>
      <c r="Y220" s="72"/>
      <c r="Z220" s="72"/>
      <c r="AA220" s="72"/>
      <c r="AB220" s="72"/>
      <c r="AC220" s="72"/>
      <c r="AD220" s="72"/>
      <c r="AE220" s="72"/>
      <c r="AF220" s="72"/>
      <c r="AG220" s="72"/>
      <c r="AH220" s="72"/>
      <c r="AI220" s="72"/>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row>
    <row r="221" spans="1:60" x14ac:dyDescent="0.25">
      <c r="A221" s="72"/>
      <c r="J221" s="72"/>
      <c r="K221" s="72"/>
      <c r="L221" s="72"/>
      <c r="M221" s="72"/>
      <c r="N221" s="72"/>
      <c r="O221" s="72"/>
      <c r="P221" s="72"/>
      <c r="Q221" s="72"/>
      <c r="R221" s="72"/>
      <c r="S221" s="72"/>
      <c r="T221" s="72"/>
      <c r="U221" s="72"/>
      <c r="V221" s="72"/>
      <c r="W221" s="72"/>
      <c r="X221" s="72"/>
      <c r="Y221" s="72"/>
      <c r="Z221" s="72"/>
      <c r="AA221" s="72"/>
      <c r="AB221" s="72"/>
      <c r="AC221" s="72"/>
      <c r="AD221" s="72"/>
      <c r="AE221" s="72"/>
      <c r="AF221" s="72"/>
      <c r="AG221" s="72"/>
      <c r="AH221" s="72"/>
      <c r="AI221" s="72"/>
      <c r="AJ221" s="72"/>
      <c r="AK221" s="72"/>
      <c r="AL221" s="72"/>
      <c r="AM221" s="72"/>
      <c r="AN221" s="72"/>
      <c r="AO221" s="72"/>
      <c r="AP221" s="72"/>
      <c r="AQ221" s="72"/>
      <c r="AR221" s="72"/>
      <c r="AS221" s="72"/>
      <c r="AT221" s="72"/>
      <c r="AU221" s="72"/>
      <c r="AV221" s="72"/>
      <c r="AW221" s="72"/>
      <c r="AX221" s="72"/>
      <c r="AY221" s="72"/>
      <c r="AZ221" s="72"/>
      <c r="BA221" s="72"/>
      <c r="BB221" s="72"/>
      <c r="BC221" s="72"/>
      <c r="BD221" s="72"/>
      <c r="BE221" s="72"/>
      <c r="BF221" s="72"/>
      <c r="BG221" s="72"/>
      <c r="BH221" s="72"/>
    </row>
    <row r="222" spans="1:60" x14ac:dyDescent="0.25">
      <c r="A222" s="72"/>
      <c r="J222" s="72"/>
      <c r="K222" s="72"/>
      <c r="L222" s="72"/>
      <c r="M222" s="72"/>
      <c r="N222" s="72"/>
      <c r="O222" s="72"/>
      <c r="P222" s="72"/>
      <c r="Q222" s="72"/>
      <c r="R222" s="72"/>
      <c r="S222" s="72"/>
      <c r="T222" s="72"/>
      <c r="U222" s="72"/>
      <c r="V222" s="72"/>
      <c r="W222" s="72"/>
      <c r="X222" s="72"/>
      <c r="Y222" s="72"/>
      <c r="Z222" s="72"/>
      <c r="AA222" s="72"/>
      <c r="AB222" s="72"/>
      <c r="AC222" s="72"/>
      <c r="AD222" s="72"/>
      <c r="AE222" s="72"/>
      <c r="AF222" s="72"/>
      <c r="AG222" s="72"/>
      <c r="AH222" s="72"/>
      <c r="AI222" s="72"/>
      <c r="AJ222" s="72"/>
      <c r="AK222" s="72"/>
      <c r="AL222" s="72"/>
      <c r="AM222" s="72"/>
      <c r="AN222" s="72"/>
      <c r="AO222" s="72"/>
      <c r="AP222" s="72"/>
      <c r="AQ222" s="72"/>
      <c r="AR222" s="72"/>
      <c r="AS222" s="72"/>
      <c r="AT222" s="72"/>
      <c r="AU222" s="72"/>
      <c r="AV222" s="72"/>
      <c r="AW222" s="72"/>
      <c r="AX222" s="72"/>
      <c r="AY222" s="72"/>
      <c r="AZ222" s="72"/>
      <c r="BA222" s="72"/>
      <c r="BB222" s="72"/>
      <c r="BC222" s="72"/>
      <c r="BD222" s="72"/>
      <c r="BE222" s="72"/>
      <c r="BF222" s="72"/>
      <c r="BG222" s="72"/>
      <c r="BH222" s="72"/>
    </row>
    <row r="223" spans="1:60" x14ac:dyDescent="0.25">
      <c r="A223" s="72"/>
      <c r="J223" s="72"/>
      <c r="K223" s="72"/>
      <c r="L223" s="72"/>
      <c r="M223" s="72"/>
      <c r="N223" s="72"/>
      <c r="O223" s="72"/>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72"/>
      <c r="AS223" s="72"/>
      <c r="AT223" s="72"/>
      <c r="AU223" s="72"/>
      <c r="AV223" s="72"/>
      <c r="AW223" s="72"/>
      <c r="AX223" s="72"/>
      <c r="AY223" s="72"/>
      <c r="AZ223" s="72"/>
      <c r="BA223" s="72"/>
      <c r="BB223" s="72"/>
      <c r="BC223" s="72"/>
      <c r="BD223" s="72"/>
      <c r="BE223" s="72"/>
      <c r="BF223" s="72"/>
      <c r="BG223" s="72"/>
      <c r="BH223" s="72"/>
    </row>
    <row r="224" spans="1:60" x14ac:dyDescent="0.25">
      <c r="A224" s="72"/>
      <c r="J224" s="72"/>
      <c r="K224" s="72"/>
      <c r="L224" s="72"/>
      <c r="M224" s="72"/>
      <c r="N224" s="72"/>
      <c r="O224" s="72"/>
      <c r="P224" s="72"/>
      <c r="Q224" s="72"/>
      <c r="R224" s="72"/>
      <c r="S224" s="72"/>
      <c r="T224" s="72"/>
      <c r="U224" s="72"/>
      <c r="V224" s="72"/>
      <c r="W224" s="72"/>
      <c r="X224" s="72"/>
      <c r="Y224" s="72"/>
      <c r="Z224" s="72"/>
      <c r="AA224" s="72"/>
      <c r="AB224" s="72"/>
      <c r="AC224" s="72"/>
      <c r="AD224" s="72"/>
      <c r="AE224" s="72"/>
      <c r="AF224" s="72"/>
      <c r="AG224" s="72"/>
      <c r="AH224" s="72"/>
      <c r="AI224" s="72"/>
      <c r="AJ224" s="72"/>
      <c r="AK224" s="72"/>
      <c r="AL224" s="72"/>
      <c r="AM224" s="72"/>
      <c r="AN224" s="72"/>
      <c r="AO224" s="72"/>
      <c r="AP224" s="72"/>
      <c r="AQ224" s="72"/>
      <c r="AR224" s="72"/>
      <c r="AS224" s="72"/>
      <c r="AT224" s="72"/>
      <c r="AU224" s="72"/>
      <c r="AV224" s="72"/>
      <c r="AW224" s="72"/>
      <c r="AX224" s="72"/>
      <c r="AY224" s="72"/>
      <c r="AZ224" s="72"/>
      <c r="BA224" s="72"/>
      <c r="BB224" s="72"/>
      <c r="BC224" s="72"/>
      <c r="BD224" s="72"/>
      <c r="BE224" s="72"/>
      <c r="BF224" s="72"/>
      <c r="BG224" s="72"/>
      <c r="BH224" s="72"/>
    </row>
    <row r="225" spans="1:60" x14ac:dyDescent="0.25">
      <c r="A225" s="72"/>
      <c r="J225" s="72"/>
      <c r="K225" s="72"/>
      <c r="L225" s="72"/>
      <c r="M225" s="72"/>
      <c r="N225" s="72"/>
      <c r="O225" s="72"/>
      <c r="P225" s="72"/>
      <c r="Q225" s="72"/>
      <c r="R225" s="72"/>
      <c r="S225" s="72"/>
      <c r="T225" s="72"/>
      <c r="U225" s="72"/>
      <c r="V225" s="72"/>
      <c r="W225" s="72"/>
      <c r="X225" s="72"/>
      <c r="Y225" s="72"/>
      <c r="Z225" s="72"/>
      <c r="AA225" s="72"/>
      <c r="AB225" s="72"/>
      <c r="AC225" s="72"/>
      <c r="AD225" s="72"/>
      <c r="AE225" s="72"/>
      <c r="AF225" s="72"/>
      <c r="AG225" s="72"/>
      <c r="AH225" s="72"/>
      <c r="AI225" s="72"/>
      <c r="AJ225" s="72"/>
      <c r="AK225" s="72"/>
      <c r="AL225" s="72"/>
      <c r="AM225" s="72"/>
      <c r="AN225" s="72"/>
      <c r="AO225" s="72"/>
      <c r="AP225" s="72"/>
      <c r="AQ225" s="72"/>
      <c r="AR225" s="72"/>
      <c r="AS225" s="72"/>
      <c r="AT225" s="72"/>
      <c r="AU225" s="72"/>
      <c r="AV225" s="72"/>
      <c r="AW225" s="72"/>
      <c r="AX225" s="72"/>
      <c r="AY225" s="72"/>
      <c r="AZ225" s="72"/>
      <c r="BA225" s="72"/>
      <c r="BB225" s="72"/>
      <c r="BC225" s="72"/>
      <c r="BD225" s="72"/>
      <c r="BE225" s="72"/>
      <c r="BF225" s="72"/>
      <c r="BG225" s="72"/>
      <c r="BH225" s="72"/>
    </row>
    <row r="226" spans="1:60" x14ac:dyDescent="0.25">
      <c r="A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row>
    <row r="227" spans="1:60" x14ac:dyDescent="0.25">
      <c r="A227" s="72"/>
      <c r="J227" s="72"/>
      <c r="K227" s="72"/>
      <c r="L227" s="72"/>
      <c r="M227" s="72"/>
      <c r="N227" s="72"/>
      <c r="O227" s="72"/>
      <c r="P227" s="72"/>
      <c r="Q227" s="72"/>
      <c r="R227" s="72"/>
      <c r="S227" s="72"/>
      <c r="T227" s="72"/>
      <c r="U227" s="72"/>
      <c r="V227" s="72"/>
      <c r="W227" s="72"/>
      <c r="X227" s="72"/>
      <c r="Y227" s="72"/>
      <c r="Z227" s="72"/>
      <c r="AA227" s="72"/>
      <c r="AB227" s="72"/>
      <c r="AC227" s="72"/>
      <c r="AD227" s="72"/>
      <c r="AE227" s="72"/>
      <c r="AF227" s="72"/>
      <c r="AG227" s="72"/>
      <c r="AH227" s="72"/>
      <c r="AI227" s="72"/>
      <c r="AJ227" s="72"/>
      <c r="AK227" s="72"/>
      <c r="AL227" s="72"/>
      <c r="AM227" s="72"/>
      <c r="AN227" s="72"/>
      <c r="AO227" s="72"/>
      <c r="AP227" s="72"/>
      <c r="AQ227" s="72"/>
      <c r="AR227" s="72"/>
      <c r="AS227" s="72"/>
      <c r="AT227" s="72"/>
      <c r="AU227" s="72"/>
      <c r="AV227" s="72"/>
      <c r="AW227" s="72"/>
      <c r="AX227" s="72"/>
      <c r="AY227" s="72"/>
      <c r="AZ227" s="72"/>
      <c r="BA227" s="72"/>
      <c r="BB227" s="72"/>
      <c r="BC227" s="72"/>
      <c r="BD227" s="72"/>
      <c r="BE227" s="72"/>
      <c r="BF227" s="72"/>
      <c r="BG227" s="72"/>
      <c r="BH227" s="72"/>
    </row>
    <row r="228" spans="1:60" x14ac:dyDescent="0.25">
      <c r="A228" s="72"/>
      <c r="J228" s="72"/>
      <c r="K228" s="72"/>
      <c r="L228" s="72"/>
      <c r="M228" s="72"/>
      <c r="N228" s="72"/>
      <c r="O228" s="72"/>
      <c r="P228" s="72"/>
      <c r="Q228" s="72"/>
      <c r="R228" s="72"/>
      <c r="S228" s="72"/>
      <c r="T228" s="72"/>
      <c r="U228" s="72"/>
      <c r="V228" s="72"/>
      <c r="W228" s="72"/>
      <c r="X228" s="72"/>
      <c r="Y228" s="72"/>
      <c r="Z228" s="72"/>
      <c r="AA228" s="72"/>
      <c r="AB228" s="72"/>
      <c r="AC228" s="72"/>
      <c r="AD228" s="72"/>
      <c r="AE228" s="72"/>
      <c r="AF228" s="72"/>
      <c r="AG228" s="72"/>
      <c r="AH228" s="72"/>
      <c r="AI228" s="72"/>
      <c r="AJ228" s="72"/>
      <c r="AK228" s="72"/>
      <c r="AL228" s="72"/>
      <c r="AM228" s="72"/>
      <c r="AN228" s="72"/>
      <c r="AO228" s="72"/>
      <c r="AP228" s="72"/>
      <c r="AQ228" s="72"/>
      <c r="AR228" s="72"/>
      <c r="AS228" s="72"/>
      <c r="AT228" s="72"/>
      <c r="AU228" s="72"/>
      <c r="AV228" s="72"/>
      <c r="AW228" s="72"/>
      <c r="AX228" s="72"/>
      <c r="AY228" s="72"/>
      <c r="AZ228" s="72"/>
      <c r="BA228" s="72"/>
      <c r="BB228" s="72"/>
      <c r="BC228" s="72"/>
      <c r="BD228" s="72"/>
      <c r="BE228" s="72"/>
      <c r="BF228" s="72"/>
      <c r="BG228" s="72"/>
      <c r="BH228" s="72"/>
    </row>
    <row r="229" spans="1:60" x14ac:dyDescent="0.25">
      <c r="A229" s="72"/>
      <c r="J229" s="72"/>
      <c r="K229" s="72"/>
      <c r="L229" s="72"/>
      <c r="M229" s="72"/>
      <c r="N229" s="72"/>
      <c r="O229" s="72"/>
      <c r="P229" s="72"/>
      <c r="Q229" s="72"/>
      <c r="R229" s="72"/>
      <c r="S229" s="72"/>
      <c r="T229" s="72"/>
      <c r="U229" s="72"/>
      <c r="V229" s="72"/>
      <c r="W229" s="72"/>
      <c r="X229" s="72"/>
      <c r="Y229" s="72"/>
      <c r="Z229" s="72"/>
      <c r="AA229" s="72"/>
      <c r="AB229" s="72"/>
      <c r="AC229" s="72"/>
      <c r="AD229" s="72"/>
      <c r="AE229" s="72"/>
      <c r="AF229" s="72"/>
      <c r="AG229" s="72"/>
      <c r="AH229" s="72"/>
      <c r="AI229" s="72"/>
      <c r="AJ229" s="72"/>
      <c r="AK229" s="72"/>
      <c r="AL229" s="72"/>
      <c r="AM229" s="72"/>
      <c r="AN229" s="72"/>
      <c r="AO229" s="72"/>
      <c r="AP229" s="72"/>
      <c r="AQ229" s="72"/>
      <c r="AR229" s="72"/>
      <c r="AS229" s="72"/>
      <c r="AT229" s="72"/>
      <c r="AU229" s="72"/>
      <c r="AV229" s="72"/>
      <c r="AW229" s="72"/>
      <c r="AX229" s="72"/>
      <c r="AY229" s="72"/>
      <c r="AZ229" s="72"/>
      <c r="BA229" s="72"/>
      <c r="BB229" s="72"/>
      <c r="BC229" s="72"/>
      <c r="BD229" s="72"/>
      <c r="BE229" s="72"/>
      <c r="BF229" s="72"/>
      <c r="BG229" s="72"/>
      <c r="BH229" s="72"/>
    </row>
    <row r="230" spans="1:60" x14ac:dyDescent="0.25">
      <c r="A230" s="72"/>
      <c r="J230" s="72"/>
      <c r="K230" s="72"/>
      <c r="L230" s="72"/>
      <c r="M230" s="72"/>
      <c r="N230" s="72"/>
      <c r="O230" s="72"/>
      <c r="P230" s="72"/>
      <c r="Q230" s="72"/>
      <c r="R230" s="72"/>
      <c r="S230" s="72"/>
      <c r="T230" s="72"/>
      <c r="U230" s="72"/>
      <c r="V230" s="72"/>
      <c r="W230" s="72"/>
      <c r="X230" s="72"/>
      <c r="Y230" s="72"/>
      <c r="Z230" s="72"/>
      <c r="AA230" s="72"/>
      <c r="AB230" s="72"/>
      <c r="AC230" s="72"/>
      <c r="AD230" s="72"/>
      <c r="AE230" s="72"/>
      <c r="AF230" s="72"/>
      <c r="AG230" s="72"/>
      <c r="AH230" s="72"/>
      <c r="AI230" s="72"/>
      <c r="AJ230" s="72"/>
      <c r="AK230" s="72"/>
      <c r="AL230" s="72"/>
      <c r="AM230" s="72"/>
      <c r="AN230" s="72"/>
      <c r="AO230" s="72"/>
      <c r="AP230" s="72"/>
      <c r="AQ230" s="72"/>
      <c r="AR230" s="72"/>
      <c r="AS230" s="72"/>
      <c r="AT230" s="72"/>
      <c r="AU230" s="72"/>
      <c r="AV230" s="72"/>
      <c r="AW230" s="72"/>
      <c r="AX230" s="72"/>
      <c r="AY230" s="72"/>
      <c r="AZ230" s="72"/>
      <c r="BA230" s="72"/>
      <c r="BB230" s="72"/>
      <c r="BC230" s="72"/>
      <c r="BD230" s="72"/>
      <c r="BE230" s="72"/>
      <c r="BF230" s="72"/>
      <c r="BG230" s="72"/>
      <c r="BH230" s="72"/>
    </row>
    <row r="231" spans="1:60" x14ac:dyDescent="0.25">
      <c r="A231" s="72"/>
      <c r="J231" s="72"/>
      <c r="K231" s="72"/>
      <c r="L231" s="72"/>
      <c r="M231" s="72"/>
      <c r="N231" s="72"/>
      <c r="O231" s="72"/>
      <c r="P231" s="72"/>
      <c r="Q231" s="72"/>
      <c r="R231" s="72"/>
      <c r="S231" s="72"/>
      <c r="T231" s="72"/>
      <c r="U231" s="72"/>
      <c r="V231" s="72"/>
      <c r="W231" s="72"/>
      <c r="X231" s="72"/>
      <c r="Y231" s="72"/>
      <c r="Z231" s="72"/>
      <c r="AA231" s="72"/>
      <c r="AB231" s="72"/>
      <c r="AC231" s="72"/>
      <c r="AD231" s="72"/>
      <c r="AE231" s="72"/>
      <c r="AF231" s="72"/>
      <c r="AG231" s="72"/>
      <c r="AH231" s="72"/>
      <c r="AI231" s="72"/>
      <c r="AJ231" s="72"/>
      <c r="AK231" s="72"/>
      <c r="AL231" s="72"/>
      <c r="AM231" s="72"/>
      <c r="AN231" s="72"/>
      <c r="AO231" s="72"/>
      <c r="AP231" s="72"/>
      <c r="AQ231" s="72"/>
      <c r="AR231" s="72"/>
      <c r="AS231" s="72"/>
      <c r="AT231" s="72"/>
      <c r="AU231" s="72"/>
      <c r="AV231" s="72"/>
      <c r="AW231" s="72"/>
      <c r="AX231" s="72"/>
      <c r="AY231" s="72"/>
      <c r="AZ231" s="72"/>
      <c r="BA231" s="72"/>
      <c r="BB231" s="72"/>
      <c r="BC231" s="72"/>
      <c r="BD231" s="72"/>
      <c r="BE231" s="72"/>
      <c r="BF231" s="72"/>
      <c r="BG231" s="72"/>
      <c r="BH231" s="72"/>
    </row>
    <row r="232" spans="1:60" x14ac:dyDescent="0.25">
      <c r="A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row>
    <row r="233" spans="1:60" x14ac:dyDescent="0.25">
      <c r="A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72"/>
      <c r="AJ233" s="72"/>
      <c r="AK233" s="72"/>
      <c r="AL233" s="72"/>
      <c r="AM233" s="72"/>
      <c r="AN233" s="72"/>
      <c r="AO233" s="72"/>
      <c r="AP233" s="72"/>
      <c r="AQ233" s="72"/>
      <c r="AR233" s="72"/>
      <c r="AS233" s="72"/>
      <c r="AT233" s="72"/>
      <c r="AU233" s="72"/>
      <c r="AV233" s="72"/>
      <c r="AW233" s="72"/>
      <c r="AX233" s="72"/>
      <c r="AY233" s="72"/>
      <c r="AZ233" s="72"/>
      <c r="BA233" s="72"/>
      <c r="BB233" s="72"/>
      <c r="BC233" s="72"/>
      <c r="BD233" s="72"/>
      <c r="BE233" s="72"/>
      <c r="BF233" s="72"/>
      <c r="BG233" s="72"/>
      <c r="BH233" s="72"/>
    </row>
    <row r="234" spans="1:60" x14ac:dyDescent="0.25">
      <c r="A234" s="72"/>
      <c r="J234" s="72"/>
      <c r="K234" s="72"/>
      <c r="L234" s="72"/>
      <c r="M234" s="72"/>
      <c r="N234" s="72"/>
      <c r="O234" s="72"/>
      <c r="P234" s="72"/>
      <c r="Q234" s="72"/>
      <c r="R234" s="72"/>
      <c r="S234" s="72"/>
      <c r="T234" s="72"/>
      <c r="U234" s="72"/>
      <c r="V234" s="72"/>
      <c r="W234" s="72"/>
      <c r="X234" s="72"/>
      <c r="Y234" s="72"/>
      <c r="Z234" s="72"/>
      <c r="AA234" s="72"/>
      <c r="AB234" s="72"/>
      <c r="AC234" s="72"/>
      <c r="AD234" s="72"/>
      <c r="AE234" s="72"/>
      <c r="AF234" s="72"/>
      <c r="AG234" s="72"/>
      <c r="AH234" s="72"/>
      <c r="AI234" s="72"/>
      <c r="AJ234" s="72"/>
      <c r="AK234" s="72"/>
      <c r="AL234" s="72"/>
      <c r="AM234" s="72"/>
      <c r="AN234" s="72"/>
      <c r="AO234" s="72"/>
      <c r="AP234" s="72"/>
      <c r="AQ234" s="72"/>
      <c r="AR234" s="72"/>
      <c r="AS234" s="72"/>
      <c r="AT234" s="72"/>
      <c r="AU234" s="72"/>
      <c r="AV234" s="72"/>
      <c r="AW234" s="72"/>
      <c r="AX234" s="72"/>
      <c r="AY234" s="72"/>
      <c r="AZ234" s="72"/>
      <c r="BA234" s="72"/>
      <c r="BB234" s="72"/>
      <c r="BC234" s="72"/>
      <c r="BD234" s="72"/>
      <c r="BE234" s="72"/>
      <c r="BF234" s="72"/>
      <c r="BG234" s="72"/>
      <c r="BH234" s="72"/>
    </row>
    <row r="235" spans="1:60" x14ac:dyDescent="0.25">
      <c r="A235" s="72"/>
      <c r="J235" s="72"/>
      <c r="K235" s="72"/>
      <c r="L235" s="72"/>
      <c r="M235" s="72"/>
      <c r="N235" s="72"/>
      <c r="O235" s="72"/>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72"/>
      <c r="AS235" s="72"/>
      <c r="AT235" s="72"/>
      <c r="AU235" s="72"/>
      <c r="AV235" s="72"/>
      <c r="AW235" s="72"/>
      <c r="AX235" s="72"/>
      <c r="AY235" s="72"/>
      <c r="AZ235" s="72"/>
      <c r="BA235" s="72"/>
      <c r="BB235" s="72"/>
      <c r="BC235" s="72"/>
      <c r="BD235" s="72"/>
      <c r="BE235" s="72"/>
      <c r="BF235" s="72"/>
      <c r="BG235" s="72"/>
      <c r="BH235" s="72"/>
    </row>
    <row r="236" spans="1:60" x14ac:dyDescent="0.25">
      <c r="A236" s="72"/>
      <c r="J236" s="72"/>
      <c r="K236" s="72"/>
      <c r="L236" s="72"/>
      <c r="M236" s="72"/>
      <c r="N236" s="72"/>
      <c r="O236" s="72"/>
      <c r="P236" s="72"/>
      <c r="Q236" s="72"/>
      <c r="R236" s="72"/>
      <c r="S236" s="72"/>
      <c r="T236" s="72"/>
      <c r="U236" s="72"/>
      <c r="V236" s="72"/>
      <c r="W236" s="72"/>
      <c r="X236" s="72"/>
      <c r="Y236" s="72"/>
      <c r="Z236" s="72"/>
      <c r="AA236" s="72"/>
      <c r="AB236" s="72"/>
      <c r="AC236" s="72"/>
      <c r="AD236" s="72"/>
      <c r="AE236" s="72"/>
      <c r="AF236" s="72"/>
      <c r="AG236" s="72"/>
      <c r="AH236" s="72"/>
      <c r="AI236" s="72"/>
      <c r="AJ236" s="72"/>
      <c r="AK236" s="72"/>
      <c r="AL236" s="72"/>
      <c r="AM236" s="72"/>
      <c r="AN236" s="72"/>
      <c r="AO236" s="72"/>
      <c r="AP236" s="72"/>
      <c r="AQ236" s="72"/>
      <c r="AR236" s="72"/>
      <c r="AS236" s="72"/>
      <c r="AT236" s="72"/>
      <c r="AU236" s="72"/>
      <c r="AV236" s="72"/>
      <c r="AW236" s="72"/>
      <c r="AX236" s="72"/>
      <c r="AY236" s="72"/>
      <c r="AZ236" s="72"/>
      <c r="BA236" s="72"/>
      <c r="BB236" s="72"/>
      <c r="BC236" s="72"/>
      <c r="BD236" s="72"/>
      <c r="BE236" s="72"/>
      <c r="BF236" s="72"/>
      <c r="BG236" s="72"/>
      <c r="BH236" s="72"/>
    </row>
    <row r="237" spans="1:60" x14ac:dyDescent="0.25">
      <c r="A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c r="AL237" s="72"/>
      <c r="AM237" s="72"/>
      <c r="AN237" s="72"/>
      <c r="AO237" s="72"/>
      <c r="AP237" s="72"/>
      <c r="AQ237" s="72"/>
      <c r="AR237" s="72"/>
      <c r="AS237" s="72"/>
      <c r="AT237" s="72"/>
      <c r="AU237" s="72"/>
      <c r="AV237" s="72"/>
      <c r="AW237" s="72"/>
      <c r="AX237" s="72"/>
      <c r="AY237" s="72"/>
      <c r="AZ237" s="72"/>
      <c r="BA237" s="72"/>
      <c r="BB237" s="72"/>
      <c r="BC237" s="72"/>
      <c r="BD237" s="72"/>
      <c r="BE237" s="72"/>
      <c r="BF237" s="72"/>
      <c r="BG237" s="72"/>
      <c r="BH237" s="72"/>
    </row>
    <row r="238" spans="1:60" x14ac:dyDescent="0.25">
      <c r="A238" s="72"/>
      <c r="J238" s="72"/>
      <c r="K238" s="72"/>
      <c r="L238" s="72"/>
      <c r="M238" s="72"/>
      <c r="N238" s="72"/>
      <c r="O238" s="72"/>
      <c r="P238" s="72"/>
      <c r="Q238" s="72"/>
      <c r="R238" s="72"/>
      <c r="S238" s="72"/>
      <c r="T238" s="72"/>
      <c r="U238" s="72"/>
      <c r="V238" s="72"/>
      <c r="W238" s="72"/>
      <c r="X238" s="72"/>
      <c r="Y238" s="72"/>
      <c r="Z238" s="72"/>
      <c r="AA238" s="72"/>
      <c r="AB238" s="72"/>
      <c r="AC238" s="72"/>
      <c r="AD238" s="72"/>
      <c r="AE238" s="72"/>
      <c r="AF238" s="72"/>
      <c r="AG238" s="72"/>
      <c r="AH238" s="72"/>
      <c r="AI238" s="72"/>
      <c r="AJ238" s="72"/>
      <c r="AK238" s="72"/>
      <c r="AL238" s="72"/>
      <c r="AM238" s="72"/>
      <c r="AN238" s="72"/>
      <c r="AO238" s="72"/>
      <c r="AP238" s="72"/>
      <c r="AQ238" s="72"/>
      <c r="AR238" s="72"/>
      <c r="AS238" s="72"/>
      <c r="AT238" s="72"/>
      <c r="AU238" s="72"/>
      <c r="AV238" s="72"/>
      <c r="AW238" s="72"/>
      <c r="AX238" s="72"/>
      <c r="AY238" s="72"/>
      <c r="AZ238" s="72"/>
      <c r="BA238" s="72"/>
      <c r="BB238" s="72"/>
      <c r="BC238" s="72"/>
      <c r="BD238" s="72"/>
      <c r="BE238" s="72"/>
      <c r="BF238" s="72"/>
      <c r="BG238" s="72"/>
      <c r="BH238" s="72"/>
    </row>
    <row r="239" spans="1:60" x14ac:dyDescent="0.25">
      <c r="A239" s="72"/>
      <c r="J239" s="72"/>
      <c r="K239" s="72"/>
      <c r="L239" s="72"/>
      <c r="M239" s="72"/>
      <c r="N239" s="72"/>
      <c r="O239" s="72"/>
      <c r="P239" s="72"/>
      <c r="Q239" s="72"/>
      <c r="R239" s="72"/>
      <c r="S239" s="72"/>
      <c r="T239" s="72"/>
      <c r="U239" s="72"/>
      <c r="V239" s="72"/>
      <c r="W239" s="72"/>
      <c r="X239" s="72"/>
      <c r="Y239" s="72"/>
      <c r="Z239" s="72"/>
      <c r="AA239" s="72"/>
      <c r="AB239" s="72"/>
      <c r="AC239" s="72"/>
      <c r="AD239" s="72"/>
      <c r="AE239" s="72"/>
      <c r="AF239" s="72"/>
      <c r="AG239" s="72"/>
      <c r="AH239" s="72"/>
      <c r="AI239" s="72"/>
      <c r="AJ239" s="72"/>
      <c r="AK239" s="72"/>
      <c r="AL239" s="72"/>
      <c r="AM239" s="72"/>
      <c r="AN239" s="72"/>
      <c r="AO239" s="72"/>
      <c r="AP239" s="72"/>
      <c r="AQ239" s="72"/>
      <c r="AR239" s="72"/>
      <c r="AS239" s="72"/>
      <c r="AT239" s="72"/>
      <c r="AU239" s="72"/>
      <c r="AV239" s="72"/>
      <c r="AW239" s="72"/>
      <c r="AX239" s="72"/>
      <c r="AY239" s="72"/>
      <c r="AZ239" s="72"/>
      <c r="BA239" s="72"/>
      <c r="BB239" s="72"/>
      <c r="BC239" s="72"/>
      <c r="BD239" s="72"/>
      <c r="BE239" s="72"/>
      <c r="BF239" s="72"/>
      <c r="BG239" s="72"/>
      <c r="BH239" s="72"/>
    </row>
    <row r="240" spans="1:60" x14ac:dyDescent="0.25">
      <c r="A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c r="AL240" s="72"/>
      <c r="AM240" s="72"/>
      <c r="AN240" s="72"/>
      <c r="AO240" s="72"/>
      <c r="AP240" s="72"/>
      <c r="AQ240" s="72"/>
      <c r="AR240" s="72"/>
      <c r="AS240" s="72"/>
      <c r="AT240" s="72"/>
      <c r="AU240" s="72"/>
      <c r="AV240" s="72"/>
      <c r="AW240" s="72"/>
      <c r="AX240" s="72"/>
      <c r="AY240" s="72"/>
      <c r="AZ240" s="72"/>
      <c r="BA240" s="72"/>
      <c r="BB240" s="72"/>
      <c r="BC240" s="72"/>
      <c r="BD240" s="72"/>
      <c r="BE240" s="72"/>
      <c r="BF240" s="72"/>
      <c r="BG240" s="72"/>
      <c r="BH240" s="72"/>
    </row>
    <row r="241" spans="1:60" x14ac:dyDescent="0.25">
      <c r="A241" s="72"/>
      <c r="J241" s="72"/>
      <c r="K241" s="72"/>
      <c r="L241" s="72"/>
      <c r="M241" s="72"/>
      <c r="N241" s="72"/>
      <c r="O241" s="72"/>
      <c r="P241" s="72"/>
      <c r="Q241" s="72"/>
      <c r="R241" s="72"/>
      <c r="S241" s="72"/>
      <c r="T241" s="72"/>
      <c r="U241" s="72"/>
      <c r="V241" s="72"/>
      <c r="W241" s="72"/>
      <c r="X241" s="72"/>
      <c r="Y241" s="72"/>
      <c r="Z241" s="72"/>
      <c r="AA241" s="72"/>
      <c r="AB241" s="72"/>
      <c r="AC241" s="72"/>
      <c r="AD241" s="72"/>
      <c r="AE241" s="72"/>
      <c r="AF241" s="72"/>
      <c r="AG241" s="72"/>
      <c r="AH241" s="72"/>
      <c r="AI241" s="72"/>
      <c r="AJ241" s="72"/>
      <c r="AK241" s="72"/>
      <c r="AL241" s="72"/>
      <c r="AM241" s="72"/>
      <c r="AN241" s="72"/>
      <c r="AO241" s="72"/>
      <c r="AP241" s="72"/>
      <c r="AQ241" s="72"/>
      <c r="AR241" s="72"/>
      <c r="AS241" s="72"/>
      <c r="AT241" s="72"/>
      <c r="AU241" s="72"/>
      <c r="AV241" s="72"/>
      <c r="AW241" s="72"/>
      <c r="AX241" s="72"/>
      <c r="AY241" s="72"/>
      <c r="AZ241" s="72"/>
      <c r="BA241" s="72"/>
      <c r="BB241" s="72"/>
      <c r="BC241" s="72"/>
      <c r="BD241" s="72"/>
      <c r="BE241" s="72"/>
      <c r="BF241" s="72"/>
      <c r="BG241" s="72"/>
      <c r="BH241" s="72"/>
    </row>
    <row r="242" spans="1:60" x14ac:dyDescent="0.25">
      <c r="A242" s="72"/>
      <c r="J242" s="72"/>
      <c r="K242" s="72"/>
      <c r="L242" s="72"/>
      <c r="M242" s="72"/>
      <c r="N242" s="72"/>
      <c r="O242" s="72"/>
      <c r="P242" s="72"/>
      <c r="Q242" s="72"/>
      <c r="R242" s="72"/>
      <c r="S242" s="72"/>
      <c r="T242" s="72"/>
      <c r="U242" s="72"/>
      <c r="V242" s="72"/>
      <c r="W242" s="72"/>
      <c r="X242" s="72"/>
      <c r="Y242" s="72"/>
      <c r="Z242" s="72"/>
      <c r="AA242" s="72"/>
      <c r="AB242" s="72"/>
      <c r="AC242" s="72"/>
      <c r="AD242" s="72"/>
      <c r="AE242" s="72"/>
      <c r="AF242" s="72"/>
      <c r="AG242" s="72"/>
      <c r="AH242" s="72"/>
      <c r="AI242" s="72"/>
      <c r="AJ242" s="72"/>
      <c r="AK242" s="72"/>
      <c r="AL242" s="72"/>
      <c r="AM242" s="72"/>
      <c r="AN242" s="72"/>
      <c r="AO242" s="72"/>
      <c r="AP242" s="72"/>
      <c r="AQ242" s="72"/>
      <c r="AR242" s="72"/>
      <c r="AS242" s="72"/>
      <c r="AT242" s="72"/>
      <c r="AU242" s="72"/>
      <c r="AV242" s="72"/>
      <c r="AW242" s="72"/>
      <c r="AX242" s="72"/>
      <c r="AY242" s="72"/>
      <c r="AZ242" s="72"/>
      <c r="BA242" s="72"/>
      <c r="BB242" s="72"/>
      <c r="BC242" s="72"/>
      <c r="BD242" s="72"/>
      <c r="BE242" s="72"/>
      <c r="BF242" s="72"/>
      <c r="BG242" s="72"/>
      <c r="BH242" s="72"/>
    </row>
    <row r="243" spans="1:60" x14ac:dyDescent="0.25">
      <c r="A243" s="72"/>
      <c r="J243" s="72"/>
      <c r="K243" s="72"/>
      <c r="L243" s="72"/>
      <c r="M243" s="72"/>
      <c r="N243" s="72"/>
      <c r="O243" s="72"/>
      <c r="P243" s="72"/>
      <c r="Q243" s="72"/>
      <c r="R243" s="72"/>
      <c r="S243" s="72"/>
      <c r="T243" s="72"/>
      <c r="U243" s="72"/>
      <c r="V243" s="72"/>
      <c r="W243" s="72"/>
      <c r="X243" s="72"/>
      <c r="Y243" s="72"/>
      <c r="Z243" s="72"/>
      <c r="AA243" s="72"/>
      <c r="AB243" s="72"/>
      <c r="AC243" s="72"/>
      <c r="AD243" s="72"/>
      <c r="AE243" s="72"/>
      <c r="AF243" s="72"/>
      <c r="AG243" s="72"/>
      <c r="AH243" s="72"/>
      <c r="AI243" s="72"/>
      <c r="AJ243" s="72"/>
      <c r="AK243" s="72"/>
      <c r="AL243" s="72"/>
      <c r="AM243" s="72"/>
      <c r="AN243" s="72"/>
      <c r="AO243" s="72"/>
      <c r="AP243" s="72"/>
      <c r="AQ243" s="72"/>
      <c r="AR243" s="72"/>
      <c r="AS243" s="72"/>
      <c r="AT243" s="72"/>
      <c r="AU243" s="72"/>
      <c r="AV243" s="72"/>
      <c r="AW243" s="72"/>
      <c r="AX243" s="72"/>
      <c r="AY243" s="72"/>
      <c r="AZ243" s="72"/>
      <c r="BA243" s="72"/>
      <c r="BB243" s="72"/>
      <c r="BC243" s="72"/>
      <c r="BD243" s="72"/>
      <c r="BE243" s="72"/>
      <c r="BF243" s="72"/>
      <c r="BG243" s="72"/>
      <c r="BH243" s="72"/>
    </row>
    <row r="244" spans="1:60" x14ac:dyDescent="0.25">
      <c r="A244" s="72"/>
      <c r="J244" s="72"/>
      <c r="K244" s="72"/>
      <c r="L244" s="72"/>
      <c r="M244" s="72"/>
      <c r="N244" s="72"/>
      <c r="O244" s="72"/>
      <c r="P244" s="72"/>
      <c r="Q244" s="72"/>
      <c r="R244" s="72"/>
      <c r="S244" s="72"/>
      <c r="T244" s="72"/>
      <c r="U244" s="72"/>
      <c r="V244" s="72"/>
      <c r="W244" s="72"/>
      <c r="X244" s="72"/>
      <c r="Y244" s="72"/>
      <c r="Z244" s="72"/>
      <c r="AA244" s="72"/>
      <c r="AB244" s="72"/>
      <c r="AC244" s="72"/>
      <c r="AD244" s="72"/>
      <c r="AE244" s="72"/>
      <c r="AF244" s="72"/>
      <c r="AG244" s="72"/>
      <c r="AH244" s="72"/>
      <c r="AI244" s="72"/>
      <c r="AJ244" s="72"/>
      <c r="AK244" s="72"/>
      <c r="AL244" s="72"/>
      <c r="AM244" s="72"/>
      <c r="AN244" s="72"/>
      <c r="AO244" s="72"/>
      <c r="AP244" s="72"/>
      <c r="AQ244" s="72"/>
      <c r="AR244" s="72"/>
      <c r="AS244" s="72"/>
      <c r="AT244" s="72"/>
      <c r="AU244" s="72"/>
      <c r="AV244" s="72"/>
      <c r="AW244" s="72"/>
      <c r="AX244" s="72"/>
      <c r="AY244" s="72"/>
      <c r="AZ244" s="72"/>
      <c r="BA244" s="72"/>
      <c r="BB244" s="72"/>
      <c r="BC244" s="72"/>
      <c r="BD244" s="72"/>
      <c r="BE244" s="72"/>
      <c r="BF244" s="72"/>
      <c r="BG244" s="72"/>
      <c r="BH244" s="72"/>
    </row>
    <row r="245" spans="1:60" x14ac:dyDescent="0.25">
      <c r="A245" s="72"/>
    </row>
    <row r="246" spans="1:60" x14ac:dyDescent="0.25">
      <c r="A246" s="72"/>
    </row>
    <row r="247" spans="1:60" x14ac:dyDescent="0.25">
      <c r="A247" s="72"/>
    </row>
    <row r="248" spans="1:60" x14ac:dyDescent="0.25">
      <c r="A248" s="72"/>
    </row>
  </sheetData>
  <mergeCells count="17">
    <mergeCell ref="AO16:AT25"/>
    <mergeCell ref="E16:I25"/>
    <mergeCell ref="AO6:AT15"/>
    <mergeCell ref="B2:I4"/>
    <mergeCell ref="J2:AM4"/>
    <mergeCell ref="B6:D55"/>
    <mergeCell ref="E6:I15"/>
    <mergeCell ref="E46:I55"/>
    <mergeCell ref="AO36:AT45"/>
    <mergeCell ref="E36:I45"/>
    <mergeCell ref="AO26:AT35"/>
    <mergeCell ref="E26:I35"/>
    <mergeCell ref="J56:O61"/>
    <mergeCell ref="P56:U61"/>
    <mergeCell ref="V56:AA61"/>
    <mergeCell ref="AB56:AG61"/>
    <mergeCell ref="AH56:AM6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K55"/>
  <sheetViews>
    <sheetView zoomScale="60" zoomScaleNormal="60" workbookViewId="0">
      <selection activeCell="A7" sqref="A7"/>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72"/>
      <c r="B1" s="1404" t="s">
        <v>42</v>
      </c>
      <c r="C1" s="1404"/>
      <c r="D1" s="1404"/>
      <c r="E1" s="72"/>
      <c r="F1" s="72"/>
      <c r="G1" s="72"/>
      <c r="H1" s="72"/>
      <c r="I1" s="72"/>
      <c r="J1" s="72"/>
      <c r="K1" s="72"/>
      <c r="L1" s="72"/>
      <c r="M1" s="72"/>
      <c r="N1" s="72"/>
      <c r="O1" s="72"/>
      <c r="P1" s="72"/>
      <c r="Q1" s="72"/>
      <c r="R1" s="72"/>
      <c r="S1" s="72"/>
      <c r="T1" s="72"/>
      <c r="U1" s="72"/>
      <c r="V1" s="72"/>
      <c r="W1" s="72"/>
      <c r="X1" s="72"/>
      <c r="Y1" s="72"/>
      <c r="Z1" s="72"/>
      <c r="AA1" s="72"/>
      <c r="AB1" s="72"/>
      <c r="AC1" s="72"/>
      <c r="AD1" s="72"/>
      <c r="AE1" s="72"/>
    </row>
    <row r="2" spans="1:37" x14ac:dyDescent="0.25">
      <c r="A2" s="72"/>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row>
    <row r="3" spans="1:37" ht="25.5" x14ac:dyDescent="0.25">
      <c r="A3" s="72"/>
      <c r="B3" s="5"/>
      <c r="C3" s="6" t="s">
        <v>39</v>
      </c>
      <c r="D3" s="6" t="s">
        <v>3</v>
      </c>
      <c r="E3" s="72"/>
      <c r="F3" s="72"/>
      <c r="G3" s="72"/>
      <c r="H3" s="72"/>
      <c r="I3" s="72"/>
      <c r="J3" s="72"/>
      <c r="K3" s="72"/>
      <c r="L3" s="72"/>
      <c r="M3" s="72"/>
      <c r="N3" s="72"/>
      <c r="O3" s="72"/>
      <c r="P3" s="72"/>
      <c r="Q3" s="72"/>
      <c r="R3" s="72"/>
      <c r="S3" s="72"/>
      <c r="T3" s="72"/>
      <c r="U3" s="72"/>
      <c r="V3" s="72"/>
      <c r="W3" s="72"/>
      <c r="X3" s="72"/>
      <c r="Y3" s="72"/>
      <c r="Z3" s="72"/>
      <c r="AA3" s="72"/>
      <c r="AB3" s="72"/>
      <c r="AC3" s="72"/>
      <c r="AD3" s="72"/>
      <c r="AE3" s="72"/>
    </row>
    <row r="4" spans="1:37" ht="51" x14ac:dyDescent="0.25">
      <c r="A4" s="72"/>
      <c r="B4" s="7" t="s">
        <v>38</v>
      </c>
      <c r="C4" s="8" t="s">
        <v>87</v>
      </c>
      <c r="D4" s="9">
        <v>0.2</v>
      </c>
      <c r="E4" s="72"/>
      <c r="F4" s="72"/>
      <c r="G4" s="72"/>
      <c r="H4" s="72"/>
      <c r="I4" s="72"/>
      <c r="J4" s="72"/>
      <c r="K4" s="72"/>
      <c r="L4" s="72"/>
      <c r="M4" s="72"/>
      <c r="N4" s="72"/>
      <c r="O4" s="72"/>
      <c r="P4" s="72"/>
      <c r="Q4" s="72"/>
      <c r="R4" s="72"/>
      <c r="S4" s="72"/>
      <c r="T4" s="72"/>
      <c r="U4" s="72"/>
      <c r="V4" s="72"/>
      <c r="W4" s="72"/>
      <c r="X4" s="72"/>
      <c r="Y4" s="72"/>
      <c r="Z4" s="72"/>
      <c r="AA4" s="72"/>
      <c r="AB4" s="72"/>
      <c r="AC4" s="72"/>
      <c r="AD4" s="72"/>
      <c r="AE4" s="72"/>
    </row>
    <row r="5" spans="1:37" ht="51" x14ac:dyDescent="0.25">
      <c r="A5" s="72"/>
      <c r="B5" s="10" t="s">
        <v>40</v>
      </c>
      <c r="C5" s="11" t="s">
        <v>88</v>
      </c>
      <c r="D5" s="12">
        <v>0.4</v>
      </c>
      <c r="E5" s="72"/>
      <c r="F5" s="72"/>
      <c r="G5" s="72"/>
      <c r="H5" s="72"/>
      <c r="I5" s="72"/>
      <c r="J5" s="72"/>
      <c r="K5" s="72"/>
      <c r="L5" s="72"/>
      <c r="M5" s="72"/>
      <c r="N5" s="72"/>
      <c r="O5" s="72"/>
      <c r="P5" s="72"/>
      <c r="Q5" s="72"/>
      <c r="R5" s="72"/>
      <c r="S5" s="72"/>
      <c r="T5" s="72"/>
      <c r="U5" s="72"/>
      <c r="V5" s="72"/>
      <c r="W5" s="72"/>
      <c r="X5" s="72"/>
      <c r="Y5" s="72"/>
      <c r="Z5" s="72"/>
      <c r="AA5" s="72"/>
      <c r="AB5" s="72"/>
      <c r="AC5" s="72"/>
      <c r="AD5" s="72"/>
      <c r="AE5" s="72"/>
    </row>
    <row r="6" spans="1:37" ht="51" x14ac:dyDescent="0.25">
      <c r="A6" s="72"/>
      <c r="B6" s="13" t="s">
        <v>92</v>
      </c>
      <c r="C6" s="11" t="s">
        <v>89</v>
      </c>
      <c r="D6" s="12">
        <v>0.6</v>
      </c>
      <c r="E6" s="72"/>
      <c r="F6" s="72"/>
      <c r="G6" s="72"/>
      <c r="H6" s="72"/>
      <c r="I6" s="72"/>
      <c r="J6" s="72"/>
      <c r="K6" s="72"/>
      <c r="L6" s="72"/>
      <c r="M6" s="72"/>
      <c r="N6" s="72"/>
      <c r="O6" s="72"/>
      <c r="P6" s="72"/>
      <c r="Q6" s="72"/>
      <c r="R6" s="72"/>
      <c r="S6" s="72"/>
      <c r="T6" s="72"/>
      <c r="U6" s="72"/>
      <c r="V6" s="72"/>
      <c r="W6" s="72"/>
      <c r="X6" s="72"/>
      <c r="Y6" s="72"/>
      <c r="Z6" s="72"/>
      <c r="AA6" s="72"/>
      <c r="AB6" s="72"/>
      <c r="AC6" s="72"/>
      <c r="AD6" s="72"/>
      <c r="AE6" s="72"/>
    </row>
    <row r="7" spans="1:37" ht="76.5" x14ac:dyDescent="0.25">
      <c r="A7" s="72"/>
      <c r="B7" s="14" t="s">
        <v>5</v>
      </c>
      <c r="C7" s="11" t="s">
        <v>90</v>
      </c>
      <c r="D7" s="12">
        <v>0.8</v>
      </c>
      <c r="E7" s="72"/>
      <c r="F7" s="72"/>
      <c r="G7" s="72"/>
      <c r="H7" s="72"/>
      <c r="I7" s="72"/>
      <c r="J7" s="72"/>
      <c r="K7" s="72"/>
      <c r="L7" s="72"/>
      <c r="M7" s="72"/>
      <c r="N7" s="72"/>
      <c r="O7" s="72"/>
      <c r="P7" s="72"/>
      <c r="Q7" s="72"/>
      <c r="R7" s="72"/>
      <c r="S7" s="72"/>
      <c r="T7" s="72"/>
      <c r="U7" s="72"/>
      <c r="V7" s="72"/>
      <c r="W7" s="72"/>
      <c r="X7" s="72"/>
      <c r="Y7" s="72"/>
      <c r="Z7" s="72"/>
      <c r="AA7" s="72"/>
      <c r="AB7" s="72"/>
      <c r="AC7" s="72"/>
      <c r="AD7" s="72"/>
      <c r="AE7" s="72"/>
    </row>
    <row r="8" spans="1:37" ht="51" x14ac:dyDescent="0.25">
      <c r="A8" s="72"/>
      <c r="B8" s="15" t="s">
        <v>41</v>
      </c>
      <c r="C8" s="11" t="s">
        <v>91</v>
      </c>
      <c r="D8" s="12">
        <v>1</v>
      </c>
      <c r="E8" s="72"/>
      <c r="F8" s="72"/>
      <c r="G8" s="72"/>
      <c r="H8" s="72"/>
      <c r="I8" s="72"/>
      <c r="J8" s="72"/>
      <c r="K8" s="72"/>
      <c r="L8" s="72"/>
      <c r="M8" s="72"/>
      <c r="N8" s="72"/>
      <c r="O8" s="72"/>
      <c r="P8" s="72"/>
      <c r="Q8" s="72"/>
      <c r="R8" s="72"/>
      <c r="S8" s="72"/>
      <c r="T8" s="72"/>
      <c r="U8" s="72"/>
      <c r="V8" s="72"/>
      <c r="W8" s="72"/>
      <c r="X8" s="72"/>
      <c r="Y8" s="72"/>
      <c r="Z8" s="72"/>
      <c r="AA8" s="72"/>
      <c r="AB8" s="72"/>
      <c r="AC8" s="72"/>
      <c r="AD8" s="72"/>
      <c r="AE8" s="72"/>
    </row>
    <row r="9" spans="1:37" x14ac:dyDescent="0.25">
      <c r="A9" s="72"/>
      <c r="B9" s="96"/>
      <c r="C9" s="96"/>
      <c r="D9" s="96"/>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c r="AH9" s="72"/>
      <c r="AI9" s="72"/>
      <c r="AJ9" s="72"/>
      <c r="AK9" s="72"/>
    </row>
    <row r="10" spans="1:37" ht="16.5" x14ac:dyDescent="0.25">
      <c r="A10" s="72"/>
      <c r="B10" s="97"/>
      <c r="C10" s="96"/>
      <c r="D10" s="96"/>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c r="AH10" s="72"/>
      <c r="AI10" s="72"/>
      <c r="AJ10" s="72"/>
      <c r="AK10" s="72"/>
    </row>
    <row r="11" spans="1:37" x14ac:dyDescent="0.25">
      <c r="A11" s="72"/>
      <c r="B11" s="96"/>
      <c r="C11" s="96"/>
      <c r="D11" s="96"/>
      <c r="E11" s="72"/>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2"/>
      <c r="AI11" s="72"/>
      <c r="AJ11" s="72"/>
      <c r="AK11" s="72"/>
    </row>
    <row r="12" spans="1:37" x14ac:dyDescent="0.25">
      <c r="A12" s="72"/>
      <c r="B12" s="96"/>
      <c r="C12" s="96"/>
      <c r="D12" s="96"/>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c r="AH12" s="72"/>
      <c r="AI12" s="72"/>
      <c r="AJ12" s="72"/>
      <c r="AK12" s="72"/>
    </row>
    <row r="13" spans="1:37" x14ac:dyDescent="0.25">
      <c r="A13" s="72"/>
      <c r="B13" s="96"/>
      <c r="C13" s="96"/>
      <c r="D13" s="96"/>
      <c r="E13" s="72"/>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c r="AH13" s="72"/>
      <c r="AI13" s="72"/>
      <c r="AJ13" s="72"/>
      <c r="AK13" s="72"/>
    </row>
    <row r="14" spans="1:37" x14ac:dyDescent="0.25">
      <c r="A14" s="72"/>
      <c r="B14" s="96"/>
      <c r="C14" s="96"/>
      <c r="D14" s="96"/>
      <c r="E14" s="7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c r="AH14" s="72"/>
      <c r="AI14" s="72"/>
      <c r="AJ14" s="72"/>
      <c r="AK14" s="72"/>
    </row>
    <row r="15" spans="1:37" x14ac:dyDescent="0.25">
      <c r="A15" s="72"/>
      <c r="B15" s="96"/>
      <c r="C15" s="96"/>
      <c r="D15" s="96"/>
      <c r="E15" s="7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c r="AH15" s="72"/>
      <c r="AI15" s="72"/>
      <c r="AJ15" s="72"/>
      <c r="AK15" s="72"/>
    </row>
    <row r="16" spans="1:37" x14ac:dyDescent="0.25">
      <c r="A16" s="72"/>
      <c r="B16" s="96"/>
      <c r="C16" s="96"/>
      <c r="D16" s="96"/>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c r="AH16" s="72"/>
      <c r="AI16" s="72"/>
      <c r="AJ16" s="72"/>
      <c r="AK16" s="72"/>
    </row>
    <row r="17" spans="1:37" x14ac:dyDescent="0.25">
      <c r="A17" s="72"/>
      <c r="B17" s="96"/>
      <c r="C17" s="96"/>
      <c r="D17" s="96"/>
      <c r="E17" s="72"/>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c r="AH17" s="72"/>
      <c r="AI17" s="72"/>
      <c r="AJ17" s="72"/>
      <c r="AK17" s="72"/>
    </row>
    <row r="18" spans="1:37" x14ac:dyDescent="0.25">
      <c r="A18" s="72"/>
      <c r="B18" s="96"/>
      <c r="C18" s="96"/>
      <c r="D18" s="96"/>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72"/>
      <c r="AI18" s="72"/>
      <c r="AJ18" s="72"/>
      <c r="AK18" s="72"/>
    </row>
    <row r="19" spans="1:37" x14ac:dyDescent="0.25">
      <c r="A19" s="72"/>
      <c r="B19" s="72"/>
      <c r="C19" s="72"/>
      <c r="D19" s="7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c r="AH19" s="72"/>
      <c r="AI19" s="72"/>
      <c r="AJ19" s="72"/>
      <c r="AK19" s="72"/>
    </row>
    <row r="20" spans="1:37" x14ac:dyDescent="0.25">
      <c r="A20" s="72"/>
      <c r="B20" s="72"/>
      <c r="C20" s="72"/>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c r="AH20" s="72"/>
      <c r="AI20" s="72"/>
      <c r="AJ20" s="72"/>
      <c r="AK20" s="72"/>
    </row>
    <row r="21" spans="1:37" x14ac:dyDescent="0.25">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c r="AH21" s="72"/>
      <c r="AI21" s="72"/>
      <c r="AJ21" s="72"/>
      <c r="AK21" s="72"/>
    </row>
    <row r="22" spans="1:37" x14ac:dyDescent="0.25">
      <c r="A22" s="72"/>
      <c r="B22" s="72"/>
      <c r="C22" s="72"/>
      <c r="D22" s="72"/>
      <c r="E22" s="72"/>
      <c r="F22" s="72"/>
      <c r="G22" s="72"/>
      <c r="H22" s="72"/>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72"/>
      <c r="AI22" s="72"/>
      <c r="AJ22" s="72"/>
      <c r="AK22" s="72"/>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H23" s="72"/>
      <c r="AI23" s="72"/>
      <c r="AJ23" s="72"/>
      <c r="AK23" s="72"/>
    </row>
    <row r="24" spans="1:37" x14ac:dyDescent="0.25">
      <c r="A24" s="72"/>
      <c r="B24" s="72"/>
      <c r="C24" s="72"/>
      <c r="D24" s="7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72"/>
      <c r="AE24" s="72"/>
      <c r="AF24" s="72"/>
      <c r="AG24" s="72"/>
      <c r="AH24" s="72"/>
      <c r="AI24" s="72"/>
      <c r="AJ24" s="72"/>
      <c r="AK24" s="72"/>
    </row>
    <row r="25" spans="1:37" x14ac:dyDescent="0.25">
      <c r="A25" s="72"/>
      <c r="B25" s="72"/>
      <c r="C25" s="72"/>
      <c r="D25" s="72"/>
      <c r="E25" s="72"/>
      <c r="F25" s="72"/>
      <c r="G25" s="72"/>
      <c r="H25" s="72"/>
      <c r="I25" s="72"/>
      <c r="J25" s="72"/>
      <c r="K25" s="72"/>
      <c r="L25" s="72"/>
      <c r="M25" s="72"/>
      <c r="N25" s="72"/>
      <c r="O25" s="72"/>
      <c r="P25" s="72"/>
      <c r="Q25" s="72"/>
      <c r="R25" s="72"/>
      <c r="S25" s="72"/>
      <c r="T25" s="72"/>
      <c r="U25" s="72"/>
      <c r="V25" s="72"/>
      <c r="W25" s="72"/>
      <c r="X25" s="72"/>
      <c r="Y25" s="72"/>
      <c r="Z25" s="72"/>
      <c r="AA25" s="72"/>
      <c r="AB25" s="72"/>
      <c r="AC25" s="72"/>
      <c r="AD25" s="72"/>
      <c r="AE25" s="72"/>
      <c r="AF25" s="72"/>
      <c r="AG25" s="72"/>
      <c r="AH25" s="72"/>
      <c r="AI25" s="72"/>
      <c r="AJ25" s="72"/>
      <c r="AK25" s="72"/>
    </row>
    <row r="26" spans="1:37" x14ac:dyDescent="0.25">
      <c r="A26" s="72"/>
      <c r="B26" s="72"/>
      <c r="C26" s="72"/>
      <c r="D26" s="7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72"/>
      <c r="AE26" s="72"/>
      <c r="AF26" s="72"/>
      <c r="AG26" s="72"/>
      <c r="AH26" s="72"/>
      <c r="AI26" s="72"/>
      <c r="AJ26" s="72"/>
      <c r="AK26" s="72"/>
    </row>
    <row r="27" spans="1:37" x14ac:dyDescent="0.25">
      <c r="A27" s="72"/>
      <c r="B27" s="72"/>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72"/>
      <c r="AG27" s="72"/>
      <c r="AH27" s="72"/>
      <c r="AI27" s="72"/>
      <c r="AJ27" s="72"/>
      <c r="AK27" s="72"/>
    </row>
    <row r="28" spans="1:37" x14ac:dyDescent="0.25">
      <c r="A28" s="72"/>
      <c r="B28" s="72"/>
      <c r="C28" s="72"/>
      <c r="D28" s="7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72"/>
      <c r="AE28" s="72"/>
      <c r="AF28" s="72"/>
      <c r="AG28" s="72"/>
      <c r="AH28" s="72"/>
      <c r="AI28" s="72"/>
      <c r="AJ28" s="72"/>
      <c r="AK28" s="72"/>
    </row>
    <row r="29" spans="1:37" x14ac:dyDescent="0.25">
      <c r="A29" s="72"/>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row>
    <row r="30" spans="1:37" x14ac:dyDescent="0.25">
      <c r="A30" s="72"/>
      <c r="B30" s="72"/>
      <c r="C30" s="72"/>
      <c r="D30" s="72"/>
      <c r="E30" s="72"/>
      <c r="F30" s="72"/>
      <c r="G30" s="72"/>
      <c r="H30" s="72"/>
      <c r="I30" s="72"/>
      <c r="J30" s="72"/>
      <c r="K30" s="72"/>
      <c r="L30" s="72"/>
      <c r="M30" s="72"/>
      <c r="N30" s="72"/>
      <c r="O30" s="72"/>
      <c r="P30" s="72"/>
      <c r="Q30" s="72"/>
      <c r="R30" s="72"/>
      <c r="S30" s="72"/>
      <c r="T30" s="72"/>
      <c r="U30" s="72"/>
      <c r="V30" s="72"/>
      <c r="W30" s="72"/>
      <c r="X30" s="72"/>
      <c r="Y30" s="72"/>
      <c r="Z30" s="72"/>
      <c r="AA30" s="72"/>
      <c r="AB30" s="72"/>
      <c r="AC30" s="72"/>
      <c r="AD30" s="72"/>
      <c r="AE30" s="72"/>
      <c r="AF30" s="72"/>
      <c r="AG30" s="72"/>
      <c r="AH30" s="72"/>
      <c r="AI30" s="72"/>
      <c r="AJ30" s="72"/>
      <c r="AK30" s="72"/>
    </row>
    <row r="31" spans="1:37" x14ac:dyDescent="0.25">
      <c r="A31" s="72"/>
      <c r="B31" s="72"/>
      <c r="C31" s="72"/>
      <c r="D31" s="72"/>
      <c r="E31" s="72"/>
      <c r="F31" s="72"/>
      <c r="G31" s="72"/>
      <c r="H31" s="72"/>
      <c r="I31" s="72"/>
      <c r="J31" s="72"/>
      <c r="K31" s="72"/>
      <c r="L31" s="72"/>
      <c r="M31" s="72"/>
      <c r="N31" s="72"/>
      <c r="O31" s="72"/>
      <c r="P31" s="72"/>
      <c r="Q31" s="72"/>
      <c r="R31" s="72"/>
      <c r="S31" s="72"/>
      <c r="T31" s="72"/>
      <c r="U31" s="72"/>
      <c r="V31" s="72"/>
      <c r="W31" s="72"/>
      <c r="X31" s="72"/>
      <c r="Y31" s="72"/>
      <c r="Z31" s="72"/>
      <c r="AA31" s="72"/>
      <c r="AB31" s="72"/>
      <c r="AC31" s="72"/>
      <c r="AD31" s="72"/>
      <c r="AE31" s="72"/>
      <c r="AF31" s="72"/>
      <c r="AG31" s="72"/>
      <c r="AH31" s="72"/>
      <c r="AI31" s="72"/>
      <c r="AJ31" s="72"/>
      <c r="AK31" s="72"/>
    </row>
    <row r="32" spans="1:37" x14ac:dyDescent="0.25">
      <c r="A32" s="72"/>
      <c r="B32" s="72"/>
      <c r="C32" s="72"/>
      <c r="D32" s="72"/>
      <c r="E32" s="72"/>
      <c r="F32" s="72"/>
      <c r="G32" s="72"/>
      <c r="H32" s="72"/>
      <c r="I32" s="72"/>
      <c r="J32" s="72"/>
      <c r="K32" s="72"/>
      <c r="L32" s="72"/>
      <c r="M32" s="72"/>
      <c r="N32" s="72"/>
      <c r="O32" s="72"/>
      <c r="P32" s="72"/>
      <c r="Q32" s="72"/>
      <c r="R32" s="72"/>
      <c r="S32" s="72"/>
      <c r="T32" s="72"/>
      <c r="U32" s="72"/>
      <c r="V32" s="72"/>
      <c r="W32" s="72"/>
      <c r="X32" s="72"/>
      <c r="Y32" s="72"/>
      <c r="Z32" s="72"/>
      <c r="AA32" s="72"/>
      <c r="AB32" s="72"/>
      <c r="AC32" s="72"/>
      <c r="AD32" s="72"/>
      <c r="AE32" s="72"/>
      <c r="AF32" s="72"/>
      <c r="AG32" s="72"/>
      <c r="AH32" s="72"/>
      <c r="AI32" s="72"/>
      <c r="AJ32" s="72"/>
      <c r="AK32" s="72"/>
    </row>
    <row r="33" spans="1:31" x14ac:dyDescent="0.25">
      <c r="A33" s="72"/>
      <c r="E33" s="72"/>
      <c r="F33" s="72"/>
      <c r="G33" s="72"/>
      <c r="H33" s="72"/>
      <c r="I33" s="72"/>
      <c r="J33" s="72"/>
      <c r="K33" s="72"/>
      <c r="L33" s="72"/>
      <c r="M33" s="72"/>
      <c r="N33" s="72"/>
      <c r="O33" s="72"/>
      <c r="P33" s="72"/>
      <c r="Q33" s="72"/>
      <c r="R33" s="72"/>
      <c r="S33" s="72"/>
      <c r="T33" s="72"/>
      <c r="U33" s="72"/>
      <c r="V33" s="72"/>
      <c r="W33" s="72"/>
      <c r="X33" s="72"/>
      <c r="Y33" s="72"/>
      <c r="Z33" s="72"/>
      <c r="AA33" s="72"/>
      <c r="AB33" s="72"/>
      <c r="AC33" s="72"/>
      <c r="AD33" s="72"/>
      <c r="AE33" s="72"/>
    </row>
    <row r="34" spans="1:31" x14ac:dyDescent="0.25">
      <c r="A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row>
    <row r="35" spans="1:31" x14ac:dyDescent="0.25">
      <c r="A35" s="72"/>
    </row>
    <row r="36" spans="1:31" x14ac:dyDescent="0.25">
      <c r="A36" s="72"/>
    </row>
    <row r="37" spans="1:31" x14ac:dyDescent="0.25">
      <c r="A37" s="72"/>
    </row>
    <row r="38" spans="1:31" x14ac:dyDescent="0.25">
      <c r="A38" s="72"/>
    </row>
    <row r="39" spans="1:31" x14ac:dyDescent="0.25">
      <c r="A39" s="72"/>
    </row>
    <row r="40" spans="1:31" x14ac:dyDescent="0.25">
      <c r="A40" s="72"/>
    </row>
    <row r="41" spans="1:31" x14ac:dyDescent="0.25">
      <c r="A41" s="72"/>
    </row>
    <row r="42" spans="1:31" x14ac:dyDescent="0.25">
      <c r="A42" s="72"/>
    </row>
    <row r="43" spans="1:31" x14ac:dyDescent="0.25">
      <c r="A43" s="72"/>
    </row>
    <row r="44" spans="1:31" x14ac:dyDescent="0.25">
      <c r="A44" s="72"/>
    </row>
    <row r="45" spans="1:31" x14ac:dyDescent="0.25">
      <c r="A45" s="72"/>
    </row>
    <row r="46" spans="1:31" x14ac:dyDescent="0.25">
      <c r="A46" s="72"/>
    </row>
    <row r="47" spans="1:31" x14ac:dyDescent="0.25">
      <c r="A47" s="72"/>
    </row>
    <row r="48" spans="1:31" x14ac:dyDescent="0.25">
      <c r="A48" s="72"/>
    </row>
    <row r="49" spans="1:1" x14ac:dyDescent="0.25">
      <c r="A49" s="72"/>
    </row>
    <row r="50" spans="1:1" x14ac:dyDescent="0.25">
      <c r="A50" s="72"/>
    </row>
    <row r="51" spans="1:1" x14ac:dyDescent="0.25">
      <c r="A51" s="72"/>
    </row>
    <row r="52" spans="1:1" x14ac:dyDescent="0.25">
      <c r="A52" s="72"/>
    </row>
    <row r="53" spans="1:1" x14ac:dyDescent="0.25">
      <c r="A53" s="72"/>
    </row>
    <row r="54" spans="1:1" x14ac:dyDescent="0.25">
      <c r="A54" s="72"/>
    </row>
    <row r="55" spans="1:1" x14ac:dyDescent="0.25">
      <c r="A55" s="72"/>
    </row>
  </sheetData>
  <mergeCells count="1">
    <mergeCell ref="B1:D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232"/>
  <sheetViews>
    <sheetView topLeftCell="D188" zoomScale="68" zoomScaleNormal="68" workbookViewId="0">
      <selection activeCell="H226" sqref="H226"/>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72"/>
      <c r="B1" s="1405" t="s">
        <v>50</v>
      </c>
      <c r="C1" s="1405"/>
      <c r="D1" s="1405"/>
      <c r="E1" s="72"/>
      <c r="F1" s="72"/>
      <c r="G1" s="72"/>
      <c r="H1" s="72"/>
      <c r="I1" s="72"/>
      <c r="J1" s="72"/>
      <c r="K1" s="72"/>
      <c r="L1" s="72"/>
      <c r="M1" s="72"/>
      <c r="N1" s="72"/>
      <c r="O1" s="72"/>
      <c r="P1" s="72"/>
      <c r="Q1" s="72"/>
      <c r="R1" s="72"/>
      <c r="S1" s="72"/>
      <c r="T1" s="72"/>
      <c r="U1" s="72"/>
    </row>
    <row r="2" spans="1:21" x14ac:dyDescent="0.25">
      <c r="A2" s="72"/>
      <c r="B2" s="72"/>
      <c r="C2" s="72"/>
      <c r="D2" s="72"/>
      <c r="E2" s="72"/>
      <c r="F2" s="72"/>
      <c r="G2" s="72"/>
      <c r="H2" s="72"/>
      <c r="I2" s="72"/>
      <c r="J2" s="72"/>
      <c r="K2" s="72"/>
      <c r="L2" s="72"/>
      <c r="M2" s="72"/>
      <c r="N2" s="72"/>
      <c r="O2" s="72"/>
      <c r="P2" s="72"/>
      <c r="Q2" s="72"/>
      <c r="R2" s="72"/>
      <c r="S2" s="72"/>
      <c r="T2" s="72"/>
      <c r="U2" s="72"/>
    </row>
    <row r="3" spans="1:21" ht="30" x14ac:dyDescent="0.25">
      <c r="A3" s="72"/>
      <c r="B3" s="93"/>
      <c r="C3" s="25" t="s">
        <v>43</v>
      </c>
      <c r="D3" s="25" t="s">
        <v>44</v>
      </c>
      <c r="E3" s="72"/>
      <c r="F3" s="72"/>
      <c r="G3" s="72"/>
      <c r="H3" s="72"/>
      <c r="I3" s="72"/>
      <c r="J3" s="72"/>
      <c r="K3" s="72"/>
      <c r="L3" s="72"/>
      <c r="M3" s="72"/>
      <c r="N3" s="72"/>
      <c r="O3" s="72"/>
      <c r="P3" s="72"/>
      <c r="Q3" s="72"/>
      <c r="R3" s="72"/>
      <c r="S3" s="72"/>
      <c r="T3" s="72"/>
      <c r="U3" s="72"/>
    </row>
    <row r="4" spans="1:21" ht="33.75" x14ac:dyDescent="0.25">
      <c r="A4" s="92" t="s">
        <v>70</v>
      </c>
      <c r="B4" s="28" t="s">
        <v>86</v>
      </c>
      <c r="C4" s="33" t="s">
        <v>132</v>
      </c>
      <c r="D4" s="26" t="s">
        <v>82</v>
      </c>
      <c r="E4" s="72"/>
      <c r="F4" s="72"/>
      <c r="G4" s="72"/>
      <c r="H4" s="72"/>
      <c r="I4" s="72"/>
      <c r="J4" s="72"/>
      <c r="K4" s="72"/>
      <c r="L4" s="72"/>
      <c r="M4" s="72"/>
      <c r="N4" s="72"/>
      <c r="O4" s="72"/>
      <c r="P4" s="72"/>
      <c r="Q4" s="72"/>
      <c r="R4" s="72"/>
      <c r="S4" s="72"/>
      <c r="T4" s="72"/>
      <c r="U4" s="72"/>
    </row>
    <row r="5" spans="1:21" ht="67.5" x14ac:dyDescent="0.25">
      <c r="A5" s="92" t="s">
        <v>71</v>
      </c>
      <c r="B5" s="29" t="s">
        <v>46</v>
      </c>
      <c r="C5" s="34" t="s">
        <v>78</v>
      </c>
      <c r="D5" s="27" t="s">
        <v>83</v>
      </c>
      <c r="E5" s="72"/>
      <c r="F5" s="72"/>
      <c r="G5" s="72"/>
      <c r="H5" s="72"/>
      <c r="I5" s="72"/>
      <c r="J5" s="72"/>
      <c r="K5" s="72"/>
      <c r="L5" s="72"/>
      <c r="M5" s="72"/>
      <c r="N5" s="72"/>
      <c r="O5" s="72"/>
      <c r="P5" s="72"/>
      <c r="Q5" s="72"/>
      <c r="R5" s="72"/>
      <c r="S5" s="72"/>
      <c r="T5" s="72"/>
      <c r="U5" s="72"/>
    </row>
    <row r="6" spans="1:21" ht="67.5" x14ac:dyDescent="0.25">
      <c r="A6" s="92" t="s">
        <v>68</v>
      </c>
      <c r="B6" s="30" t="s">
        <v>47</v>
      </c>
      <c r="C6" s="34" t="s">
        <v>79</v>
      </c>
      <c r="D6" s="27" t="s">
        <v>85</v>
      </c>
      <c r="E6" s="72"/>
      <c r="F6" s="72"/>
      <c r="G6" s="72"/>
      <c r="H6" s="72"/>
      <c r="I6" s="72"/>
      <c r="J6" s="72"/>
      <c r="K6" s="72"/>
      <c r="L6" s="72"/>
      <c r="M6" s="72"/>
      <c r="N6" s="72"/>
      <c r="O6" s="72"/>
      <c r="P6" s="72"/>
      <c r="Q6" s="72"/>
      <c r="R6" s="72"/>
      <c r="S6" s="72"/>
      <c r="T6" s="72"/>
      <c r="U6" s="72"/>
    </row>
    <row r="7" spans="1:21" ht="101.25" x14ac:dyDescent="0.25">
      <c r="A7" s="92" t="s">
        <v>6</v>
      </c>
      <c r="B7" s="31" t="s">
        <v>48</v>
      </c>
      <c r="C7" s="34" t="s">
        <v>80</v>
      </c>
      <c r="D7" s="27" t="s">
        <v>84</v>
      </c>
      <c r="E7" s="72"/>
      <c r="F7" s="72"/>
      <c r="G7" s="72"/>
      <c r="H7" s="72"/>
      <c r="I7" s="72"/>
      <c r="J7" s="72"/>
      <c r="K7" s="72"/>
      <c r="L7" s="72"/>
      <c r="M7" s="72"/>
      <c r="N7" s="72"/>
      <c r="O7" s="72"/>
      <c r="P7" s="72"/>
      <c r="Q7" s="72"/>
      <c r="R7" s="72"/>
      <c r="S7" s="72"/>
      <c r="T7" s="72"/>
      <c r="U7" s="72"/>
    </row>
    <row r="8" spans="1:21" ht="67.5" x14ac:dyDescent="0.25">
      <c r="A8" s="92" t="s">
        <v>72</v>
      </c>
      <c r="B8" s="32" t="s">
        <v>49</v>
      </c>
      <c r="C8" s="34" t="s">
        <v>81</v>
      </c>
      <c r="D8" s="27" t="s">
        <v>103</v>
      </c>
      <c r="E8" s="72"/>
      <c r="F8" s="72"/>
      <c r="G8" s="72"/>
      <c r="H8" s="72"/>
      <c r="I8" s="72"/>
      <c r="J8" s="72"/>
      <c r="K8" s="72"/>
      <c r="L8" s="72"/>
      <c r="M8" s="72"/>
      <c r="N8" s="72"/>
      <c r="O8" s="72"/>
      <c r="P8" s="72"/>
      <c r="Q8" s="72"/>
      <c r="R8" s="72"/>
      <c r="S8" s="72"/>
      <c r="T8" s="72"/>
      <c r="U8" s="72"/>
    </row>
    <row r="9" spans="1:21" ht="20.25" x14ac:dyDescent="0.25">
      <c r="A9" s="92"/>
      <c r="B9" s="92"/>
      <c r="C9" s="94"/>
      <c r="D9" s="94"/>
      <c r="E9" s="72"/>
      <c r="F9" s="72"/>
      <c r="G9" s="72"/>
      <c r="H9" s="72"/>
      <c r="I9" s="72"/>
      <c r="J9" s="72"/>
      <c r="K9" s="72"/>
      <c r="L9" s="72"/>
      <c r="M9" s="72"/>
      <c r="N9" s="72"/>
      <c r="O9" s="72"/>
      <c r="P9" s="72"/>
      <c r="Q9" s="72"/>
      <c r="R9" s="72"/>
      <c r="S9" s="72"/>
      <c r="T9" s="72"/>
      <c r="U9" s="72"/>
    </row>
    <row r="10" spans="1:21" ht="16.5" x14ac:dyDescent="0.25">
      <c r="A10" s="92"/>
      <c r="B10" s="95"/>
      <c r="C10" s="95"/>
      <c r="D10" s="95"/>
      <c r="E10" s="72"/>
      <c r="F10" s="72"/>
      <c r="G10" s="72"/>
      <c r="H10" s="72"/>
      <c r="I10" s="72"/>
      <c r="J10" s="72"/>
      <c r="K10" s="72"/>
      <c r="L10" s="72"/>
      <c r="M10" s="72"/>
      <c r="N10" s="72"/>
      <c r="O10" s="72"/>
      <c r="P10" s="72"/>
      <c r="Q10" s="72"/>
      <c r="R10" s="72"/>
      <c r="S10" s="72"/>
      <c r="T10" s="72"/>
      <c r="U10" s="72"/>
    </row>
    <row r="11" spans="1:21" x14ac:dyDescent="0.25">
      <c r="A11" s="92"/>
      <c r="B11" s="92" t="s">
        <v>76</v>
      </c>
      <c r="C11" s="92" t="s">
        <v>120</v>
      </c>
      <c r="D11" s="92" t="s">
        <v>127</v>
      </c>
      <c r="E11" s="72"/>
      <c r="F11" s="72"/>
      <c r="G11" s="72"/>
      <c r="H11" s="72"/>
      <c r="I11" s="72"/>
      <c r="J11" s="72"/>
      <c r="K11" s="72"/>
      <c r="L11" s="72"/>
      <c r="M11" s="72"/>
      <c r="N11" s="72"/>
      <c r="O11" s="72"/>
      <c r="P11" s="72"/>
      <c r="Q11" s="72"/>
      <c r="R11" s="72"/>
      <c r="S11" s="72"/>
      <c r="T11" s="72"/>
      <c r="U11" s="72"/>
    </row>
    <row r="12" spans="1:21" x14ac:dyDescent="0.25">
      <c r="A12" s="92"/>
      <c r="B12" s="92" t="s">
        <v>74</v>
      </c>
      <c r="C12" s="92" t="s">
        <v>124</v>
      </c>
      <c r="D12" s="92" t="s">
        <v>128</v>
      </c>
      <c r="E12" s="72"/>
      <c r="F12" s="72"/>
      <c r="G12" s="72"/>
      <c r="H12" s="72"/>
      <c r="I12" s="72"/>
      <c r="J12" s="72"/>
      <c r="K12" s="72"/>
      <c r="L12" s="72"/>
      <c r="M12" s="72"/>
      <c r="N12" s="72"/>
      <c r="O12" s="72"/>
      <c r="P12" s="72"/>
      <c r="Q12" s="72"/>
      <c r="R12" s="72"/>
      <c r="S12" s="72"/>
      <c r="T12" s="72"/>
      <c r="U12" s="72"/>
    </row>
    <row r="13" spans="1:21" x14ac:dyDescent="0.25">
      <c r="A13" s="92"/>
      <c r="B13" s="92"/>
      <c r="C13" s="92" t="s">
        <v>123</v>
      </c>
      <c r="D13" s="92" t="s">
        <v>129</v>
      </c>
      <c r="E13" s="72"/>
      <c r="F13" s="72"/>
      <c r="G13" s="72"/>
      <c r="H13" s="72"/>
      <c r="I13" s="72"/>
      <c r="J13" s="72"/>
      <c r="K13" s="72"/>
      <c r="L13" s="72"/>
      <c r="M13" s="72"/>
      <c r="N13" s="72"/>
      <c r="O13" s="72"/>
      <c r="P13" s="72"/>
      <c r="Q13" s="72"/>
      <c r="R13" s="72"/>
      <c r="S13" s="72"/>
      <c r="T13" s="72"/>
      <c r="U13" s="72"/>
    </row>
    <row r="14" spans="1:21" x14ac:dyDescent="0.25">
      <c r="A14" s="92"/>
      <c r="B14" s="92"/>
      <c r="C14" s="92" t="s">
        <v>125</v>
      </c>
      <c r="D14" s="92" t="s">
        <v>130</v>
      </c>
      <c r="E14" s="72"/>
      <c r="F14" s="72"/>
      <c r="G14" s="72"/>
      <c r="H14" s="72"/>
      <c r="I14" s="72"/>
      <c r="J14" s="72"/>
      <c r="K14" s="72"/>
      <c r="L14" s="72"/>
      <c r="M14" s="72"/>
      <c r="N14" s="72"/>
      <c r="O14" s="72"/>
      <c r="P14" s="72"/>
      <c r="Q14" s="72"/>
      <c r="R14" s="72"/>
      <c r="S14" s="72"/>
      <c r="T14" s="72"/>
      <c r="U14" s="72"/>
    </row>
    <row r="15" spans="1:21" x14ac:dyDescent="0.25">
      <c r="A15" s="92"/>
      <c r="B15" s="92"/>
      <c r="C15" s="92" t="s">
        <v>126</v>
      </c>
      <c r="D15" s="92" t="s">
        <v>131</v>
      </c>
      <c r="E15" s="72"/>
      <c r="F15" s="72"/>
      <c r="G15" s="72"/>
      <c r="H15" s="72"/>
      <c r="I15" s="72"/>
      <c r="J15" s="72"/>
      <c r="K15" s="72"/>
      <c r="L15" s="72"/>
      <c r="M15" s="72"/>
      <c r="N15" s="72"/>
      <c r="O15" s="72"/>
      <c r="P15" s="72"/>
      <c r="Q15" s="72"/>
      <c r="R15" s="72"/>
      <c r="S15" s="72"/>
      <c r="T15" s="72"/>
      <c r="U15" s="72"/>
    </row>
    <row r="16" spans="1:21" x14ac:dyDescent="0.25">
      <c r="A16" s="92"/>
      <c r="B16" s="92"/>
      <c r="C16" s="92"/>
      <c r="D16" s="92"/>
      <c r="E16" s="72"/>
      <c r="F16" s="72"/>
      <c r="G16" s="72"/>
      <c r="H16" s="72"/>
      <c r="I16" s="72"/>
      <c r="J16" s="72"/>
      <c r="K16" s="72"/>
      <c r="L16" s="72"/>
      <c r="M16" s="72"/>
      <c r="N16" s="72"/>
      <c r="O16" s="72"/>
    </row>
    <row r="17" spans="1:15" x14ac:dyDescent="0.25">
      <c r="A17" s="92"/>
      <c r="B17" s="92"/>
      <c r="C17" s="92"/>
      <c r="D17" s="92"/>
      <c r="E17" s="72"/>
      <c r="F17" s="72"/>
      <c r="G17" s="72"/>
      <c r="H17" s="72"/>
      <c r="I17" s="72"/>
      <c r="J17" s="72"/>
      <c r="K17" s="72"/>
      <c r="L17" s="72"/>
      <c r="M17" s="72"/>
      <c r="N17" s="72"/>
      <c r="O17" s="72"/>
    </row>
    <row r="18" spans="1:15" x14ac:dyDescent="0.25">
      <c r="A18" s="92"/>
      <c r="B18" s="96"/>
      <c r="C18" s="96"/>
      <c r="D18" s="96"/>
      <c r="E18" s="72"/>
      <c r="F18" s="72"/>
      <c r="G18" s="72"/>
      <c r="H18" s="72"/>
      <c r="I18" s="72"/>
      <c r="J18" s="72"/>
      <c r="K18" s="72"/>
      <c r="L18" s="72"/>
      <c r="M18" s="72"/>
      <c r="N18" s="72"/>
      <c r="O18" s="72"/>
    </row>
    <row r="19" spans="1:15" x14ac:dyDescent="0.25">
      <c r="A19" s="92"/>
      <c r="B19" s="96"/>
      <c r="C19" s="96"/>
      <c r="D19" s="96"/>
      <c r="E19" s="72"/>
      <c r="F19" s="72"/>
      <c r="G19" s="72"/>
      <c r="H19" s="72"/>
      <c r="I19" s="72"/>
      <c r="J19" s="72"/>
      <c r="K19" s="72"/>
      <c r="L19" s="72"/>
      <c r="M19" s="72"/>
      <c r="N19" s="72"/>
      <c r="O19" s="72"/>
    </row>
    <row r="20" spans="1:15" x14ac:dyDescent="0.25">
      <c r="A20" s="92"/>
      <c r="B20" s="96"/>
      <c r="C20" s="96"/>
      <c r="D20" s="96"/>
      <c r="E20" s="72"/>
      <c r="F20" s="72"/>
      <c r="G20" s="72"/>
      <c r="H20" s="72"/>
      <c r="I20" s="72"/>
      <c r="J20" s="72"/>
      <c r="K20" s="72"/>
      <c r="L20" s="72"/>
      <c r="M20" s="72"/>
      <c r="N20" s="72"/>
      <c r="O20" s="72"/>
    </row>
    <row r="21" spans="1:15" x14ac:dyDescent="0.25">
      <c r="A21" s="92"/>
      <c r="B21" s="96"/>
      <c r="C21" s="96"/>
      <c r="D21" s="96"/>
      <c r="E21" s="72"/>
      <c r="F21" s="72"/>
      <c r="G21" s="72"/>
      <c r="H21" s="72"/>
      <c r="I21" s="72"/>
      <c r="J21" s="72"/>
      <c r="K21" s="72"/>
      <c r="L21" s="72"/>
      <c r="M21" s="72"/>
      <c r="N21" s="72"/>
      <c r="O21" s="72"/>
    </row>
    <row r="22" spans="1:15" ht="20.25" x14ac:dyDescent="0.25">
      <c r="A22" s="92"/>
      <c r="B22" s="92"/>
      <c r="C22" s="94"/>
      <c r="D22" s="94"/>
      <c r="E22" s="72"/>
      <c r="F22" s="72"/>
      <c r="G22" s="72"/>
      <c r="H22" s="72"/>
      <c r="I22" s="72"/>
      <c r="J22" s="72"/>
      <c r="K22" s="72"/>
      <c r="L22" s="72"/>
      <c r="M22" s="72"/>
      <c r="N22" s="72"/>
      <c r="O22" s="72"/>
    </row>
    <row r="23" spans="1:15" ht="20.25" x14ac:dyDescent="0.25">
      <c r="A23" s="92"/>
      <c r="B23" s="92"/>
      <c r="C23" s="94"/>
      <c r="D23" s="94"/>
      <c r="E23" s="72"/>
      <c r="F23" s="72"/>
      <c r="G23" s="72"/>
      <c r="H23" s="72"/>
      <c r="I23" s="72"/>
      <c r="J23" s="72"/>
      <c r="K23" s="72"/>
      <c r="L23" s="72"/>
      <c r="M23" s="72"/>
      <c r="N23" s="72"/>
      <c r="O23" s="72"/>
    </row>
    <row r="24" spans="1:15" ht="20.25" x14ac:dyDescent="0.25">
      <c r="A24" s="92"/>
      <c r="B24" s="92"/>
      <c r="C24" s="94"/>
      <c r="D24" s="94"/>
      <c r="E24" s="72"/>
      <c r="F24" s="72"/>
      <c r="G24" s="72"/>
      <c r="H24" s="72"/>
      <c r="I24" s="72"/>
      <c r="J24" s="72"/>
      <c r="K24" s="72"/>
      <c r="L24" s="72"/>
      <c r="M24" s="72"/>
      <c r="N24" s="72"/>
      <c r="O24" s="72"/>
    </row>
    <row r="25" spans="1:15" ht="20.25" x14ac:dyDescent="0.25">
      <c r="A25" s="92"/>
      <c r="B25" s="92"/>
      <c r="C25" s="94"/>
      <c r="D25" s="94"/>
      <c r="E25" s="72"/>
      <c r="F25" s="72"/>
      <c r="G25" s="72"/>
      <c r="H25" s="72"/>
      <c r="I25" s="72"/>
      <c r="J25" s="72"/>
      <c r="K25" s="72"/>
      <c r="L25" s="72"/>
      <c r="M25" s="72"/>
      <c r="N25" s="72"/>
      <c r="O25" s="72"/>
    </row>
    <row r="26" spans="1:15" ht="20.25" x14ac:dyDescent="0.25">
      <c r="A26" s="92"/>
      <c r="B26" s="92"/>
      <c r="C26" s="94"/>
      <c r="D26" s="94"/>
      <c r="E26" s="72"/>
      <c r="F26" s="72"/>
      <c r="G26" s="72"/>
      <c r="H26" s="72"/>
      <c r="I26" s="72"/>
      <c r="J26" s="72"/>
      <c r="K26" s="72"/>
      <c r="L26" s="72"/>
      <c r="M26" s="72"/>
      <c r="N26" s="72"/>
      <c r="O26" s="72"/>
    </row>
    <row r="27" spans="1:15" ht="20.25" x14ac:dyDescent="0.25">
      <c r="A27" s="92"/>
      <c r="B27" s="92"/>
      <c r="C27" s="94"/>
      <c r="D27" s="94"/>
      <c r="E27" s="72"/>
      <c r="F27" s="72"/>
      <c r="G27" s="72"/>
      <c r="H27" s="72"/>
      <c r="I27" s="72"/>
      <c r="J27" s="72"/>
      <c r="K27" s="72"/>
      <c r="L27" s="72"/>
      <c r="M27" s="72"/>
      <c r="N27" s="72"/>
      <c r="O27" s="72"/>
    </row>
    <row r="28" spans="1:15" ht="20.25" x14ac:dyDescent="0.25">
      <c r="A28" s="92"/>
      <c r="B28" s="92"/>
      <c r="C28" s="94"/>
      <c r="D28" s="94"/>
      <c r="E28" s="72"/>
      <c r="F28" s="72"/>
      <c r="G28" s="72"/>
      <c r="H28" s="72"/>
      <c r="I28" s="72"/>
      <c r="J28" s="72"/>
      <c r="K28" s="72"/>
      <c r="L28" s="72"/>
      <c r="M28" s="72"/>
      <c r="N28" s="72"/>
      <c r="O28" s="72"/>
    </row>
    <row r="29" spans="1:15" ht="20.25" x14ac:dyDescent="0.25">
      <c r="A29" s="92"/>
      <c r="B29" s="92"/>
      <c r="C29" s="94"/>
      <c r="D29" s="94"/>
      <c r="E29" s="72"/>
      <c r="F29" s="72"/>
      <c r="G29" s="72"/>
      <c r="H29" s="72"/>
      <c r="I29" s="72"/>
      <c r="J29" s="72"/>
      <c r="K29" s="72"/>
      <c r="L29" s="72"/>
      <c r="M29" s="72"/>
      <c r="N29" s="72"/>
      <c r="O29" s="72"/>
    </row>
    <row r="30" spans="1:15" ht="20.25" x14ac:dyDescent="0.25">
      <c r="A30" s="92"/>
      <c r="B30" s="92"/>
      <c r="C30" s="94"/>
      <c r="D30" s="94"/>
      <c r="E30" s="72"/>
      <c r="F30" s="72"/>
      <c r="G30" s="72"/>
      <c r="H30" s="72"/>
      <c r="I30" s="72"/>
      <c r="J30" s="72"/>
      <c r="K30" s="72"/>
      <c r="L30" s="72"/>
      <c r="M30" s="72"/>
      <c r="N30" s="72"/>
      <c r="O30" s="72"/>
    </row>
    <row r="31" spans="1:15" ht="20.25" x14ac:dyDescent="0.25">
      <c r="A31" s="92"/>
      <c r="B31" s="92"/>
      <c r="C31" s="94"/>
      <c r="D31" s="94"/>
      <c r="E31" s="72"/>
      <c r="F31" s="72"/>
      <c r="G31" s="72"/>
      <c r="H31" s="72"/>
      <c r="I31" s="72"/>
      <c r="J31" s="72"/>
      <c r="K31" s="72"/>
      <c r="L31" s="72"/>
      <c r="M31" s="72"/>
      <c r="N31" s="72"/>
      <c r="O31" s="72"/>
    </row>
    <row r="32" spans="1:15" ht="20.25" x14ac:dyDescent="0.25">
      <c r="A32" s="92"/>
      <c r="B32" s="92"/>
      <c r="C32" s="94"/>
      <c r="D32" s="94"/>
      <c r="E32" s="72"/>
      <c r="F32" s="72"/>
      <c r="G32" s="72"/>
      <c r="H32" s="72"/>
      <c r="I32" s="72"/>
      <c r="J32" s="72"/>
      <c r="K32" s="72"/>
      <c r="L32" s="72"/>
      <c r="M32" s="72"/>
      <c r="N32" s="72"/>
      <c r="O32" s="72"/>
    </row>
    <row r="33" spans="1:15" ht="20.25" x14ac:dyDescent="0.25">
      <c r="A33" s="92"/>
      <c r="B33" s="92"/>
      <c r="C33" s="94"/>
      <c r="D33" s="94"/>
      <c r="E33" s="72"/>
      <c r="F33" s="72"/>
      <c r="G33" s="72"/>
      <c r="H33" s="72"/>
      <c r="I33" s="72"/>
      <c r="J33" s="72"/>
      <c r="K33" s="72"/>
      <c r="L33" s="72"/>
      <c r="M33" s="72"/>
      <c r="N33" s="72"/>
      <c r="O33" s="72"/>
    </row>
    <row r="34" spans="1:15" ht="20.25" x14ac:dyDescent="0.25">
      <c r="A34" s="92"/>
      <c r="B34" s="92"/>
      <c r="C34" s="94"/>
      <c r="D34" s="94"/>
      <c r="E34" s="72"/>
      <c r="F34" s="72"/>
      <c r="G34" s="72"/>
      <c r="H34" s="72"/>
      <c r="I34" s="72"/>
      <c r="J34" s="72"/>
      <c r="K34" s="72"/>
      <c r="L34" s="72"/>
      <c r="M34" s="72"/>
      <c r="N34" s="72"/>
      <c r="O34" s="72"/>
    </row>
    <row r="35" spans="1:15" ht="20.25" x14ac:dyDescent="0.25">
      <c r="A35" s="92"/>
      <c r="B35" s="92"/>
      <c r="C35" s="94"/>
      <c r="D35" s="94"/>
      <c r="E35" s="72"/>
      <c r="F35" s="72"/>
      <c r="G35" s="72"/>
      <c r="H35" s="72"/>
      <c r="I35" s="72"/>
      <c r="J35" s="72"/>
      <c r="K35" s="72"/>
      <c r="L35" s="72"/>
      <c r="M35" s="72"/>
      <c r="N35" s="72"/>
      <c r="O35" s="72"/>
    </row>
    <row r="36" spans="1:15" ht="20.25" x14ac:dyDescent="0.25">
      <c r="A36" s="92"/>
      <c r="B36" s="92"/>
      <c r="C36" s="94"/>
      <c r="D36" s="94"/>
      <c r="E36" s="72"/>
      <c r="F36" s="72"/>
      <c r="G36" s="72"/>
      <c r="H36" s="72"/>
      <c r="I36" s="72"/>
      <c r="J36" s="72"/>
      <c r="K36" s="72"/>
      <c r="L36" s="72"/>
      <c r="M36" s="72"/>
      <c r="N36" s="72"/>
      <c r="O36" s="72"/>
    </row>
    <row r="37" spans="1:15" ht="20.25" x14ac:dyDescent="0.25">
      <c r="A37" s="92"/>
      <c r="B37" s="92"/>
      <c r="C37" s="94"/>
      <c r="D37" s="94"/>
      <c r="E37" s="72"/>
      <c r="F37" s="72"/>
      <c r="G37" s="72"/>
      <c r="H37" s="72"/>
      <c r="I37" s="72"/>
      <c r="J37" s="72"/>
      <c r="K37" s="72"/>
      <c r="L37" s="72"/>
      <c r="M37" s="72"/>
      <c r="N37" s="72"/>
      <c r="O37" s="72"/>
    </row>
    <row r="38" spans="1:15" ht="20.25" x14ac:dyDescent="0.25">
      <c r="A38" s="92"/>
      <c r="B38" s="92"/>
      <c r="C38" s="94"/>
      <c r="D38" s="94"/>
      <c r="E38" s="72"/>
      <c r="F38" s="72"/>
      <c r="G38" s="72"/>
      <c r="H38" s="72"/>
      <c r="I38" s="72"/>
      <c r="J38" s="72"/>
      <c r="K38" s="72"/>
      <c r="L38" s="72"/>
      <c r="M38" s="72"/>
      <c r="N38" s="72"/>
      <c r="O38" s="72"/>
    </row>
    <row r="39" spans="1:15" ht="20.25" x14ac:dyDescent="0.25">
      <c r="A39" s="92"/>
      <c r="B39" s="92"/>
      <c r="C39" s="94"/>
      <c r="D39" s="94"/>
      <c r="E39" s="72"/>
      <c r="F39" s="72"/>
      <c r="G39" s="72"/>
      <c r="H39" s="72"/>
      <c r="I39" s="72"/>
      <c r="J39" s="72"/>
      <c r="K39" s="72"/>
      <c r="L39" s="72"/>
      <c r="M39" s="72"/>
      <c r="N39" s="72"/>
      <c r="O39" s="72"/>
    </row>
    <row r="40" spans="1:15" ht="20.25" x14ac:dyDescent="0.25">
      <c r="A40" s="92"/>
      <c r="B40" s="92"/>
      <c r="C40" s="94"/>
      <c r="D40" s="94"/>
      <c r="E40" s="72"/>
      <c r="F40" s="72"/>
      <c r="G40" s="72"/>
      <c r="H40" s="72"/>
      <c r="I40" s="72"/>
      <c r="J40" s="72"/>
      <c r="K40" s="72"/>
      <c r="L40" s="72"/>
      <c r="M40" s="72"/>
      <c r="N40" s="72"/>
      <c r="O40" s="72"/>
    </row>
    <row r="41" spans="1:15" ht="20.25" x14ac:dyDescent="0.25">
      <c r="A41" s="92"/>
      <c r="B41" s="92"/>
      <c r="C41" s="94"/>
      <c r="D41" s="94"/>
      <c r="E41" s="72"/>
      <c r="F41" s="72"/>
      <c r="G41" s="72"/>
      <c r="H41" s="72"/>
      <c r="I41" s="72"/>
      <c r="J41" s="72"/>
      <c r="K41" s="72"/>
      <c r="L41" s="72"/>
      <c r="M41" s="72"/>
      <c r="N41" s="72"/>
      <c r="O41" s="72"/>
    </row>
    <row r="42" spans="1:15" ht="20.25" x14ac:dyDescent="0.25">
      <c r="A42" s="92"/>
      <c r="B42" s="92"/>
      <c r="C42" s="94"/>
      <c r="D42" s="94"/>
      <c r="E42" s="72"/>
      <c r="F42" s="72"/>
      <c r="G42" s="72"/>
      <c r="H42" s="72"/>
      <c r="I42" s="72"/>
      <c r="J42" s="72"/>
      <c r="K42" s="72"/>
      <c r="L42" s="72"/>
      <c r="M42" s="72"/>
      <c r="N42" s="72"/>
      <c r="O42" s="72"/>
    </row>
    <row r="43" spans="1:15" ht="20.25" x14ac:dyDescent="0.25">
      <c r="A43" s="92"/>
      <c r="B43" s="92"/>
      <c r="C43" s="94"/>
      <c r="D43" s="94"/>
      <c r="E43" s="72"/>
      <c r="F43" s="72"/>
      <c r="G43" s="72"/>
      <c r="H43" s="72"/>
      <c r="I43" s="72"/>
      <c r="J43" s="72"/>
      <c r="K43" s="72"/>
      <c r="L43" s="72"/>
      <c r="M43" s="72"/>
      <c r="N43" s="72"/>
      <c r="O43" s="72"/>
    </row>
    <row r="44" spans="1:15" ht="20.25" x14ac:dyDescent="0.25">
      <c r="A44" s="92"/>
      <c r="B44" s="92"/>
      <c r="C44" s="94"/>
      <c r="D44" s="94"/>
      <c r="E44" s="72"/>
      <c r="F44" s="72"/>
      <c r="G44" s="72"/>
      <c r="H44" s="72"/>
      <c r="I44" s="72"/>
      <c r="J44" s="72"/>
      <c r="K44" s="72"/>
      <c r="L44" s="72"/>
      <c r="M44" s="72"/>
      <c r="N44" s="72"/>
      <c r="O44" s="72"/>
    </row>
    <row r="45" spans="1:15" ht="20.25" x14ac:dyDescent="0.25">
      <c r="A45" s="92"/>
      <c r="B45" s="92"/>
      <c r="C45" s="94"/>
      <c r="D45" s="94"/>
      <c r="E45" s="72"/>
      <c r="F45" s="72"/>
      <c r="G45" s="72"/>
      <c r="H45" s="72"/>
      <c r="I45" s="72"/>
      <c r="J45" s="72"/>
      <c r="K45" s="72"/>
      <c r="L45" s="72"/>
      <c r="M45" s="72"/>
      <c r="N45" s="72"/>
      <c r="O45" s="72"/>
    </row>
    <row r="46" spans="1:15" ht="20.25" x14ac:dyDescent="0.25">
      <c r="A46" s="92"/>
      <c r="B46" s="92"/>
      <c r="C46" s="94"/>
      <c r="D46" s="94"/>
      <c r="E46" s="72"/>
      <c r="F46" s="72"/>
      <c r="G46" s="72"/>
      <c r="H46" s="72"/>
      <c r="I46" s="72"/>
      <c r="J46" s="72"/>
      <c r="K46" s="72"/>
      <c r="L46" s="72"/>
      <c r="M46" s="72"/>
      <c r="N46" s="72"/>
      <c r="O46" s="72"/>
    </row>
    <row r="47" spans="1:15" ht="20.25" x14ac:dyDescent="0.25">
      <c r="A47" s="92"/>
      <c r="B47" s="92"/>
      <c r="C47" s="94"/>
      <c r="D47" s="94"/>
      <c r="E47" s="72"/>
      <c r="F47" s="72"/>
      <c r="G47" s="72"/>
      <c r="H47" s="72"/>
      <c r="I47" s="72"/>
      <c r="J47" s="72"/>
      <c r="K47" s="72"/>
      <c r="L47" s="72"/>
      <c r="M47" s="72"/>
      <c r="N47" s="72"/>
      <c r="O47" s="72"/>
    </row>
    <row r="48" spans="1:15" ht="20.25" x14ac:dyDescent="0.25">
      <c r="A48" s="92"/>
      <c r="B48" s="92"/>
      <c r="C48" s="94"/>
      <c r="D48" s="94"/>
      <c r="E48" s="72"/>
      <c r="F48" s="72"/>
      <c r="G48" s="72"/>
      <c r="H48" s="72"/>
      <c r="I48" s="72"/>
      <c r="J48" s="72"/>
      <c r="K48" s="72"/>
      <c r="L48" s="72"/>
      <c r="M48" s="72"/>
      <c r="N48" s="72"/>
      <c r="O48" s="72"/>
    </row>
    <row r="49" spans="1:15" ht="20.25" x14ac:dyDescent="0.25">
      <c r="A49" s="92"/>
      <c r="B49" s="92"/>
      <c r="C49" s="94"/>
      <c r="D49" s="94"/>
      <c r="E49" s="72"/>
      <c r="F49" s="72"/>
      <c r="G49" s="72"/>
      <c r="H49" s="72"/>
      <c r="I49" s="72"/>
      <c r="J49" s="72"/>
      <c r="K49" s="72"/>
      <c r="L49" s="72"/>
      <c r="M49" s="72"/>
      <c r="N49" s="72"/>
      <c r="O49" s="72"/>
    </row>
    <row r="50" spans="1:15" ht="20.25" x14ac:dyDescent="0.25">
      <c r="A50" s="92"/>
      <c r="B50" s="92"/>
      <c r="C50" s="94"/>
      <c r="D50" s="94"/>
      <c r="E50" s="72"/>
      <c r="F50" s="72"/>
      <c r="G50" s="72"/>
      <c r="H50" s="72"/>
      <c r="I50" s="72"/>
      <c r="J50" s="72"/>
      <c r="K50" s="72"/>
      <c r="L50" s="72"/>
      <c r="M50" s="72"/>
      <c r="N50" s="72"/>
      <c r="O50" s="72"/>
    </row>
    <row r="51" spans="1:15" ht="20.25" x14ac:dyDescent="0.25">
      <c r="A51" s="92"/>
      <c r="B51" s="92"/>
      <c r="C51" s="94"/>
      <c r="D51" s="94"/>
      <c r="E51" s="72"/>
      <c r="F51" s="72"/>
      <c r="G51" s="72"/>
      <c r="H51" s="72"/>
      <c r="I51" s="72"/>
      <c r="J51" s="72"/>
      <c r="K51" s="72"/>
      <c r="L51" s="72"/>
      <c r="M51" s="72"/>
      <c r="N51" s="72"/>
      <c r="O51" s="72"/>
    </row>
    <row r="52" spans="1:15" ht="20.25" x14ac:dyDescent="0.25">
      <c r="A52" s="92"/>
      <c r="B52" s="17"/>
      <c r="C52" s="23"/>
      <c r="D52" s="23"/>
    </row>
    <row r="53" spans="1:15" ht="20.25" x14ac:dyDescent="0.25">
      <c r="A53" s="92"/>
      <c r="B53" s="17"/>
      <c r="C53" s="23"/>
      <c r="D53" s="23"/>
    </row>
    <row r="54" spans="1:15" ht="20.25" x14ac:dyDescent="0.25">
      <c r="A54" s="92"/>
      <c r="B54" s="17"/>
      <c r="C54" s="23"/>
      <c r="D54" s="23"/>
    </row>
    <row r="55" spans="1:15" ht="20.25" x14ac:dyDescent="0.25">
      <c r="A55" s="92"/>
      <c r="B55" s="17"/>
      <c r="C55" s="23"/>
      <c r="D55" s="23"/>
    </row>
    <row r="56" spans="1:15" ht="20.25" x14ac:dyDescent="0.25">
      <c r="A56" s="92"/>
      <c r="B56" s="17"/>
      <c r="C56" s="23"/>
      <c r="D56" s="23"/>
    </row>
    <row r="57" spans="1:15" ht="20.25" x14ac:dyDescent="0.25">
      <c r="A57" s="92"/>
      <c r="B57" s="17"/>
      <c r="C57" s="23"/>
      <c r="D57" s="23"/>
    </row>
    <row r="58" spans="1:15" ht="20.25" x14ac:dyDescent="0.25">
      <c r="A58" s="92"/>
      <c r="B58" s="17"/>
      <c r="C58" s="23"/>
      <c r="D58" s="23"/>
    </row>
    <row r="59" spans="1:15" ht="20.25" x14ac:dyDescent="0.25">
      <c r="A59" s="92"/>
      <c r="B59" s="17"/>
      <c r="C59" s="23"/>
      <c r="D59" s="23"/>
    </row>
    <row r="60" spans="1:15" ht="20.25" x14ac:dyDescent="0.25">
      <c r="A60" s="92"/>
      <c r="B60" s="17"/>
      <c r="C60" s="23"/>
      <c r="D60" s="23"/>
    </row>
    <row r="61" spans="1:15" ht="20.25" x14ac:dyDescent="0.25">
      <c r="A61" s="92"/>
      <c r="B61" s="17"/>
      <c r="C61" s="23"/>
      <c r="D61" s="23"/>
    </row>
    <row r="62" spans="1:15" ht="20.25" x14ac:dyDescent="0.25">
      <c r="A62" s="92"/>
      <c r="B62" s="17"/>
      <c r="C62" s="23"/>
      <c r="D62" s="23"/>
    </row>
    <row r="63" spans="1:15" ht="20.25" x14ac:dyDescent="0.25">
      <c r="A63" s="92"/>
      <c r="B63" s="17"/>
      <c r="C63" s="23"/>
      <c r="D63" s="23"/>
    </row>
    <row r="64" spans="1:15" ht="20.25" x14ac:dyDescent="0.25">
      <c r="A64" s="92"/>
      <c r="B64" s="17"/>
      <c r="C64" s="23"/>
      <c r="D64" s="23"/>
    </row>
    <row r="65" spans="1:4" ht="20.25" x14ac:dyDescent="0.25">
      <c r="A65" s="92"/>
      <c r="B65" s="17"/>
      <c r="C65" s="23"/>
      <c r="D65" s="23"/>
    </row>
    <row r="66" spans="1:4" ht="20.25" x14ac:dyDescent="0.25">
      <c r="A66" s="92"/>
      <c r="B66" s="17"/>
      <c r="C66" s="23"/>
      <c r="D66" s="23"/>
    </row>
    <row r="67" spans="1:4" ht="20.25" x14ac:dyDescent="0.25">
      <c r="A67" s="92"/>
      <c r="B67" s="17"/>
      <c r="C67" s="23"/>
      <c r="D67" s="23"/>
    </row>
    <row r="68" spans="1:4" ht="20.25" x14ac:dyDescent="0.25">
      <c r="A68" s="92"/>
      <c r="B68" s="17"/>
      <c r="C68" s="23"/>
      <c r="D68" s="23"/>
    </row>
    <row r="69" spans="1:4" ht="20.25" x14ac:dyDescent="0.25">
      <c r="A69" s="92"/>
      <c r="B69" s="17"/>
      <c r="C69" s="23"/>
      <c r="D69" s="23"/>
    </row>
    <row r="70" spans="1:4" ht="20.25" x14ac:dyDescent="0.25">
      <c r="A70" s="92"/>
      <c r="B70" s="17"/>
      <c r="C70" s="23"/>
      <c r="D70" s="23"/>
    </row>
    <row r="71" spans="1:4" ht="20.25" x14ac:dyDescent="0.25">
      <c r="A71" s="92"/>
      <c r="B71" s="17"/>
      <c r="C71" s="23"/>
      <c r="D71" s="23"/>
    </row>
    <row r="72" spans="1:4" ht="20.25" x14ac:dyDescent="0.25">
      <c r="A72" s="92"/>
      <c r="B72" s="17"/>
      <c r="C72" s="23"/>
      <c r="D72" s="23"/>
    </row>
    <row r="73" spans="1:4" ht="20.25" x14ac:dyDescent="0.25">
      <c r="A73" s="92"/>
      <c r="B73" s="17"/>
      <c r="C73" s="23"/>
      <c r="D73" s="23"/>
    </row>
    <row r="74" spans="1:4" ht="20.25" x14ac:dyDescent="0.25">
      <c r="A74" s="92"/>
      <c r="B74" s="17"/>
      <c r="C74" s="23"/>
      <c r="D74" s="23"/>
    </row>
    <row r="75" spans="1:4" ht="20.25" x14ac:dyDescent="0.25">
      <c r="A75" s="92"/>
      <c r="B75" s="17"/>
      <c r="C75" s="23"/>
      <c r="D75" s="23"/>
    </row>
    <row r="76" spans="1:4" ht="20.25" x14ac:dyDescent="0.25">
      <c r="A76" s="92"/>
      <c r="B76" s="17"/>
      <c r="C76" s="23"/>
      <c r="D76" s="23"/>
    </row>
    <row r="77" spans="1:4" ht="20.25" x14ac:dyDescent="0.25">
      <c r="A77" s="92"/>
      <c r="B77" s="17"/>
      <c r="C77" s="23"/>
      <c r="D77" s="23"/>
    </row>
    <row r="78" spans="1:4" ht="20.25" x14ac:dyDescent="0.25">
      <c r="A78" s="92"/>
      <c r="B78" s="17"/>
      <c r="C78" s="23"/>
      <c r="D78" s="23"/>
    </row>
    <row r="79" spans="1:4" ht="20.25" x14ac:dyDescent="0.25">
      <c r="A79" s="92"/>
      <c r="B79" s="17"/>
      <c r="C79" s="23"/>
      <c r="D79" s="23"/>
    </row>
    <row r="80" spans="1:4" ht="20.25" x14ac:dyDescent="0.25">
      <c r="A80" s="92"/>
      <c r="B80" s="17"/>
      <c r="C80" s="23"/>
      <c r="D80" s="23"/>
    </row>
    <row r="81" spans="1:4" ht="20.25" x14ac:dyDescent="0.25">
      <c r="A81" s="92"/>
      <c r="B81" s="17"/>
      <c r="C81" s="23"/>
      <c r="D81" s="23"/>
    </row>
    <row r="82" spans="1:4" ht="20.25" x14ac:dyDescent="0.25">
      <c r="A82" s="92"/>
      <c r="B82" s="17"/>
      <c r="C82" s="23"/>
      <c r="D82" s="23"/>
    </row>
    <row r="83" spans="1:4" ht="20.25" x14ac:dyDescent="0.25">
      <c r="A83" s="92"/>
      <c r="B83" s="17"/>
      <c r="C83" s="23"/>
      <c r="D83" s="23"/>
    </row>
    <row r="84" spans="1:4" ht="20.25" x14ac:dyDescent="0.25">
      <c r="A84" s="92"/>
      <c r="B84" s="17"/>
      <c r="C84" s="23"/>
      <c r="D84" s="23"/>
    </row>
    <row r="85" spans="1:4" ht="20.25" x14ac:dyDescent="0.25">
      <c r="A85" s="92"/>
      <c r="B85" s="17"/>
      <c r="C85" s="23"/>
      <c r="D85" s="23"/>
    </row>
    <row r="86" spans="1:4" ht="20.25" x14ac:dyDescent="0.25">
      <c r="A86" s="92"/>
      <c r="B86" s="17"/>
      <c r="C86" s="23"/>
      <c r="D86" s="23"/>
    </row>
    <row r="87" spans="1:4" ht="20.25" x14ac:dyDescent="0.25">
      <c r="A87" s="92"/>
      <c r="B87" s="17"/>
      <c r="C87" s="23"/>
      <c r="D87" s="23"/>
    </row>
    <row r="88" spans="1:4" ht="20.25" x14ac:dyDescent="0.25">
      <c r="A88" s="92"/>
      <c r="B88" s="17"/>
      <c r="C88" s="23"/>
      <c r="D88" s="23"/>
    </row>
    <row r="89" spans="1:4" ht="20.25" x14ac:dyDescent="0.25">
      <c r="A89" s="92"/>
      <c r="B89" s="17"/>
      <c r="C89" s="23"/>
      <c r="D89" s="23"/>
    </row>
    <row r="90" spans="1:4" ht="20.25" x14ac:dyDescent="0.25">
      <c r="A90" s="92"/>
      <c r="B90" s="17"/>
      <c r="C90" s="23"/>
      <c r="D90" s="23"/>
    </row>
    <row r="91" spans="1:4" ht="20.25" x14ac:dyDescent="0.25">
      <c r="A91" s="92"/>
      <c r="B91" s="17"/>
      <c r="C91" s="23"/>
      <c r="D91" s="23"/>
    </row>
    <row r="92" spans="1:4" ht="20.25" x14ac:dyDescent="0.25">
      <c r="A92" s="92"/>
      <c r="B92" s="17"/>
      <c r="C92" s="23"/>
      <c r="D92" s="23"/>
    </row>
    <row r="93" spans="1:4" ht="20.25" x14ac:dyDescent="0.25">
      <c r="A93" s="92"/>
      <c r="B93" s="17"/>
      <c r="C93" s="23"/>
      <c r="D93" s="23"/>
    </row>
    <row r="94" spans="1:4" ht="20.25" x14ac:dyDescent="0.25">
      <c r="A94" s="92"/>
      <c r="B94" s="17"/>
      <c r="C94" s="23"/>
      <c r="D94" s="23"/>
    </row>
    <row r="95" spans="1:4" ht="20.25" x14ac:dyDescent="0.25">
      <c r="A95" s="92"/>
      <c r="B95" s="17"/>
      <c r="C95" s="23"/>
      <c r="D95" s="23"/>
    </row>
    <row r="96" spans="1:4" ht="20.25" x14ac:dyDescent="0.25">
      <c r="A96" s="92"/>
      <c r="B96" s="17"/>
      <c r="C96" s="23"/>
      <c r="D96" s="23"/>
    </row>
    <row r="97" spans="1:4" ht="20.25" x14ac:dyDescent="0.25">
      <c r="A97" s="92"/>
      <c r="B97" s="17"/>
      <c r="C97" s="23"/>
      <c r="D97" s="23"/>
    </row>
    <row r="98" spans="1:4" ht="20.25" x14ac:dyDescent="0.25">
      <c r="A98" s="92"/>
      <c r="B98" s="17"/>
      <c r="C98" s="23"/>
      <c r="D98" s="23"/>
    </row>
    <row r="99" spans="1:4" ht="20.25" x14ac:dyDescent="0.25">
      <c r="A99" s="92"/>
      <c r="B99" s="17"/>
      <c r="C99" s="23"/>
      <c r="D99" s="23"/>
    </row>
    <row r="100" spans="1:4" ht="20.25" x14ac:dyDescent="0.25">
      <c r="A100" s="92"/>
      <c r="B100" s="17"/>
      <c r="C100" s="23"/>
      <c r="D100" s="23"/>
    </row>
    <row r="101" spans="1:4" ht="20.25" x14ac:dyDescent="0.25">
      <c r="A101" s="92"/>
      <c r="B101" s="17"/>
      <c r="C101" s="23"/>
      <c r="D101" s="23"/>
    </row>
    <row r="102" spans="1:4" ht="20.25" x14ac:dyDescent="0.25">
      <c r="A102" s="92"/>
      <c r="B102" s="17"/>
      <c r="C102" s="23"/>
      <c r="D102" s="23"/>
    </row>
    <row r="103" spans="1:4" ht="20.25" x14ac:dyDescent="0.25">
      <c r="A103" s="92"/>
      <c r="B103" s="17"/>
      <c r="C103" s="23"/>
      <c r="D103" s="23"/>
    </row>
    <row r="104" spans="1:4" ht="20.25" x14ac:dyDescent="0.25">
      <c r="A104" s="92"/>
      <c r="B104" s="17"/>
      <c r="C104" s="23"/>
      <c r="D104" s="23"/>
    </row>
    <row r="105" spans="1:4" ht="20.25" x14ac:dyDescent="0.25">
      <c r="A105" s="92"/>
      <c r="B105" s="17"/>
      <c r="C105" s="23"/>
      <c r="D105" s="23"/>
    </row>
    <row r="106" spans="1:4" ht="20.25" x14ac:dyDescent="0.25">
      <c r="A106" s="92"/>
      <c r="B106" s="17"/>
      <c r="C106" s="23"/>
      <c r="D106" s="23"/>
    </row>
    <row r="107" spans="1:4" ht="20.25" x14ac:dyDescent="0.25">
      <c r="A107" s="92"/>
      <c r="B107" s="17"/>
      <c r="C107" s="23"/>
      <c r="D107" s="23"/>
    </row>
    <row r="108" spans="1:4" ht="20.25" x14ac:dyDescent="0.25">
      <c r="A108" s="92"/>
      <c r="B108" s="17"/>
      <c r="C108" s="23"/>
      <c r="D108" s="23"/>
    </row>
    <row r="109" spans="1:4" ht="20.25" x14ac:dyDescent="0.25">
      <c r="A109" s="92"/>
      <c r="B109" s="17"/>
      <c r="C109" s="23"/>
      <c r="D109" s="23"/>
    </row>
    <row r="110" spans="1:4" ht="20.25" x14ac:dyDescent="0.25">
      <c r="A110" s="92"/>
      <c r="B110" s="17"/>
      <c r="C110" s="23"/>
      <c r="D110" s="23"/>
    </row>
    <row r="111" spans="1:4" ht="20.25" x14ac:dyDescent="0.25">
      <c r="A111" s="92"/>
      <c r="B111" s="17"/>
      <c r="C111" s="23"/>
      <c r="D111" s="23"/>
    </row>
    <row r="112" spans="1:4" ht="20.25" x14ac:dyDescent="0.25">
      <c r="A112" s="92"/>
      <c r="B112" s="17"/>
      <c r="C112" s="23"/>
      <c r="D112" s="23"/>
    </row>
    <row r="113" spans="1:4" ht="20.25" x14ac:dyDescent="0.25">
      <c r="A113" s="92"/>
      <c r="B113" s="17"/>
      <c r="C113" s="23"/>
      <c r="D113" s="23"/>
    </row>
    <row r="114" spans="1:4" ht="20.25" x14ac:dyDescent="0.25">
      <c r="A114" s="92"/>
      <c r="B114" s="17"/>
      <c r="C114" s="23"/>
      <c r="D114" s="23"/>
    </row>
    <row r="115" spans="1:4" ht="20.25" x14ac:dyDescent="0.25">
      <c r="A115" s="92"/>
      <c r="B115" s="17"/>
      <c r="C115" s="23"/>
      <c r="D115" s="23"/>
    </row>
    <row r="116" spans="1:4" ht="20.25" x14ac:dyDescent="0.25">
      <c r="A116" s="92"/>
      <c r="B116" s="17"/>
      <c r="C116" s="23"/>
      <c r="D116" s="23"/>
    </row>
    <row r="117" spans="1:4" ht="20.25" x14ac:dyDescent="0.25">
      <c r="A117" s="92"/>
      <c r="B117" s="17"/>
      <c r="C117" s="23"/>
      <c r="D117" s="23"/>
    </row>
    <row r="118" spans="1:4" ht="20.25" x14ac:dyDescent="0.25">
      <c r="A118" s="92"/>
      <c r="B118" s="17"/>
      <c r="C118" s="23"/>
      <c r="D118" s="23"/>
    </row>
    <row r="119" spans="1:4" ht="20.25" x14ac:dyDescent="0.25">
      <c r="A119" s="92"/>
      <c r="B119" s="17"/>
      <c r="C119" s="23"/>
      <c r="D119" s="23"/>
    </row>
    <row r="120" spans="1:4" ht="20.25" x14ac:dyDescent="0.25">
      <c r="A120" s="92"/>
      <c r="B120" s="17"/>
      <c r="C120" s="23"/>
      <c r="D120" s="23"/>
    </row>
    <row r="121" spans="1:4" ht="20.25" x14ac:dyDescent="0.25">
      <c r="A121" s="92"/>
      <c r="B121" s="17"/>
      <c r="C121" s="23"/>
      <c r="D121" s="23"/>
    </row>
    <row r="122" spans="1:4" ht="20.25" x14ac:dyDescent="0.25">
      <c r="A122" s="92"/>
      <c r="B122" s="17"/>
      <c r="C122" s="23"/>
      <c r="D122" s="23"/>
    </row>
    <row r="123" spans="1:4" ht="20.25" x14ac:dyDescent="0.25">
      <c r="A123" s="92"/>
      <c r="B123" s="17"/>
      <c r="C123" s="23"/>
      <c r="D123" s="23"/>
    </row>
    <row r="124" spans="1:4" ht="20.25" x14ac:dyDescent="0.25">
      <c r="A124" s="92"/>
      <c r="B124" s="17"/>
      <c r="C124" s="23"/>
      <c r="D124" s="23"/>
    </row>
    <row r="125" spans="1:4" ht="20.25" x14ac:dyDescent="0.25">
      <c r="A125" s="92"/>
      <c r="B125" s="17"/>
      <c r="C125" s="23"/>
      <c r="D125" s="23"/>
    </row>
    <row r="126" spans="1:4" ht="20.25" x14ac:dyDescent="0.25">
      <c r="A126" s="92"/>
      <c r="B126" s="17"/>
      <c r="C126" s="23"/>
      <c r="D126" s="23"/>
    </row>
    <row r="127" spans="1:4" ht="20.25" x14ac:dyDescent="0.25">
      <c r="A127" s="92"/>
      <c r="B127" s="17"/>
      <c r="C127" s="23"/>
      <c r="D127" s="23"/>
    </row>
    <row r="128" spans="1:4" ht="20.25" x14ac:dyDescent="0.25">
      <c r="A128" s="92"/>
      <c r="B128" s="17"/>
      <c r="C128" s="23"/>
      <c r="D128" s="23"/>
    </row>
    <row r="129" spans="1:4" ht="20.25" x14ac:dyDescent="0.25">
      <c r="A129" s="92"/>
      <c r="B129" s="17"/>
      <c r="C129" s="23"/>
      <c r="D129" s="23"/>
    </row>
    <row r="130" spans="1:4" ht="20.25" x14ac:dyDescent="0.25">
      <c r="A130" s="92"/>
      <c r="B130" s="17"/>
      <c r="C130" s="23"/>
      <c r="D130" s="23"/>
    </row>
    <row r="131" spans="1:4" ht="20.25" x14ac:dyDescent="0.25">
      <c r="A131" s="92"/>
      <c r="B131" s="17"/>
      <c r="C131" s="23"/>
      <c r="D131" s="23"/>
    </row>
    <row r="132" spans="1:4" ht="20.25" x14ac:dyDescent="0.25">
      <c r="A132" s="92"/>
      <c r="B132" s="17"/>
      <c r="C132" s="23"/>
      <c r="D132" s="23"/>
    </row>
    <row r="133" spans="1:4" ht="20.25" x14ac:dyDescent="0.25">
      <c r="A133" s="92"/>
      <c r="B133" s="17"/>
      <c r="C133" s="23"/>
      <c r="D133" s="23"/>
    </row>
    <row r="134" spans="1:4" ht="20.25" x14ac:dyDescent="0.25">
      <c r="A134" s="92"/>
      <c r="B134" s="17"/>
      <c r="C134" s="23"/>
      <c r="D134" s="23"/>
    </row>
    <row r="135" spans="1:4" ht="20.25" x14ac:dyDescent="0.25">
      <c r="A135" s="92"/>
      <c r="B135" s="17"/>
      <c r="C135" s="23"/>
      <c r="D135" s="23"/>
    </row>
    <row r="136" spans="1:4" ht="20.25" x14ac:dyDescent="0.25">
      <c r="A136" s="92"/>
      <c r="B136" s="17"/>
      <c r="C136" s="23"/>
      <c r="D136" s="23"/>
    </row>
    <row r="137" spans="1:4" ht="20.25" x14ac:dyDescent="0.25">
      <c r="A137" s="92"/>
      <c r="B137" s="17"/>
      <c r="C137" s="23"/>
      <c r="D137" s="23"/>
    </row>
    <row r="138" spans="1:4" ht="20.25" x14ac:dyDescent="0.25">
      <c r="A138" s="92"/>
      <c r="B138" s="17"/>
      <c r="C138" s="23"/>
      <c r="D138" s="23"/>
    </row>
    <row r="139" spans="1:4" ht="20.25" x14ac:dyDescent="0.25">
      <c r="A139" s="92"/>
      <c r="B139" s="17"/>
      <c r="C139" s="23"/>
      <c r="D139" s="23"/>
    </row>
    <row r="140" spans="1:4" ht="20.25" x14ac:dyDescent="0.25">
      <c r="A140" s="92"/>
      <c r="B140" s="17"/>
      <c r="C140" s="23"/>
      <c r="D140" s="23"/>
    </row>
    <row r="141" spans="1:4" ht="20.25" x14ac:dyDescent="0.25">
      <c r="A141" s="92"/>
      <c r="B141" s="17"/>
      <c r="C141" s="23"/>
      <c r="D141" s="23"/>
    </row>
    <row r="142" spans="1:4" ht="20.25" x14ac:dyDescent="0.25">
      <c r="A142" s="92"/>
      <c r="B142" s="17"/>
      <c r="C142" s="23"/>
      <c r="D142" s="23"/>
    </row>
    <row r="143" spans="1:4" ht="20.25" x14ac:dyDescent="0.25">
      <c r="A143" s="92"/>
      <c r="B143" s="17"/>
      <c r="C143" s="23"/>
      <c r="D143" s="23"/>
    </row>
    <row r="144" spans="1:4" ht="20.25" x14ac:dyDescent="0.25">
      <c r="A144" s="92"/>
      <c r="B144" s="17"/>
      <c r="C144" s="23"/>
      <c r="D144" s="23"/>
    </row>
    <row r="145" spans="1:4" ht="20.25" x14ac:dyDescent="0.25">
      <c r="A145" s="92"/>
      <c r="B145" s="17"/>
      <c r="C145" s="23"/>
      <c r="D145" s="23"/>
    </row>
    <row r="146" spans="1:4" ht="20.25" x14ac:dyDescent="0.25">
      <c r="A146" s="92"/>
      <c r="B146" s="17"/>
      <c r="C146" s="23"/>
      <c r="D146" s="23"/>
    </row>
    <row r="147" spans="1:4" ht="20.25" x14ac:dyDescent="0.25">
      <c r="A147" s="92"/>
      <c r="B147" s="17"/>
      <c r="C147" s="23"/>
      <c r="D147" s="23"/>
    </row>
    <row r="148" spans="1:4" ht="20.25" x14ac:dyDescent="0.25">
      <c r="A148" s="92"/>
      <c r="B148" s="17"/>
      <c r="C148" s="23"/>
      <c r="D148" s="23"/>
    </row>
    <row r="149" spans="1:4" ht="20.25" x14ac:dyDescent="0.25">
      <c r="A149" s="92"/>
      <c r="B149" s="17"/>
      <c r="C149" s="23"/>
      <c r="D149" s="23"/>
    </row>
    <row r="150" spans="1:4" ht="20.25" x14ac:dyDescent="0.25">
      <c r="A150" s="92"/>
      <c r="B150" s="17"/>
      <c r="C150" s="23"/>
      <c r="D150" s="23"/>
    </row>
    <row r="151" spans="1:4" ht="20.25" x14ac:dyDescent="0.25">
      <c r="A151" s="92"/>
      <c r="B151" s="17"/>
      <c r="C151" s="23"/>
      <c r="D151" s="23"/>
    </row>
    <row r="152" spans="1:4" ht="20.25" x14ac:dyDescent="0.25">
      <c r="A152" s="92"/>
      <c r="B152" s="17"/>
      <c r="C152" s="23"/>
      <c r="D152" s="23"/>
    </row>
    <row r="153" spans="1:4" ht="20.25" x14ac:dyDescent="0.25">
      <c r="A153" s="92"/>
      <c r="B153" s="17"/>
      <c r="C153" s="23"/>
      <c r="D153" s="23"/>
    </row>
    <row r="154" spans="1:4" ht="20.25" x14ac:dyDescent="0.25">
      <c r="A154" s="92"/>
      <c r="B154" s="17"/>
      <c r="C154" s="23"/>
      <c r="D154" s="23"/>
    </row>
    <row r="155" spans="1:4" ht="20.25" x14ac:dyDescent="0.25">
      <c r="A155" s="92"/>
      <c r="B155" s="17"/>
      <c r="C155" s="23"/>
      <c r="D155" s="23"/>
    </row>
    <row r="156" spans="1:4" ht="20.25" x14ac:dyDescent="0.25">
      <c r="A156" s="92"/>
      <c r="B156" s="17"/>
      <c r="C156" s="23"/>
      <c r="D156" s="23"/>
    </row>
    <row r="157" spans="1:4" ht="20.25" x14ac:dyDescent="0.25">
      <c r="A157" s="92"/>
      <c r="B157" s="17"/>
      <c r="C157" s="23"/>
      <c r="D157" s="23"/>
    </row>
    <row r="158" spans="1:4" ht="20.25" x14ac:dyDescent="0.25">
      <c r="A158" s="92"/>
      <c r="B158" s="17"/>
      <c r="C158" s="23"/>
      <c r="D158" s="23"/>
    </row>
    <row r="159" spans="1:4" ht="20.25" x14ac:dyDescent="0.25">
      <c r="A159" s="92"/>
      <c r="B159" s="17"/>
      <c r="C159" s="23"/>
      <c r="D159" s="23"/>
    </row>
    <row r="160" spans="1:4" ht="20.25" x14ac:dyDescent="0.25">
      <c r="A160" s="92"/>
      <c r="B160" s="17"/>
      <c r="C160" s="23"/>
      <c r="D160" s="23"/>
    </row>
    <row r="161" spans="1:4" ht="20.25" x14ac:dyDescent="0.25">
      <c r="A161" s="92"/>
      <c r="B161" s="17"/>
      <c r="C161" s="23"/>
      <c r="D161" s="23"/>
    </row>
    <row r="162" spans="1:4" ht="20.25" x14ac:dyDescent="0.25">
      <c r="A162" s="92"/>
      <c r="B162" s="17"/>
      <c r="C162" s="23"/>
      <c r="D162" s="23"/>
    </row>
    <row r="163" spans="1:4" ht="20.25" x14ac:dyDescent="0.25">
      <c r="A163" s="92"/>
      <c r="B163" s="17"/>
      <c r="C163" s="23"/>
      <c r="D163" s="23"/>
    </row>
    <row r="164" spans="1:4" ht="20.25" x14ac:dyDescent="0.25">
      <c r="A164" s="92"/>
      <c r="B164" s="17"/>
      <c r="C164" s="23"/>
      <c r="D164" s="23"/>
    </row>
    <row r="165" spans="1:4" ht="20.25" x14ac:dyDescent="0.25">
      <c r="A165" s="92"/>
      <c r="B165" s="17"/>
      <c r="C165" s="23"/>
      <c r="D165" s="23"/>
    </row>
    <row r="166" spans="1:4" ht="20.25" x14ac:dyDescent="0.25">
      <c r="A166" s="92"/>
      <c r="B166" s="17"/>
      <c r="C166" s="23"/>
      <c r="D166" s="23"/>
    </row>
    <row r="167" spans="1:4" ht="20.25" x14ac:dyDescent="0.25">
      <c r="A167" s="92"/>
      <c r="B167" s="17"/>
      <c r="C167" s="23"/>
      <c r="D167" s="23"/>
    </row>
    <row r="168" spans="1:4" ht="20.25" x14ac:dyDescent="0.25">
      <c r="A168" s="92"/>
      <c r="B168" s="17"/>
      <c r="C168" s="23"/>
      <c r="D168" s="23"/>
    </row>
    <row r="169" spans="1:4" ht="20.25" x14ac:dyDescent="0.25">
      <c r="A169" s="92"/>
      <c r="B169" s="17"/>
      <c r="C169" s="23"/>
      <c r="D169" s="23"/>
    </row>
    <row r="170" spans="1:4" ht="20.25" x14ac:dyDescent="0.25">
      <c r="A170" s="92"/>
      <c r="B170" s="17"/>
      <c r="C170" s="23"/>
      <c r="D170" s="23"/>
    </row>
    <row r="171" spans="1:4" ht="20.25" x14ac:dyDescent="0.25">
      <c r="A171" s="92"/>
      <c r="B171" s="17"/>
      <c r="C171" s="23"/>
      <c r="D171" s="23"/>
    </row>
    <row r="172" spans="1:4" ht="20.25" x14ac:dyDescent="0.25">
      <c r="A172" s="92"/>
      <c r="B172" s="17"/>
      <c r="C172" s="23"/>
      <c r="D172" s="23"/>
    </row>
    <row r="173" spans="1:4" ht="20.25" x14ac:dyDescent="0.25">
      <c r="A173" s="92"/>
      <c r="B173" s="17"/>
      <c r="C173" s="23"/>
      <c r="D173" s="23"/>
    </row>
    <row r="174" spans="1:4" ht="20.25" x14ac:dyDescent="0.25">
      <c r="A174" s="92"/>
      <c r="B174" s="17"/>
      <c r="C174" s="23"/>
      <c r="D174" s="23"/>
    </row>
    <row r="175" spans="1:4" ht="20.25" x14ac:dyDescent="0.25">
      <c r="A175" s="92"/>
      <c r="B175" s="17"/>
      <c r="C175" s="23"/>
      <c r="D175" s="23"/>
    </row>
    <row r="176" spans="1:4" ht="20.25" x14ac:dyDescent="0.25">
      <c r="A176" s="92"/>
      <c r="B176" s="17"/>
      <c r="C176" s="23"/>
      <c r="D176" s="23"/>
    </row>
    <row r="177" spans="1:4" ht="20.25" x14ac:dyDescent="0.25">
      <c r="A177" s="92"/>
      <c r="B177" s="17"/>
      <c r="C177" s="23"/>
      <c r="D177" s="23"/>
    </row>
    <row r="178" spans="1:4" ht="20.25" x14ac:dyDescent="0.25">
      <c r="A178" s="92"/>
      <c r="B178" s="17"/>
      <c r="C178" s="23"/>
      <c r="D178" s="23"/>
    </row>
    <row r="179" spans="1:4" ht="20.25" x14ac:dyDescent="0.25">
      <c r="A179" s="92"/>
      <c r="B179" s="17"/>
      <c r="C179" s="23"/>
      <c r="D179" s="23"/>
    </row>
    <row r="180" spans="1:4" ht="20.25" x14ac:dyDescent="0.25">
      <c r="A180" s="92"/>
      <c r="B180" s="17"/>
      <c r="C180" s="23"/>
      <c r="D180" s="23"/>
    </row>
    <row r="181" spans="1:4" ht="20.25" x14ac:dyDescent="0.25">
      <c r="A181" s="92"/>
      <c r="B181" s="17"/>
      <c r="C181" s="23"/>
      <c r="D181" s="23"/>
    </row>
    <row r="182" spans="1:4" ht="20.25" x14ac:dyDescent="0.25">
      <c r="A182" s="92"/>
      <c r="B182" s="17"/>
      <c r="C182" s="23"/>
      <c r="D182" s="23"/>
    </row>
    <row r="183" spans="1:4" ht="20.25" x14ac:dyDescent="0.25">
      <c r="A183" s="92"/>
      <c r="B183" s="17"/>
      <c r="C183" s="23"/>
      <c r="D183" s="23"/>
    </row>
    <row r="184" spans="1:4" ht="20.25" x14ac:dyDescent="0.25">
      <c r="A184" s="92"/>
      <c r="B184" s="17"/>
      <c r="C184" s="23"/>
      <c r="D184" s="23"/>
    </row>
    <row r="185" spans="1:4" ht="20.25" x14ac:dyDescent="0.25">
      <c r="A185" s="92"/>
      <c r="B185" s="17"/>
      <c r="C185" s="23"/>
      <c r="D185" s="23"/>
    </row>
    <row r="186" spans="1:4" ht="20.25" x14ac:dyDescent="0.25">
      <c r="A186" s="92"/>
      <c r="B186" s="17"/>
      <c r="C186" s="23"/>
      <c r="D186" s="23"/>
    </row>
    <row r="187" spans="1:4" ht="20.25" x14ac:dyDescent="0.25">
      <c r="A187" s="92"/>
      <c r="B187" s="17"/>
      <c r="C187" s="23"/>
      <c r="D187" s="23"/>
    </row>
    <row r="188" spans="1:4" ht="20.25" x14ac:dyDescent="0.25">
      <c r="A188" s="92"/>
      <c r="B188" s="17"/>
      <c r="C188" s="23"/>
      <c r="D188" s="23"/>
    </row>
    <row r="189" spans="1:4" ht="20.25" x14ac:dyDescent="0.25">
      <c r="A189" s="92"/>
      <c r="B189" s="17"/>
      <c r="C189" s="23"/>
      <c r="D189" s="23"/>
    </row>
    <row r="190" spans="1:4" ht="20.25" x14ac:dyDescent="0.25">
      <c r="A190" s="92"/>
      <c r="B190" s="17"/>
      <c r="C190" s="23"/>
      <c r="D190" s="23"/>
    </row>
    <row r="191" spans="1:4" ht="20.25" x14ac:dyDescent="0.25">
      <c r="A191" s="92"/>
      <c r="B191" s="17"/>
      <c r="C191" s="23"/>
      <c r="D191" s="23"/>
    </row>
    <row r="192" spans="1:4" ht="20.25" x14ac:dyDescent="0.25">
      <c r="A192" s="92"/>
      <c r="B192" s="17"/>
      <c r="C192" s="23"/>
      <c r="D192" s="23"/>
    </row>
    <row r="193" spans="1:4" ht="20.25" x14ac:dyDescent="0.25">
      <c r="A193" s="92"/>
      <c r="B193" s="17"/>
      <c r="C193" s="23"/>
      <c r="D193" s="23"/>
    </row>
    <row r="194" spans="1:4" ht="20.25" x14ac:dyDescent="0.25">
      <c r="A194" s="92"/>
      <c r="B194" s="17"/>
      <c r="C194" s="23"/>
      <c r="D194" s="23"/>
    </row>
    <row r="195" spans="1:4" ht="20.25" x14ac:dyDescent="0.25">
      <c r="A195" s="92"/>
      <c r="B195" s="17"/>
      <c r="C195" s="23"/>
      <c r="D195" s="23"/>
    </row>
    <row r="196" spans="1:4" ht="20.25" x14ac:dyDescent="0.25">
      <c r="A196" s="92"/>
      <c r="B196" s="17"/>
      <c r="C196" s="23"/>
      <c r="D196" s="23"/>
    </row>
    <row r="197" spans="1:4" ht="20.25" x14ac:dyDescent="0.25">
      <c r="A197" s="92"/>
      <c r="B197" s="17"/>
      <c r="C197" s="23"/>
      <c r="D197" s="23"/>
    </row>
    <row r="198" spans="1:4" ht="20.25" x14ac:dyDescent="0.25">
      <c r="A198" s="92"/>
      <c r="B198" s="17"/>
      <c r="C198" s="23"/>
      <c r="D198" s="23"/>
    </row>
    <row r="199" spans="1:4" ht="20.25" x14ac:dyDescent="0.25">
      <c r="A199" s="92"/>
      <c r="B199" s="17"/>
      <c r="C199" s="23"/>
      <c r="D199" s="23"/>
    </row>
    <row r="200" spans="1:4" ht="20.25" x14ac:dyDescent="0.25">
      <c r="A200" s="92"/>
      <c r="B200" s="17"/>
      <c r="C200" s="23"/>
      <c r="D200" s="23"/>
    </row>
    <row r="201" spans="1:4" ht="20.25" x14ac:dyDescent="0.25">
      <c r="A201" s="92"/>
      <c r="B201" s="17"/>
      <c r="C201" s="23"/>
      <c r="D201" s="23"/>
    </row>
    <row r="202" spans="1:4" ht="20.25" x14ac:dyDescent="0.25">
      <c r="A202" s="92"/>
      <c r="B202" s="17"/>
      <c r="C202" s="23"/>
      <c r="D202" s="23"/>
    </row>
    <row r="203" spans="1:4" ht="20.25" x14ac:dyDescent="0.25">
      <c r="A203" s="92"/>
      <c r="B203" s="17"/>
      <c r="C203" s="23"/>
      <c r="D203" s="23"/>
    </row>
    <row r="204" spans="1:4" ht="20.25" x14ac:dyDescent="0.25">
      <c r="A204" s="92"/>
      <c r="B204" s="17"/>
      <c r="C204" s="23"/>
      <c r="D204" s="23"/>
    </row>
    <row r="205" spans="1:4" ht="20.25" x14ac:dyDescent="0.25">
      <c r="A205" s="92"/>
      <c r="B205" s="17"/>
      <c r="C205" s="23"/>
      <c r="D205" s="23"/>
    </row>
    <row r="206" spans="1:4" ht="20.25" x14ac:dyDescent="0.25">
      <c r="A206" s="92"/>
      <c r="B206" s="17"/>
      <c r="C206" s="23"/>
      <c r="D206" s="23"/>
    </row>
    <row r="207" spans="1:4" ht="20.25" x14ac:dyDescent="0.25">
      <c r="A207" s="92"/>
      <c r="B207" s="17"/>
      <c r="C207" s="23"/>
      <c r="D207" s="23"/>
    </row>
    <row r="208" spans="1:4" x14ac:dyDescent="0.25">
      <c r="A208" s="72"/>
      <c r="B208" s="17"/>
      <c r="C208" s="17"/>
      <c r="D208" s="17"/>
    </row>
    <row r="209" spans="1:8" ht="20.25" x14ac:dyDescent="0.25">
      <c r="A209" s="72"/>
      <c r="B209" s="19" t="s">
        <v>73</v>
      </c>
      <c r="C209" s="19" t="s">
        <v>119</v>
      </c>
      <c r="D209" s="22" t="s">
        <v>73</v>
      </c>
      <c r="E209" s="22" t="s">
        <v>119</v>
      </c>
    </row>
    <row r="210" spans="1:8" ht="21" x14ac:dyDescent="0.35">
      <c r="A210" s="72"/>
      <c r="B210" s="20" t="s">
        <v>75</v>
      </c>
      <c r="C210" s="20" t="s">
        <v>45</v>
      </c>
      <c r="D210" t="s">
        <v>75</v>
      </c>
      <c r="F210" t="str">
        <f>IF(NOT(ISBLANK(D210)),D210,IF(NOT(ISBLANK(E210)),"     "&amp;E210,FALSE))</f>
        <v>Afectación Económica o presupuestal</v>
      </c>
      <c r="G210" t="s">
        <v>75</v>
      </c>
      <c r="H210" t="str">
        <f>IF(NOT(ISERROR(MATCH(G210,_xlfn.ANCHORARRAY(B221),0))),F223&amp;"Por favor no seleccionar los criterios de impacto",G210)</f>
        <v>❌Por favor no seleccionar los criterios de impacto</v>
      </c>
    </row>
    <row r="211" spans="1:8" ht="21" x14ac:dyDescent="0.35">
      <c r="A211" s="72"/>
      <c r="B211" s="20" t="s">
        <v>75</v>
      </c>
      <c r="C211" s="20" t="s">
        <v>78</v>
      </c>
      <c r="E211" t="s">
        <v>45</v>
      </c>
      <c r="F211" t="str">
        <f t="shared" ref="F211:F221" si="0">IF(NOT(ISBLANK(D211)),D211,IF(NOT(ISBLANK(E211)),"     "&amp;E211,FALSE))</f>
        <v xml:space="preserve">     Afectación menor a 10 SMLMV .</v>
      </c>
    </row>
    <row r="212" spans="1:8" ht="21" x14ac:dyDescent="0.35">
      <c r="A212" s="72"/>
      <c r="B212" s="20" t="s">
        <v>75</v>
      </c>
      <c r="C212" s="20" t="s">
        <v>79</v>
      </c>
      <c r="E212" t="s">
        <v>78</v>
      </c>
      <c r="F212" t="str">
        <f t="shared" si="0"/>
        <v xml:space="preserve">     Entre 10 y 50 SMLMV </v>
      </c>
    </row>
    <row r="213" spans="1:8" ht="21" x14ac:dyDescent="0.35">
      <c r="A213" s="72"/>
      <c r="B213" s="20" t="s">
        <v>75</v>
      </c>
      <c r="C213" s="20" t="s">
        <v>80</v>
      </c>
      <c r="E213" t="s">
        <v>79</v>
      </c>
      <c r="F213" t="str">
        <f t="shared" si="0"/>
        <v xml:space="preserve">     Entre 50 y 100 SMLMV </v>
      </c>
    </row>
    <row r="214" spans="1:8" ht="21" x14ac:dyDescent="0.35">
      <c r="A214" s="72"/>
      <c r="B214" s="20" t="s">
        <v>75</v>
      </c>
      <c r="C214" s="20" t="s">
        <v>81</v>
      </c>
      <c r="E214" t="s">
        <v>80</v>
      </c>
      <c r="F214" t="str">
        <f t="shared" si="0"/>
        <v xml:space="preserve">     Entre 100 y 500 SMLMV </v>
      </c>
    </row>
    <row r="215" spans="1:8" ht="21" x14ac:dyDescent="0.35">
      <c r="A215" s="72"/>
      <c r="B215" s="20" t="s">
        <v>44</v>
      </c>
      <c r="C215" s="20" t="s">
        <v>82</v>
      </c>
      <c r="E215" t="s">
        <v>81</v>
      </c>
      <c r="F215" t="str">
        <f t="shared" si="0"/>
        <v xml:space="preserve">     Mayor a 500 SMLMV </v>
      </c>
    </row>
    <row r="216" spans="1:8" ht="21" x14ac:dyDescent="0.35">
      <c r="A216" s="72"/>
      <c r="B216" s="20" t="s">
        <v>44</v>
      </c>
      <c r="C216" s="20" t="s">
        <v>83</v>
      </c>
      <c r="D216" t="s">
        <v>44</v>
      </c>
      <c r="F216" t="str">
        <f t="shared" si="0"/>
        <v>Pérdida Reputacional</v>
      </c>
    </row>
    <row r="217" spans="1:8" ht="21" x14ac:dyDescent="0.35">
      <c r="A217" s="72"/>
      <c r="B217" s="20" t="s">
        <v>44</v>
      </c>
      <c r="C217" s="20" t="s">
        <v>85</v>
      </c>
      <c r="E217" t="s">
        <v>82</v>
      </c>
      <c r="F217" t="str">
        <f t="shared" si="0"/>
        <v xml:space="preserve">     El riesgo afecta la imagen de alguna área de la organización</v>
      </c>
    </row>
    <row r="218" spans="1:8" ht="21" x14ac:dyDescent="0.35">
      <c r="A218" s="72"/>
      <c r="B218" s="20" t="s">
        <v>44</v>
      </c>
      <c r="C218" s="20" t="s">
        <v>84</v>
      </c>
      <c r="E218" t="s">
        <v>83</v>
      </c>
      <c r="F218" t="str">
        <f t="shared" si="0"/>
        <v xml:space="preserve">     El riesgo afecta la imagen de la entidad internamente, de conocimiento general, nivel interno, de junta dircetiva y accionistas y/o de provedores</v>
      </c>
    </row>
    <row r="219" spans="1:8" ht="21" x14ac:dyDescent="0.35">
      <c r="A219" s="72"/>
      <c r="B219" s="20" t="s">
        <v>44</v>
      </c>
      <c r="C219" s="20" t="s">
        <v>103</v>
      </c>
      <c r="E219" t="s">
        <v>85</v>
      </c>
      <c r="F219" t="str">
        <f t="shared" si="0"/>
        <v xml:space="preserve">     El riesgo afecta la imagen de la entidad con algunos usuarios de relevancia frente al logro de los objetivos</v>
      </c>
    </row>
    <row r="220" spans="1:8" x14ac:dyDescent="0.25">
      <c r="A220" s="72"/>
      <c r="B220" s="21"/>
      <c r="C220" s="21"/>
      <c r="E220" t="s">
        <v>84</v>
      </c>
      <c r="F220" t="str">
        <f t="shared" si="0"/>
        <v xml:space="preserve">     El riesgo afecta la imagen de de la entidad con efecto publicitario sostenido a nivel de sector administrativo, nivel departamental o municipal</v>
      </c>
    </row>
    <row r="221" spans="1:8" x14ac:dyDescent="0.25">
      <c r="A221" s="72"/>
      <c r="B221" s="21" t="str" cm="1">
        <f t="array" ref="B221:B223">_xlfn.UNIQUE(Tabla1[[#All],[Criterios]])</f>
        <v>Criterios</v>
      </c>
      <c r="C221" s="21"/>
      <c r="E221" t="s">
        <v>103</v>
      </c>
      <c r="F221" t="str">
        <f t="shared" si="0"/>
        <v xml:space="preserve">     El riesgo afecta la imagen de la entidad a nivel nacional, con efecto publicitarios sostenible a nivel país</v>
      </c>
    </row>
    <row r="222" spans="1:8" x14ac:dyDescent="0.25">
      <c r="A222" s="72"/>
      <c r="B222" s="21" t="str">
        <v>Afectación Económica o presupuestal</v>
      </c>
      <c r="C222" s="21"/>
    </row>
    <row r="223" spans="1:8" x14ac:dyDescent="0.25">
      <c r="B223" s="21" t="str">
        <v>Pérdida Reputacional</v>
      </c>
      <c r="C223" s="21"/>
      <c r="F223" s="24" t="s">
        <v>121</v>
      </c>
    </row>
    <row r="224" spans="1:8" x14ac:dyDescent="0.25">
      <c r="B224" s="16"/>
      <c r="C224" s="16"/>
      <c r="F224" s="24" t="s">
        <v>122</v>
      </c>
    </row>
    <row r="225" spans="2:4" x14ac:dyDescent="0.25">
      <c r="B225" s="16"/>
      <c r="C225" s="16"/>
    </row>
    <row r="226" spans="2:4" x14ac:dyDescent="0.25">
      <c r="B226" s="16"/>
      <c r="C226" s="16"/>
    </row>
    <row r="227" spans="2:4" x14ac:dyDescent="0.25">
      <c r="B227" s="16"/>
      <c r="C227" s="16"/>
      <c r="D227" s="16"/>
    </row>
    <row r="228" spans="2:4" x14ac:dyDescent="0.25">
      <c r="B228" s="16"/>
      <c r="C228" s="16"/>
      <c r="D228" s="16"/>
    </row>
    <row r="229" spans="2:4" x14ac:dyDescent="0.25">
      <c r="B229" s="16"/>
      <c r="C229" s="16"/>
      <c r="D229" s="16"/>
    </row>
    <row r="230" spans="2:4" x14ac:dyDescent="0.25">
      <c r="B230" s="16"/>
      <c r="C230" s="16"/>
      <c r="D230" s="16"/>
    </row>
    <row r="231" spans="2:4" x14ac:dyDescent="0.25">
      <c r="B231" s="16"/>
      <c r="C231" s="16"/>
      <c r="D231" s="16"/>
    </row>
    <row r="232" spans="2:4" x14ac:dyDescent="0.25">
      <c r="B232" s="16"/>
      <c r="C232" s="16"/>
      <c r="D232" s="16"/>
    </row>
  </sheetData>
  <mergeCells count="1">
    <mergeCell ref="B1:D1"/>
  </mergeCells>
  <dataValidations disablePrompts="1" count="1">
    <dataValidation type="list" allowBlank="1" showInputMessage="1" showErrorMessage="1" sqref="G210">
      <formula1>$F$210:$F$221</formula1>
    </dataValidation>
  </dataValidations>
  <pageMargins left="0.7" right="0.7" top="0.75" bottom="0.75" header="0.3" footer="0.3"/>
  <pageSetup orientation="portrait"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16"/>
  <sheetViews>
    <sheetView zoomScale="70" zoomScaleNormal="70" workbookViewId="0">
      <selection activeCell="G9" sqref="G9"/>
    </sheetView>
  </sheetViews>
  <sheetFormatPr baseColWidth="10" defaultColWidth="14.28515625" defaultRowHeight="12.75" x14ac:dyDescent="0.2"/>
  <cols>
    <col min="1" max="1" width="14.28515625" style="77"/>
    <col min="2" max="2" width="17.140625" style="77" customWidth="1"/>
    <col min="3" max="3" width="17" style="77" customWidth="1"/>
    <col min="4" max="4" width="14.28515625" style="77"/>
    <col min="5" max="5" width="46" style="77" customWidth="1"/>
    <col min="6" max="16384" width="14.28515625" style="77"/>
  </cols>
  <sheetData>
    <row r="1" spans="2:6" ht="24" customHeight="1" thickBot="1" x14ac:dyDescent="0.25">
      <c r="B1" s="1406" t="s">
        <v>65</v>
      </c>
      <c r="C1" s="1407"/>
      <c r="D1" s="1407"/>
      <c r="E1" s="1407"/>
      <c r="F1" s="1408"/>
    </row>
    <row r="2" spans="2:6" ht="16.5" thickBot="1" x14ac:dyDescent="0.3">
      <c r="B2" s="78"/>
      <c r="C2" s="78"/>
      <c r="D2" s="78"/>
      <c r="E2" s="78"/>
      <c r="F2" s="78"/>
    </row>
    <row r="3" spans="2:6" ht="16.5" thickBot="1" x14ac:dyDescent="0.25">
      <c r="B3" s="1410" t="s">
        <v>51</v>
      </c>
      <c r="C3" s="1411"/>
      <c r="D3" s="1411"/>
      <c r="E3" s="90" t="s">
        <v>52</v>
      </c>
      <c r="F3" s="91" t="s">
        <v>53</v>
      </c>
    </row>
    <row r="4" spans="2:6" ht="31.5" x14ac:dyDescent="0.2">
      <c r="B4" s="1412" t="s">
        <v>54</v>
      </c>
      <c r="C4" s="1414" t="s">
        <v>12</v>
      </c>
      <c r="D4" s="79" t="s">
        <v>13</v>
      </c>
      <c r="E4" s="80" t="s">
        <v>55</v>
      </c>
      <c r="F4" s="81">
        <v>0.25</v>
      </c>
    </row>
    <row r="5" spans="2:6" ht="47.25" x14ac:dyDescent="0.2">
      <c r="B5" s="1413"/>
      <c r="C5" s="1415"/>
      <c r="D5" s="82" t="s">
        <v>14</v>
      </c>
      <c r="E5" s="83" t="s">
        <v>56</v>
      </c>
      <c r="F5" s="84">
        <v>0.15</v>
      </c>
    </row>
    <row r="6" spans="2:6" ht="47.25" x14ac:dyDescent="0.2">
      <c r="B6" s="1413"/>
      <c r="C6" s="1415"/>
      <c r="D6" s="82" t="s">
        <v>15</v>
      </c>
      <c r="E6" s="83" t="s">
        <v>57</v>
      </c>
      <c r="F6" s="84">
        <v>0.1</v>
      </c>
    </row>
    <row r="7" spans="2:6" ht="63" x14ac:dyDescent="0.2">
      <c r="B7" s="1413"/>
      <c r="C7" s="1415" t="s">
        <v>16</v>
      </c>
      <c r="D7" s="82" t="s">
        <v>9</v>
      </c>
      <c r="E7" s="83" t="s">
        <v>58</v>
      </c>
      <c r="F7" s="84">
        <v>0.25</v>
      </c>
    </row>
    <row r="8" spans="2:6" ht="31.5" x14ac:dyDescent="0.2">
      <c r="B8" s="1413"/>
      <c r="C8" s="1415"/>
      <c r="D8" s="82" t="s">
        <v>8</v>
      </c>
      <c r="E8" s="83" t="s">
        <v>59</v>
      </c>
      <c r="F8" s="84">
        <v>0.15</v>
      </c>
    </row>
    <row r="9" spans="2:6" ht="47.25" x14ac:dyDescent="0.2">
      <c r="B9" s="1413" t="s">
        <v>136</v>
      </c>
      <c r="C9" s="1415" t="s">
        <v>17</v>
      </c>
      <c r="D9" s="82" t="s">
        <v>18</v>
      </c>
      <c r="E9" s="83" t="s">
        <v>60</v>
      </c>
      <c r="F9" s="85" t="s">
        <v>61</v>
      </c>
    </row>
    <row r="10" spans="2:6" ht="63" x14ac:dyDescent="0.2">
      <c r="B10" s="1413"/>
      <c r="C10" s="1415"/>
      <c r="D10" s="82" t="s">
        <v>19</v>
      </c>
      <c r="E10" s="83" t="s">
        <v>62</v>
      </c>
      <c r="F10" s="85" t="s">
        <v>61</v>
      </c>
    </row>
    <row r="11" spans="2:6" ht="47.25" x14ac:dyDescent="0.2">
      <c r="B11" s="1413"/>
      <c r="C11" s="1415" t="s">
        <v>20</v>
      </c>
      <c r="D11" s="82" t="s">
        <v>21</v>
      </c>
      <c r="E11" s="83" t="s">
        <v>63</v>
      </c>
      <c r="F11" s="85" t="s">
        <v>61</v>
      </c>
    </row>
    <row r="12" spans="2:6" ht="47.25" x14ac:dyDescent="0.2">
      <c r="B12" s="1413"/>
      <c r="C12" s="1415"/>
      <c r="D12" s="82" t="s">
        <v>22</v>
      </c>
      <c r="E12" s="83" t="s">
        <v>64</v>
      </c>
      <c r="F12" s="85" t="s">
        <v>61</v>
      </c>
    </row>
    <row r="13" spans="2:6" ht="31.5" x14ac:dyDescent="0.2">
      <c r="B13" s="1413"/>
      <c r="C13" s="1415" t="s">
        <v>23</v>
      </c>
      <c r="D13" s="82" t="s">
        <v>104</v>
      </c>
      <c r="E13" s="83" t="s">
        <v>107</v>
      </c>
      <c r="F13" s="85" t="s">
        <v>61</v>
      </c>
    </row>
    <row r="14" spans="2:6" ht="32.25" thickBot="1" x14ac:dyDescent="0.25">
      <c r="B14" s="1416"/>
      <c r="C14" s="1417"/>
      <c r="D14" s="86" t="s">
        <v>105</v>
      </c>
      <c r="E14" s="87" t="s">
        <v>106</v>
      </c>
      <c r="F14" s="88" t="s">
        <v>61</v>
      </c>
    </row>
    <row r="15" spans="2:6" ht="49.5" customHeight="1" x14ac:dyDescent="0.2">
      <c r="B15" s="1409" t="s">
        <v>133</v>
      </c>
      <c r="C15" s="1409"/>
      <c r="D15" s="1409"/>
      <c r="E15" s="1409"/>
      <c r="F15" s="1409"/>
    </row>
    <row r="16" spans="2:6" ht="27" customHeight="1" x14ac:dyDescent="0.25">
      <c r="B16" s="89"/>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9"/>
  <sheetViews>
    <sheetView workbookViewId="0">
      <selection activeCell="B31" sqref="B31"/>
    </sheetView>
  </sheetViews>
  <sheetFormatPr baseColWidth="10" defaultColWidth="11.42578125" defaultRowHeight="15" x14ac:dyDescent="0.25"/>
  <cols>
    <col min="2" max="15" width="11.42578125" style="113"/>
  </cols>
  <sheetData>
    <row r="2" spans="2:5" x14ac:dyDescent="0.25">
      <c r="B2" s="113" t="s">
        <v>26</v>
      </c>
      <c r="E2" s="113" t="s">
        <v>116</v>
      </c>
    </row>
    <row r="3" spans="2:5" x14ac:dyDescent="0.25">
      <c r="E3" s="113" t="s">
        <v>115</v>
      </c>
    </row>
    <row r="4" spans="2:5" x14ac:dyDescent="0.25">
      <c r="E4" s="113" t="s">
        <v>117</v>
      </c>
    </row>
    <row r="9" spans="2:5" x14ac:dyDescent="0.25">
      <c r="B9" s="113" t="s">
        <v>30</v>
      </c>
    </row>
    <row r="10" spans="2:5" x14ac:dyDescent="0.25">
      <c r="B10" s="113" t="s">
        <v>31</v>
      </c>
    </row>
    <row r="15" spans="2:5" x14ac:dyDescent="0.25">
      <c r="B15" s="113" t="s">
        <v>114</v>
      </c>
    </row>
    <row r="16" spans="2:5" x14ac:dyDescent="0.25">
      <c r="B16" s="113" t="s">
        <v>108</v>
      </c>
    </row>
    <row r="17" spans="2:2" x14ac:dyDescent="0.25">
      <c r="B17" s="113" t="s">
        <v>109</v>
      </c>
    </row>
    <row r="18" spans="2:2" x14ac:dyDescent="0.25">
      <c r="B18" s="113" t="s">
        <v>110</v>
      </c>
    </row>
    <row r="19" spans="2:2" x14ac:dyDescent="0.25">
      <c r="B19" s="113" t="s">
        <v>111</v>
      </c>
    </row>
    <row r="20" spans="2:2" x14ac:dyDescent="0.25">
      <c r="B20" s="113" t="s">
        <v>423</v>
      </c>
    </row>
    <row r="21" spans="2:2" x14ac:dyDescent="0.25">
      <c r="B21" s="113" t="s">
        <v>112</v>
      </c>
    </row>
    <row r="22" spans="2:2" x14ac:dyDescent="0.25">
      <c r="B22" s="113" t="s">
        <v>113</v>
      </c>
    </row>
    <row r="26" spans="2:2" x14ac:dyDescent="0.25">
      <c r="B26" s="113" t="s">
        <v>783</v>
      </c>
    </row>
    <row r="29" spans="2:2" x14ac:dyDescent="0.25">
      <c r="B29" s="113" t="s">
        <v>801</v>
      </c>
    </row>
  </sheetData>
  <sortState ref="B2:B5">
    <sortCondition ref="B2:B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5"/>
  <sheetViews>
    <sheetView topLeftCell="A11" zoomScale="70" zoomScaleNormal="70" workbookViewId="0">
      <selection activeCell="I35" sqref="I35"/>
    </sheetView>
  </sheetViews>
  <sheetFormatPr baseColWidth="10" defaultColWidth="11.42578125" defaultRowHeight="15" x14ac:dyDescent="0.25"/>
  <cols>
    <col min="1" max="1" width="2.85546875" style="72" customWidth="1"/>
    <col min="2" max="3" width="24.7109375" style="72" customWidth="1"/>
    <col min="4" max="4" width="16" style="72" customWidth="1"/>
    <col min="5" max="5" width="24.7109375" style="72" customWidth="1"/>
    <col min="6" max="6" width="27.7109375" style="72" customWidth="1"/>
    <col min="7" max="8" width="24.7109375" style="72" customWidth="1"/>
    <col min="9" max="16384" width="11.42578125" style="72"/>
  </cols>
  <sheetData>
    <row r="1" spans="2:8" ht="15.75" thickBot="1" x14ac:dyDescent="0.3"/>
    <row r="2" spans="2:8" ht="18" x14ac:dyDescent="0.25">
      <c r="B2" s="698" t="s">
        <v>140</v>
      </c>
      <c r="C2" s="699"/>
      <c r="D2" s="699"/>
      <c r="E2" s="699"/>
      <c r="F2" s="699"/>
      <c r="G2" s="699"/>
      <c r="H2" s="700"/>
    </row>
    <row r="3" spans="2:8" x14ac:dyDescent="0.25">
      <c r="B3" s="73"/>
      <c r="C3" s="74"/>
      <c r="D3" s="74"/>
      <c r="E3" s="74"/>
      <c r="F3" s="74"/>
      <c r="G3" s="74"/>
      <c r="H3" s="75"/>
    </row>
    <row r="4" spans="2:8" ht="63" customHeight="1" x14ac:dyDescent="0.25">
      <c r="B4" s="701" t="s">
        <v>183</v>
      </c>
      <c r="C4" s="702"/>
      <c r="D4" s="702"/>
      <c r="E4" s="702"/>
      <c r="F4" s="702"/>
      <c r="G4" s="702"/>
      <c r="H4" s="703"/>
    </row>
    <row r="5" spans="2:8" ht="63" customHeight="1" x14ac:dyDescent="0.25">
      <c r="B5" s="704"/>
      <c r="C5" s="705"/>
      <c r="D5" s="705"/>
      <c r="E5" s="705"/>
      <c r="F5" s="705"/>
      <c r="G5" s="705"/>
      <c r="H5" s="706"/>
    </row>
    <row r="6" spans="2:8" ht="16.5" x14ac:dyDescent="0.25">
      <c r="B6" s="707" t="s">
        <v>138</v>
      </c>
      <c r="C6" s="708"/>
      <c r="D6" s="708"/>
      <c r="E6" s="708"/>
      <c r="F6" s="708"/>
      <c r="G6" s="708"/>
      <c r="H6" s="709"/>
    </row>
    <row r="7" spans="2:8" ht="95.25" customHeight="1" x14ac:dyDescent="0.25">
      <c r="B7" s="717" t="s">
        <v>143</v>
      </c>
      <c r="C7" s="718"/>
      <c r="D7" s="718"/>
      <c r="E7" s="718"/>
      <c r="F7" s="718"/>
      <c r="G7" s="718"/>
      <c r="H7" s="719"/>
    </row>
    <row r="8" spans="2:8" ht="16.5" x14ac:dyDescent="0.25">
      <c r="B8" s="109"/>
      <c r="C8" s="110"/>
      <c r="D8" s="110"/>
      <c r="E8" s="110"/>
      <c r="F8" s="110"/>
      <c r="G8" s="110"/>
      <c r="H8" s="111"/>
    </row>
    <row r="9" spans="2:8" ht="16.5" customHeight="1" x14ac:dyDescent="0.25">
      <c r="B9" s="710" t="s">
        <v>176</v>
      </c>
      <c r="C9" s="711"/>
      <c r="D9" s="711"/>
      <c r="E9" s="711"/>
      <c r="F9" s="711"/>
      <c r="G9" s="711"/>
      <c r="H9" s="712"/>
    </row>
    <row r="10" spans="2:8" ht="44.25" customHeight="1" x14ac:dyDescent="0.25">
      <c r="B10" s="710"/>
      <c r="C10" s="711"/>
      <c r="D10" s="711"/>
      <c r="E10" s="711"/>
      <c r="F10" s="711"/>
      <c r="G10" s="711"/>
      <c r="H10" s="712"/>
    </row>
    <row r="11" spans="2:8" ht="15.75" thickBot="1" x14ac:dyDescent="0.3">
      <c r="B11" s="98"/>
      <c r="C11" s="101"/>
      <c r="D11" s="106"/>
      <c r="E11" s="107"/>
      <c r="F11" s="107"/>
      <c r="G11" s="108"/>
      <c r="H11" s="102"/>
    </row>
    <row r="12" spans="2:8" ht="15.75" thickTop="1" x14ac:dyDescent="0.25">
      <c r="B12" s="98"/>
      <c r="C12" s="713" t="s">
        <v>139</v>
      </c>
      <c r="D12" s="714"/>
      <c r="E12" s="715" t="s">
        <v>177</v>
      </c>
      <c r="F12" s="716"/>
      <c r="G12" s="101"/>
      <c r="H12" s="102"/>
    </row>
    <row r="13" spans="2:8" ht="35.25" customHeight="1" x14ac:dyDescent="0.25">
      <c r="B13" s="98"/>
      <c r="C13" s="720" t="s">
        <v>170</v>
      </c>
      <c r="D13" s="721"/>
      <c r="E13" s="722" t="s">
        <v>175</v>
      </c>
      <c r="F13" s="723"/>
      <c r="G13" s="101"/>
      <c r="H13" s="102"/>
    </row>
    <row r="14" spans="2:8" ht="17.25" customHeight="1" x14ac:dyDescent="0.25">
      <c r="B14" s="98"/>
      <c r="C14" s="720" t="s">
        <v>171</v>
      </c>
      <c r="D14" s="721"/>
      <c r="E14" s="722" t="s">
        <v>173</v>
      </c>
      <c r="F14" s="723"/>
      <c r="G14" s="101"/>
      <c r="H14" s="102"/>
    </row>
    <row r="15" spans="2:8" ht="19.5" customHeight="1" x14ac:dyDescent="0.25">
      <c r="B15" s="98"/>
      <c r="C15" s="720" t="s">
        <v>172</v>
      </c>
      <c r="D15" s="721"/>
      <c r="E15" s="722" t="s">
        <v>174</v>
      </c>
      <c r="F15" s="723"/>
      <c r="G15" s="101"/>
      <c r="H15" s="102"/>
    </row>
    <row r="16" spans="2:8" ht="69.75" customHeight="1" x14ac:dyDescent="0.25">
      <c r="B16" s="98"/>
      <c r="C16" s="720" t="s">
        <v>141</v>
      </c>
      <c r="D16" s="721"/>
      <c r="E16" s="722" t="s">
        <v>142</v>
      </c>
      <c r="F16" s="723"/>
      <c r="G16" s="101"/>
      <c r="H16" s="102"/>
    </row>
    <row r="17" spans="2:8" ht="34.5" customHeight="1" x14ac:dyDescent="0.25">
      <c r="B17" s="98"/>
      <c r="C17" s="724" t="s">
        <v>1</v>
      </c>
      <c r="D17" s="725"/>
      <c r="E17" s="726" t="s">
        <v>184</v>
      </c>
      <c r="F17" s="727"/>
      <c r="G17" s="101"/>
      <c r="H17" s="102"/>
    </row>
    <row r="18" spans="2:8" ht="27.75" customHeight="1" x14ac:dyDescent="0.25">
      <c r="B18" s="98"/>
      <c r="C18" s="724" t="s">
        <v>2</v>
      </c>
      <c r="D18" s="725"/>
      <c r="E18" s="726" t="s">
        <v>185</v>
      </c>
      <c r="F18" s="727"/>
      <c r="G18" s="101"/>
      <c r="H18" s="102"/>
    </row>
    <row r="19" spans="2:8" ht="28.5" customHeight="1" x14ac:dyDescent="0.25">
      <c r="B19" s="98"/>
      <c r="C19" s="724" t="s">
        <v>32</v>
      </c>
      <c r="D19" s="725"/>
      <c r="E19" s="726" t="s">
        <v>186</v>
      </c>
      <c r="F19" s="727"/>
      <c r="G19" s="101"/>
      <c r="H19" s="102"/>
    </row>
    <row r="20" spans="2:8" ht="96" customHeight="1" x14ac:dyDescent="0.25">
      <c r="B20" s="98"/>
      <c r="C20" s="724" t="s">
        <v>0</v>
      </c>
      <c r="D20" s="725"/>
      <c r="E20" s="726" t="s">
        <v>187</v>
      </c>
      <c r="F20" s="727"/>
      <c r="G20" s="101"/>
      <c r="H20" s="102"/>
    </row>
    <row r="21" spans="2:8" ht="64.5" customHeight="1" x14ac:dyDescent="0.25">
      <c r="B21" s="98"/>
      <c r="C21" s="724" t="s">
        <v>37</v>
      </c>
      <c r="D21" s="725"/>
      <c r="E21" s="726" t="s">
        <v>145</v>
      </c>
      <c r="F21" s="727"/>
      <c r="G21" s="101"/>
      <c r="H21" s="102"/>
    </row>
    <row r="22" spans="2:8" ht="71.25" customHeight="1" x14ac:dyDescent="0.25">
      <c r="B22" s="98"/>
      <c r="C22" s="724" t="s">
        <v>144</v>
      </c>
      <c r="D22" s="725"/>
      <c r="E22" s="726" t="s">
        <v>146</v>
      </c>
      <c r="F22" s="727"/>
      <c r="G22" s="101"/>
      <c r="H22" s="102"/>
    </row>
    <row r="23" spans="2:8" ht="55.5" customHeight="1" x14ac:dyDescent="0.25">
      <c r="B23" s="98"/>
      <c r="C23" s="731" t="s">
        <v>147</v>
      </c>
      <c r="D23" s="732"/>
      <c r="E23" s="726" t="s">
        <v>148</v>
      </c>
      <c r="F23" s="727"/>
      <c r="G23" s="101"/>
      <c r="H23" s="102"/>
    </row>
    <row r="24" spans="2:8" ht="42" customHeight="1" x14ac:dyDescent="0.25">
      <c r="B24" s="98"/>
      <c r="C24" s="731" t="s">
        <v>35</v>
      </c>
      <c r="D24" s="732"/>
      <c r="E24" s="726" t="s">
        <v>149</v>
      </c>
      <c r="F24" s="727"/>
      <c r="G24" s="101"/>
      <c r="H24" s="102"/>
    </row>
    <row r="25" spans="2:8" ht="59.25" customHeight="1" x14ac:dyDescent="0.25">
      <c r="B25" s="98"/>
      <c r="C25" s="731" t="s">
        <v>137</v>
      </c>
      <c r="D25" s="732"/>
      <c r="E25" s="726" t="s">
        <v>150</v>
      </c>
      <c r="F25" s="727"/>
      <c r="G25" s="101"/>
      <c r="H25" s="102"/>
    </row>
    <row r="26" spans="2:8" ht="23.25" customHeight="1" x14ac:dyDescent="0.25">
      <c r="B26" s="98"/>
      <c r="C26" s="731" t="s">
        <v>11</v>
      </c>
      <c r="D26" s="732"/>
      <c r="E26" s="726" t="s">
        <v>151</v>
      </c>
      <c r="F26" s="727"/>
      <c r="G26" s="101"/>
      <c r="H26" s="102"/>
    </row>
    <row r="27" spans="2:8" ht="30.75" customHeight="1" x14ac:dyDescent="0.25">
      <c r="B27" s="98"/>
      <c r="C27" s="731" t="s">
        <v>155</v>
      </c>
      <c r="D27" s="732"/>
      <c r="E27" s="726" t="s">
        <v>152</v>
      </c>
      <c r="F27" s="727"/>
      <c r="G27" s="101"/>
      <c r="H27" s="102"/>
    </row>
    <row r="28" spans="2:8" ht="35.25" customHeight="1" x14ac:dyDescent="0.25">
      <c r="B28" s="98"/>
      <c r="C28" s="731" t="s">
        <v>156</v>
      </c>
      <c r="D28" s="732"/>
      <c r="E28" s="726" t="s">
        <v>153</v>
      </c>
      <c r="F28" s="727"/>
      <c r="G28" s="101"/>
      <c r="H28" s="102"/>
    </row>
    <row r="29" spans="2:8" ht="33" customHeight="1" x14ac:dyDescent="0.25">
      <c r="B29" s="98"/>
      <c r="C29" s="731" t="s">
        <v>156</v>
      </c>
      <c r="D29" s="732"/>
      <c r="E29" s="726" t="s">
        <v>153</v>
      </c>
      <c r="F29" s="727"/>
      <c r="G29" s="101"/>
      <c r="H29" s="102"/>
    </row>
    <row r="30" spans="2:8" ht="30" customHeight="1" x14ac:dyDescent="0.25">
      <c r="B30" s="98"/>
      <c r="C30" s="731" t="s">
        <v>157</v>
      </c>
      <c r="D30" s="732"/>
      <c r="E30" s="726" t="s">
        <v>154</v>
      </c>
      <c r="F30" s="727"/>
      <c r="G30" s="101"/>
      <c r="H30" s="102"/>
    </row>
    <row r="31" spans="2:8" ht="35.25" customHeight="1" x14ac:dyDescent="0.25">
      <c r="B31" s="98"/>
      <c r="C31" s="731" t="s">
        <v>158</v>
      </c>
      <c r="D31" s="732"/>
      <c r="E31" s="726" t="s">
        <v>159</v>
      </c>
      <c r="F31" s="727"/>
      <c r="G31" s="101"/>
      <c r="H31" s="102"/>
    </row>
    <row r="32" spans="2:8" ht="31.5" customHeight="1" x14ac:dyDescent="0.25">
      <c r="B32" s="98"/>
      <c r="C32" s="731" t="s">
        <v>160</v>
      </c>
      <c r="D32" s="732"/>
      <c r="E32" s="726" t="s">
        <v>161</v>
      </c>
      <c r="F32" s="727"/>
      <c r="G32" s="101"/>
      <c r="H32" s="102"/>
    </row>
    <row r="33" spans="2:8" ht="35.25" customHeight="1" x14ac:dyDescent="0.25">
      <c r="B33" s="98"/>
      <c r="C33" s="731" t="s">
        <v>162</v>
      </c>
      <c r="D33" s="732"/>
      <c r="E33" s="726" t="s">
        <v>163</v>
      </c>
      <c r="F33" s="727"/>
      <c r="G33" s="101"/>
      <c r="H33" s="102"/>
    </row>
    <row r="34" spans="2:8" ht="59.25" customHeight="1" x14ac:dyDescent="0.25">
      <c r="B34" s="98"/>
      <c r="C34" s="731" t="s">
        <v>164</v>
      </c>
      <c r="D34" s="732"/>
      <c r="E34" s="726" t="s">
        <v>165</v>
      </c>
      <c r="F34" s="727"/>
      <c r="G34" s="101"/>
      <c r="H34" s="102"/>
    </row>
    <row r="35" spans="2:8" ht="29.25" customHeight="1" x14ac:dyDescent="0.25">
      <c r="B35" s="98"/>
      <c r="C35" s="731" t="s">
        <v>25</v>
      </c>
      <c r="D35" s="732"/>
      <c r="E35" s="726" t="s">
        <v>166</v>
      </c>
      <c r="F35" s="727"/>
      <c r="G35" s="101"/>
      <c r="H35" s="102"/>
    </row>
    <row r="36" spans="2:8" ht="82.5" customHeight="1" x14ac:dyDescent="0.25">
      <c r="B36" s="98"/>
      <c r="C36" s="731" t="s">
        <v>168</v>
      </c>
      <c r="D36" s="732"/>
      <c r="E36" s="726" t="s">
        <v>167</v>
      </c>
      <c r="F36" s="727"/>
      <c r="G36" s="101"/>
      <c r="H36" s="102"/>
    </row>
    <row r="37" spans="2:8" ht="46.5" customHeight="1" x14ac:dyDescent="0.25">
      <c r="B37" s="98"/>
      <c r="C37" s="731" t="s">
        <v>29</v>
      </c>
      <c r="D37" s="732"/>
      <c r="E37" s="726" t="s">
        <v>169</v>
      </c>
      <c r="F37" s="727"/>
      <c r="G37" s="101"/>
      <c r="H37" s="102"/>
    </row>
    <row r="38" spans="2:8" ht="6.75" customHeight="1" thickBot="1" x14ac:dyDescent="0.3">
      <c r="B38" s="98"/>
      <c r="C38" s="733"/>
      <c r="D38" s="734"/>
      <c r="E38" s="735"/>
      <c r="F38" s="736"/>
      <c r="G38" s="101"/>
      <c r="H38" s="102"/>
    </row>
    <row r="39" spans="2:8" ht="15.75" thickTop="1" x14ac:dyDescent="0.25">
      <c r="B39" s="98"/>
      <c r="C39" s="99"/>
      <c r="D39" s="99"/>
      <c r="E39" s="100"/>
      <c r="F39" s="100"/>
      <c r="G39" s="101"/>
      <c r="H39" s="102"/>
    </row>
    <row r="40" spans="2:8" ht="21" customHeight="1" x14ac:dyDescent="0.25">
      <c r="B40" s="728" t="s">
        <v>178</v>
      </c>
      <c r="C40" s="729"/>
      <c r="D40" s="729"/>
      <c r="E40" s="729"/>
      <c r="F40" s="729"/>
      <c r="G40" s="729"/>
      <c r="H40" s="730"/>
    </row>
    <row r="41" spans="2:8" ht="20.25" customHeight="1" x14ac:dyDescent="0.25">
      <c r="B41" s="728" t="s">
        <v>179</v>
      </c>
      <c r="C41" s="729"/>
      <c r="D41" s="729"/>
      <c r="E41" s="729"/>
      <c r="F41" s="729"/>
      <c r="G41" s="729"/>
      <c r="H41" s="730"/>
    </row>
    <row r="42" spans="2:8" ht="20.25" customHeight="1" x14ac:dyDescent="0.25">
      <c r="B42" s="728" t="s">
        <v>180</v>
      </c>
      <c r="C42" s="729"/>
      <c r="D42" s="729"/>
      <c r="E42" s="729"/>
      <c r="F42" s="729"/>
      <c r="G42" s="729"/>
      <c r="H42" s="730"/>
    </row>
    <row r="43" spans="2:8" ht="20.25" customHeight="1" x14ac:dyDescent="0.25">
      <c r="B43" s="728" t="s">
        <v>181</v>
      </c>
      <c r="C43" s="729"/>
      <c r="D43" s="729"/>
      <c r="E43" s="729"/>
      <c r="F43" s="729"/>
      <c r="G43" s="729"/>
      <c r="H43" s="730"/>
    </row>
    <row r="44" spans="2:8" x14ac:dyDescent="0.25">
      <c r="B44" s="728" t="s">
        <v>182</v>
      </c>
      <c r="C44" s="729"/>
      <c r="D44" s="729"/>
      <c r="E44" s="729"/>
      <c r="F44" s="729"/>
      <c r="G44" s="729"/>
      <c r="H44" s="730"/>
    </row>
    <row r="45" spans="2:8" ht="15.75" thickBot="1" x14ac:dyDescent="0.3">
      <c r="B45" s="103"/>
      <c r="C45" s="104"/>
      <c r="D45" s="104"/>
      <c r="E45" s="104"/>
      <c r="F45" s="104"/>
      <c r="G45" s="104"/>
      <c r="H45" s="105"/>
    </row>
  </sheetData>
  <mergeCells count="64">
    <mergeCell ref="E28:F28"/>
    <mergeCell ref="C28:D28"/>
    <mergeCell ref="C16:D16"/>
    <mergeCell ref="E16:F16"/>
    <mergeCell ref="C14:D14"/>
    <mergeCell ref="E14:F14"/>
    <mergeCell ref="C15:D15"/>
    <mergeCell ref="E15:F15"/>
    <mergeCell ref="E22:F22"/>
    <mergeCell ref="C22:D22"/>
    <mergeCell ref="C25:D25"/>
    <mergeCell ref="E25:F25"/>
    <mergeCell ref="B41:H41"/>
    <mergeCell ref="C38:D38"/>
    <mergeCell ref="E38:F38"/>
    <mergeCell ref="C37:D37"/>
    <mergeCell ref="E37:F37"/>
    <mergeCell ref="C33:D33"/>
    <mergeCell ref="B40:H40"/>
    <mergeCell ref="C29:D29"/>
    <mergeCell ref="E29:F29"/>
    <mergeCell ref="C30:D30"/>
    <mergeCell ref="E30:F30"/>
    <mergeCell ref="E33:F33"/>
    <mergeCell ref="C34:D34"/>
    <mergeCell ref="C35:D35"/>
    <mergeCell ref="E35:F35"/>
    <mergeCell ref="C36:D36"/>
    <mergeCell ref="E36:F36"/>
    <mergeCell ref="B42:H42"/>
    <mergeCell ref="B43:H43"/>
    <mergeCell ref="B44:H44"/>
    <mergeCell ref="E23:F23"/>
    <mergeCell ref="C23:D23"/>
    <mergeCell ref="C24:D24"/>
    <mergeCell ref="E24:F24"/>
    <mergeCell ref="C26:D26"/>
    <mergeCell ref="E26:F26"/>
    <mergeCell ref="E34:F34"/>
    <mergeCell ref="C32:D32"/>
    <mergeCell ref="C31:D31"/>
    <mergeCell ref="E31:F31"/>
    <mergeCell ref="E32:F32"/>
    <mergeCell ref="C27:D27"/>
    <mergeCell ref="E27:F27"/>
    <mergeCell ref="C13:D13"/>
    <mergeCell ref="E13:F13"/>
    <mergeCell ref="C17:D17"/>
    <mergeCell ref="E17:F17"/>
    <mergeCell ref="C21:D21"/>
    <mergeCell ref="C18:D18"/>
    <mergeCell ref="C19:D19"/>
    <mergeCell ref="C20:D20"/>
    <mergeCell ref="E18:F18"/>
    <mergeCell ref="E19:F19"/>
    <mergeCell ref="E20:F20"/>
    <mergeCell ref="E21:F21"/>
    <mergeCell ref="B2:H2"/>
    <mergeCell ref="B4:H5"/>
    <mergeCell ref="B6:H6"/>
    <mergeCell ref="B9:H10"/>
    <mergeCell ref="C12:D12"/>
    <mergeCell ref="E12:F12"/>
    <mergeCell ref="B7:H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Y107"/>
  <sheetViews>
    <sheetView zoomScale="80" zoomScaleNormal="80" workbookViewId="0">
      <pane ySplit="7" topLeftCell="A99" activePane="bottomLeft" state="frozen"/>
      <selection pane="bottomLeft" activeCell="H106" sqref="H106"/>
    </sheetView>
  </sheetViews>
  <sheetFormatPr baseColWidth="10" defaultColWidth="11.5703125" defaultRowHeight="15" x14ac:dyDescent="0.25"/>
  <cols>
    <col min="1" max="1" width="18.85546875" customWidth="1"/>
    <col min="2" max="2" width="9" bestFit="1" customWidth="1"/>
    <col min="3" max="3" width="12.5703125" bestFit="1" customWidth="1"/>
    <col min="4" max="4" width="18.5703125" customWidth="1"/>
    <col min="5" max="5" width="27.7109375" customWidth="1"/>
    <col min="6" max="6" width="30.5703125" customWidth="1"/>
    <col min="7" max="7" width="15.28515625" customWidth="1"/>
    <col min="8" max="8" width="37.7109375" customWidth="1"/>
    <col min="9" max="9" width="20.140625" bestFit="1" customWidth="1"/>
    <col min="10" max="10" width="12.28515625" bestFit="1" customWidth="1"/>
    <col min="11" max="11" width="13.7109375" bestFit="1" customWidth="1"/>
    <col min="12" max="12" width="7.85546875" bestFit="1" customWidth="1"/>
    <col min="13" max="13" width="10.85546875" bestFit="1" customWidth="1"/>
    <col min="14" max="14" width="7.85546875" bestFit="1" customWidth="1"/>
    <col min="15" max="15" width="10.5703125" customWidth="1"/>
    <col min="16" max="16" width="9.42578125" customWidth="1"/>
    <col min="17" max="17" width="20.7109375" customWidth="1"/>
    <col min="18" max="18" width="32.28515625" customWidth="1"/>
    <col min="19" max="19" width="10.5703125" hidden="1" customWidth="1"/>
    <col min="20" max="20" width="7.28515625" hidden="1" customWidth="1"/>
    <col min="21" max="21" width="8.28515625" bestFit="1" customWidth="1"/>
    <col min="22" max="22" width="7.5703125" customWidth="1"/>
    <col min="23" max="23" width="18" style="116" customWidth="1"/>
    <col min="24" max="24" width="8" style="116" customWidth="1"/>
    <col min="25" max="25" width="12.28515625" customWidth="1"/>
    <col min="26" max="26" width="17.85546875" customWidth="1"/>
    <col min="27" max="27" width="12" customWidth="1"/>
    <col min="28" max="28" width="12.7109375" customWidth="1"/>
    <col min="29" max="29" width="13" customWidth="1"/>
    <col min="30" max="30" width="11" customWidth="1"/>
    <col min="31" max="31" width="14" customWidth="1"/>
    <col min="32" max="32" width="14.5703125" customWidth="1"/>
    <col min="34" max="34" width="6.7109375" customWidth="1"/>
    <col min="36" max="36" width="12.42578125" customWidth="1"/>
    <col min="37" max="37" width="30.5703125" customWidth="1"/>
    <col min="38" max="38" width="20.42578125" customWidth="1"/>
    <col min="39" max="39" width="19.28515625" customWidth="1"/>
    <col min="40" max="40" width="26.28515625" customWidth="1"/>
    <col min="41" max="41" width="23" customWidth="1"/>
    <col min="42" max="42" width="19.140625" customWidth="1"/>
    <col min="43" max="43" width="21.42578125" customWidth="1"/>
    <col min="44" max="44" width="25.140625" customWidth="1"/>
    <col min="45" max="45" width="22" customWidth="1"/>
    <col min="46" max="46" width="17.28515625" customWidth="1"/>
    <col min="47" max="47" width="32.28515625" customWidth="1"/>
    <col min="48" max="48" width="24.7109375" customWidth="1"/>
    <col min="49" max="49" width="17.5703125" customWidth="1"/>
    <col min="50" max="50" width="36.140625" customWidth="1"/>
    <col min="51" max="51" width="16.5703125" customWidth="1"/>
  </cols>
  <sheetData>
    <row r="1" spans="1:51" s="134" customFormat="1" ht="28.5" customHeight="1" thickTop="1" x14ac:dyDescent="0.2">
      <c r="A1" s="894"/>
      <c r="B1" s="895"/>
      <c r="C1" s="895"/>
      <c r="D1" s="895"/>
      <c r="E1" s="895"/>
      <c r="F1" s="895"/>
      <c r="G1" s="895"/>
      <c r="H1" s="895"/>
      <c r="I1" s="685" t="s">
        <v>335</v>
      </c>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5"/>
      <c r="AU1" s="685"/>
      <c r="AV1" s="685"/>
      <c r="AW1" s="685"/>
      <c r="AX1" s="685"/>
      <c r="AY1" s="686"/>
    </row>
    <row r="2" spans="1:51" s="134" customFormat="1" ht="27.75" customHeight="1" x14ac:dyDescent="0.2">
      <c r="A2" s="896"/>
      <c r="B2" s="897"/>
      <c r="C2" s="897"/>
      <c r="D2" s="897"/>
      <c r="E2" s="897"/>
      <c r="F2" s="897"/>
      <c r="G2" s="897"/>
      <c r="H2" s="897"/>
      <c r="I2" s="687" t="s">
        <v>780</v>
      </c>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7"/>
      <c r="AU2" s="687"/>
      <c r="AV2" s="687"/>
      <c r="AW2" s="687"/>
      <c r="AX2" s="687"/>
      <c r="AY2" s="688"/>
    </row>
    <row r="3" spans="1:51" s="134" customFormat="1" ht="24" customHeight="1" thickBot="1" x14ac:dyDescent="0.25">
      <c r="A3" s="898"/>
      <c r="B3" s="899"/>
      <c r="C3" s="899"/>
      <c r="D3" s="899"/>
      <c r="E3" s="899"/>
      <c r="F3" s="899"/>
      <c r="G3" s="899"/>
      <c r="H3" s="899"/>
      <c r="I3" s="691" t="s">
        <v>782</v>
      </c>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t="s">
        <v>422</v>
      </c>
      <c r="AI3" s="691"/>
      <c r="AJ3" s="691"/>
      <c r="AK3" s="691"/>
      <c r="AL3" s="691"/>
      <c r="AM3" s="691"/>
      <c r="AN3" s="691"/>
      <c r="AO3" s="691"/>
      <c r="AP3" s="691"/>
      <c r="AQ3" s="691"/>
      <c r="AR3" s="691"/>
      <c r="AS3" s="691"/>
      <c r="AT3" s="691"/>
      <c r="AU3" s="691"/>
      <c r="AV3" s="691"/>
      <c r="AW3" s="691"/>
      <c r="AX3" s="691"/>
      <c r="AY3" s="692"/>
    </row>
    <row r="4" spans="1:51" ht="16.5" thickTop="1" thickBot="1" x14ac:dyDescent="0.3">
      <c r="A4" s="1420" t="s">
        <v>709</v>
      </c>
      <c r="B4" s="1421"/>
      <c r="C4" s="1421"/>
      <c r="D4" s="1421"/>
      <c r="E4" s="1421"/>
      <c r="F4" s="1421"/>
      <c r="G4" s="1421"/>
      <c r="H4" s="1421"/>
      <c r="I4" s="1421"/>
      <c r="J4" s="1421"/>
      <c r="K4" s="1421"/>
      <c r="L4" s="1421"/>
      <c r="M4" s="1421"/>
      <c r="N4" s="1421"/>
      <c r="O4" s="1421"/>
      <c r="P4" s="1421"/>
      <c r="Q4" s="1421"/>
      <c r="R4" s="1421"/>
      <c r="S4" s="1421"/>
      <c r="T4" s="1421"/>
      <c r="U4" s="1421"/>
      <c r="V4" s="1421"/>
      <c r="W4" s="1421"/>
      <c r="X4" s="1421"/>
      <c r="Y4" s="1421"/>
      <c r="Z4" s="1421"/>
      <c r="AA4" s="1421"/>
      <c r="AB4" s="1421"/>
      <c r="AC4" s="1421"/>
      <c r="AD4" s="1421"/>
      <c r="AE4" s="1421"/>
      <c r="AF4" s="1421"/>
      <c r="AG4" s="1421"/>
      <c r="AH4" s="1421"/>
      <c r="AI4" s="1421"/>
      <c r="AJ4" s="1421"/>
      <c r="AK4" s="1421"/>
      <c r="AL4" s="1421"/>
      <c r="AM4" s="1421"/>
      <c r="AN4" s="1421"/>
      <c r="AO4" s="1421"/>
      <c r="AP4" s="1421"/>
      <c r="AQ4" s="1421"/>
      <c r="AR4" s="1421"/>
      <c r="AS4" s="1421"/>
      <c r="AT4" s="1421"/>
      <c r="AU4" s="1421"/>
      <c r="AV4" s="1421"/>
      <c r="AW4" s="1421"/>
      <c r="AX4" s="1421"/>
      <c r="AY4" s="1422"/>
    </row>
    <row r="5" spans="1:51" ht="30.75" customHeight="1" thickTop="1" thickBot="1" x14ac:dyDescent="0.3">
      <c r="A5" s="1493" t="s">
        <v>707</v>
      </c>
      <c r="B5" s="1494"/>
      <c r="C5" s="1494"/>
      <c r="D5" s="1494"/>
      <c r="E5" s="1494"/>
      <c r="F5" s="1494"/>
      <c r="G5" s="1494"/>
      <c r="H5" s="1494"/>
      <c r="I5" s="1495"/>
      <c r="J5" s="1496" t="s">
        <v>457</v>
      </c>
      <c r="K5" s="1497"/>
      <c r="L5" s="1497"/>
      <c r="M5" s="1497"/>
      <c r="N5" s="1497"/>
      <c r="O5" s="1498"/>
      <c r="P5" s="1499" t="s">
        <v>466</v>
      </c>
      <c r="Q5" s="1500"/>
      <c r="R5" s="1500"/>
      <c r="S5" s="1500"/>
      <c r="T5" s="1500"/>
      <c r="U5" s="1500"/>
      <c r="V5" s="1500"/>
      <c r="W5" s="1500"/>
      <c r="X5" s="1500"/>
      <c r="Y5" s="1500"/>
      <c r="Z5" s="1500"/>
      <c r="AA5" s="1500"/>
      <c r="AB5" s="1501"/>
      <c r="AC5" s="1502" t="s">
        <v>487</v>
      </c>
      <c r="AD5" s="1503"/>
      <c r="AE5" s="1503"/>
      <c r="AF5" s="1503"/>
      <c r="AG5" s="1503"/>
      <c r="AH5" s="1503"/>
      <c r="AI5" s="1503"/>
      <c r="AJ5" s="1503"/>
      <c r="AK5" s="1447" t="s">
        <v>204</v>
      </c>
      <c r="AL5" s="1448"/>
      <c r="AM5" s="1448"/>
      <c r="AN5" s="1448"/>
      <c r="AO5" s="1449" t="s">
        <v>711</v>
      </c>
      <c r="AP5" s="1449"/>
      <c r="AQ5" s="1439" t="s">
        <v>203</v>
      </c>
      <c r="AR5" s="1439"/>
      <c r="AS5" s="1439"/>
      <c r="AT5" s="1439"/>
      <c r="AU5" s="1440" t="s">
        <v>202</v>
      </c>
      <c r="AV5" s="1440"/>
      <c r="AW5" s="1441" t="s">
        <v>201</v>
      </c>
      <c r="AX5" s="1441"/>
      <c r="AY5" s="1442"/>
    </row>
    <row r="6" spans="1:51" ht="75.75" thickBot="1" x14ac:dyDescent="0.3">
      <c r="A6" s="1491" t="s">
        <v>170</v>
      </c>
      <c r="B6" s="1487" t="s">
        <v>435</v>
      </c>
      <c r="C6" s="1491" t="s">
        <v>439</v>
      </c>
      <c r="D6" s="1491" t="s">
        <v>441</v>
      </c>
      <c r="E6" s="1491" t="s">
        <v>444</v>
      </c>
      <c r="F6" s="1491" t="s">
        <v>447</v>
      </c>
      <c r="G6" s="1491" t="s">
        <v>450</v>
      </c>
      <c r="H6" s="1491" t="s">
        <v>0</v>
      </c>
      <c r="I6" s="1491" t="s">
        <v>454</v>
      </c>
      <c r="J6" s="1485" t="s">
        <v>20</v>
      </c>
      <c r="K6" s="1487" t="s">
        <v>460</v>
      </c>
      <c r="L6" s="1487" t="s">
        <v>4</v>
      </c>
      <c r="M6" s="1485" t="s">
        <v>463</v>
      </c>
      <c r="N6" s="1487" t="s">
        <v>4</v>
      </c>
      <c r="O6" s="1487" t="s">
        <v>464</v>
      </c>
      <c r="P6" s="1487" t="s">
        <v>467</v>
      </c>
      <c r="Q6" s="1489" t="s">
        <v>469</v>
      </c>
      <c r="R6" s="1489" t="s">
        <v>472</v>
      </c>
      <c r="S6" s="1506" t="s">
        <v>11</v>
      </c>
      <c r="T6" s="1506"/>
      <c r="U6" s="1259" t="s">
        <v>7</v>
      </c>
      <c r="V6" s="1260"/>
      <c r="W6" s="1260"/>
      <c r="X6" s="1260"/>
      <c r="Y6" s="1260"/>
      <c r="Z6" s="1260"/>
      <c r="AA6" s="1260"/>
      <c r="AB6" s="1260"/>
      <c r="AC6" s="1507" t="s">
        <v>488</v>
      </c>
      <c r="AD6" s="1483" t="s">
        <v>490</v>
      </c>
      <c r="AE6" s="1483" t="s">
        <v>492</v>
      </c>
      <c r="AF6" s="1483" t="s">
        <v>4</v>
      </c>
      <c r="AG6" s="1483" t="s">
        <v>495</v>
      </c>
      <c r="AH6" s="1483" t="s">
        <v>4</v>
      </c>
      <c r="AI6" s="1483" t="s">
        <v>498</v>
      </c>
      <c r="AJ6" s="1504" t="s">
        <v>25</v>
      </c>
      <c r="AK6" s="1443" t="s">
        <v>197</v>
      </c>
      <c r="AL6" s="1445" t="s">
        <v>196</v>
      </c>
      <c r="AM6" s="1445" t="s">
        <v>307</v>
      </c>
      <c r="AN6" s="275" t="s">
        <v>710</v>
      </c>
      <c r="AO6" s="1450" t="s">
        <v>197</v>
      </c>
      <c r="AP6" s="1450" t="s">
        <v>196</v>
      </c>
      <c r="AQ6" s="276" t="s">
        <v>194</v>
      </c>
      <c r="AR6" s="1435" t="s">
        <v>291</v>
      </c>
      <c r="AS6" s="1435" t="s">
        <v>292</v>
      </c>
      <c r="AT6" s="1435" t="s">
        <v>192</v>
      </c>
      <c r="AU6" s="1437" t="s">
        <v>712</v>
      </c>
      <c r="AV6" s="1437" t="s">
        <v>192</v>
      </c>
      <c r="AW6" s="1431" t="s">
        <v>194</v>
      </c>
      <c r="AX6" s="1431" t="s">
        <v>193</v>
      </c>
      <c r="AY6" s="1433" t="s">
        <v>192</v>
      </c>
    </row>
    <row r="7" spans="1:51" s="194" customFormat="1" ht="45.75" thickBot="1" x14ac:dyDescent="0.3">
      <c r="A7" s="1492"/>
      <c r="B7" s="1488"/>
      <c r="C7" s="1492"/>
      <c r="D7" s="1492"/>
      <c r="E7" s="1492"/>
      <c r="F7" s="1492"/>
      <c r="G7" s="1492"/>
      <c r="H7" s="1492"/>
      <c r="I7" s="1492"/>
      <c r="J7" s="1486"/>
      <c r="K7" s="1488"/>
      <c r="L7" s="1488"/>
      <c r="M7" s="1486"/>
      <c r="N7" s="1488"/>
      <c r="O7" s="1488"/>
      <c r="P7" s="1488"/>
      <c r="Q7" s="1490"/>
      <c r="R7" s="1490"/>
      <c r="S7" s="277" t="s">
        <v>3</v>
      </c>
      <c r="T7" s="278" t="s">
        <v>1</v>
      </c>
      <c r="U7" s="279" t="s">
        <v>12</v>
      </c>
      <c r="V7" s="280" t="str">
        <f>"%."</f>
        <v>%.</v>
      </c>
      <c r="W7" s="281" t="s">
        <v>16</v>
      </c>
      <c r="X7" s="280" t="s">
        <v>4</v>
      </c>
      <c r="Y7" s="282" t="s">
        <v>479</v>
      </c>
      <c r="Z7" s="281" t="s">
        <v>17</v>
      </c>
      <c r="AA7" s="281" t="s">
        <v>20</v>
      </c>
      <c r="AB7" s="283" t="s">
        <v>23</v>
      </c>
      <c r="AC7" s="1508"/>
      <c r="AD7" s="1484"/>
      <c r="AE7" s="1484"/>
      <c r="AF7" s="1484"/>
      <c r="AG7" s="1484"/>
      <c r="AH7" s="1484"/>
      <c r="AI7" s="1484"/>
      <c r="AJ7" s="1505"/>
      <c r="AK7" s="1444"/>
      <c r="AL7" s="1446"/>
      <c r="AM7" s="1446"/>
      <c r="AN7" s="284" t="s">
        <v>332</v>
      </c>
      <c r="AO7" s="1451"/>
      <c r="AP7" s="1451"/>
      <c r="AQ7" s="285" t="s">
        <v>190</v>
      </c>
      <c r="AR7" s="1436"/>
      <c r="AS7" s="1436"/>
      <c r="AT7" s="1436"/>
      <c r="AU7" s="1438"/>
      <c r="AV7" s="1438"/>
      <c r="AW7" s="1432"/>
      <c r="AX7" s="1432"/>
      <c r="AY7" s="1434"/>
    </row>
    <row r="8" spans="1:51" s="147" customFormat="1" ht="28.5" x14ac:dyDescent="0.25">
      <c r="A8" s="1477"/>
      <c r="B8" s="1423">
        <v>1</v>
      </c>
      <c r="C8" s="1476"/>
      <c r="D8" s="1476"/>
      <c r="E8" s="1476"/>
      <c r="F8" s="1476"/>
      <c r="G8" s="1476"/>
      <c r="H8" s="1476"/>
      <c r="I8" s="1470"/>
      <c r="J8" s="1473"/>
      <c r="K8" s="1476" t="str">
        <f>IFERROR(VLOOKUP(J8,[7]ListasRSec!$C$27:$E$31,3,0),"Faltan Datos")</f>
        <v>Faltan Datos</v>
      </c>
      <c r="L8" s="1480" t="b">
        <f>IF(K8="Muy Alta","100%",IF(K8="Alta","80%",IF(K8="Media","60%",IF(K8="Baja","40%",IF(K8="Muy Baja","20%")))))</f>
        <v>0</v>
      </c>
      <c r="M8" s="1423"/>
      <c r="N8" s="1480" t="b">
        <f>IF(M8="Catastrófico","100%",IF(M8="Mayor","80%",IF(M8="Moderado","60%",IF(M8="Menor","40%",IF(M8="Leve","20%")))))</f>
        <v>0</v>
      </c>
      <c r="O8" s="1481" t="str">
        <f>IFERROR(IF(K8&lt;&gt;"",IF(M8&lt;&gt;"",
IF(AND(K8 = "Muy Baja",M8 = "Leve"), "Bajo",
IF(AND(K8 = "Muy Baja",M8 = "Menor"), "Bajo",
IF(AND(K8 = "Muy Baja",M8 = "Moderado"), "Moderado",
IF(AND(K8 = "Muy Baja",M8 = "Mayor"), "Alto",
IF(AND(K8 = "Muy Baja",M8 = "Catastrófico"), "Extremo",
IF(AND(K8 = "Baja",M8 = "Leve"), "Bajo",
IF(AND(K8 = "Baja",M8 = "Menor"), "Moderado",
IF(AND(K8 = "Baja",M8 = "Moderado"), "Moderado",
IF(AND(K8 = "Baja",M8 = "Mayor"), "Alto",
IF(AND(K8 = "Baja",M8 = "Catastrófico"), "Extremo",
IF(AND(K8 = "Media",M8 = "Leve"), "Moderado",
IF(AND(K8 = "Media",M8 = "Menor"), "Moderado",
IF(AND(K8 = "Media",M8 = "Moderado"), " Moderado",
IF(AND(K8 = "Media",M8 = "Mayor"), "Alto",
IF(AND(K8 = "Media",M8 = "Catastrófico"), "Extremo",
IF(AND(K8 = "Alta",M8 = "Leve"), "Moderado",
IF(AND(K8 = "Alta",M8 = "Menor"), "Moderado",
IF(AND(K8 = "Alta",M8 = "Moderado"), "Alto",
IF(AND(K8 = "Alta",M8 = "Mayor"), "Alto",
IF(AND(K8 = "Alta",M8 = "Catastrófico"), "Extremo",
IF(AND(K8 = "Muy Alta",M8 = "Leve"), "Alto",
IF(AND(K8 = "Muy Alta",M8 = "Menor"), "Alto",
IF(AND(K8 = "Muy Alta",M8 = "Moderado"), "Alto",
IF(AND(K8 = "Muy Alta",M8 = "Mayor"), "Alto",
IF(AND(K8 = "Muy Alta",M8 = "Catastrófico"), "Extremo",
))))))))))))))))))))))))),"N/A"),"N/A"),"Faltan Datos")</f>
        <v>N/A</v>
      </c>
      <c r="P8" s="286">
        <v>1</v>
      </c>
      <c r="Q8" s="287"/>
      <c r="R8" s="287"/>
      <c r="S8" s="287"/>
      <c r="T8" s="287"/>
      <c r="U8" s="288"/>
      <c r="V8" s="289" t="b">
        <f>IF(U8="Preventivo",25%,IF(U8="Detectivo",15%,IF(U8="Correctivo",10%)))</f>
        <v>0</v>
      </c>
      <c r="W8" s="288"/>
      <c r="X8" s="289" t="b">
        <f>IF(W8="Automático",25%,IF(W8="Manual",15%))</f>
        <v>0</v>
      </c>
      <c r="Y8" s="290" t="str">
        <f t="shared" ref="Y8:Y10" si="0">IF(AND(V8&lt;&gt;FALSE,X8&lt;&gt;FALSE),V8+X8,"-")</f>
        <v>-</v>
      </c>
      <c r="Z8" s="288"/>
      <c r="AA8" s="288"/>
      <c r="AB8" s="291"/>
      <c r="AC8" s="292" t="str">
        <f>IFERROR(L8-(L8*Y8),"Faltan Datos")</f>
        <v>Faltan Datos</v>
      </c>
      <c r="AD8" s="293" t="str">
        <f>IF(Y8&lt;&gt;"-",IF(U8="Correctivo",N8-(N8*Y8),N8-0),"Faltan Datos")</f>
        <v>Faltan Datos</v>
      </c>
      <c r="AE8" s="1464" t="str">
        <f>IF(AND(AF8&lt;=100%,AF8&gt;80%),"Muy alta",IF(AND(AF8&lt;=80%,AF8&gt;60%),"Alta",IF(AND(AF8&lt;=60%,AF8&gt;40%),"Media",IF(AND(AF8&lt;=40%,AF8&gt;20%),"Baja",IF(AND(AF8&lt;=20%,AF8&gt;=0%),"Muy Baja")))))</f>
        <v>Muy Baja</v>
      </c>
      <c r="AF8" s="1467">
        <f>MIN(AC8:AC10)</f>
        <v>0</v>
      </c>
      <c r="AG8" s="1452" t="str">
        <f>IF(AND(AH8&lt;=100%,AH8&gt;80%),"Catastrófico",IF(AND(AH8&lt;=80%,AH8&gt;60%),"Mayor",IF(AND(AH8&lt;=60%,AH8&gt;40%),"Moderado",IF(AND(AH8&lt;=40%,AH8&gt;20%),"Menor",IF(AND(AH8&lt;=20%,AH8&gt;=0%),"Leve")))))</f>
        <v>Leve</v>
      </c>
      <c r="AH8" s="1467">
        <f>MIN(AD8:AD10)</f>
        <v>0</v>
      </c>
      <c r="AI8" s="1452" t="str">
        <f>IF(AE8&lt;&gt;"",IF(AG8&lt;&gt;"",
IF(AND(AE8 = "Muy Baja",AG8 = "Leve"), "Baja (Aceptar)",
IF(AND(AE8 = "Muy Baja",AG8 = "Menor"), "Baja (Aceptar)",
IF(AND(AE8 = "Muy Baja",AG8 = "Moderado"), "Moderada (Aceptar, Mitigar o Transferir)",
IF(AND(AE8 = "Muy Baja",AG8 = "Mayor"), "Alta (Mitigar o Transferir)",
IF(AND(AE8 = "Muy Baja",AG8 = "Catastrófico"), "Extrema (Evitar, Mitigar o Transferir)",
IF(AND(AE8 = "Baja",AG8 = "Leve"), "Baja (Aceptar)",
IF(AND(AE8 = "Baja",AG8 = "Menor"), "Moderada (Aceptar, Mitigar o Transferir)",
IF(AND(AE8 = "Baja",AG8 = "Moderado"), "Moderada (Aceptar, Mitigar o Transferir)",
IF(AND(AE8 = "Baja",AG8 = "Mayor"), "Alta (Mitigar o Transferir)",
IF(AND(AE8 = "Baja",AG8 = "Catastrófico"), "Extrema (Evitar, Mitigar o Transferir)",
IF(AND(AE8 = "Media",AG8 = "Leve"), "Moderada (Aceptar, Mitigar o Transferir)",
IF(AND(AE8 = "Media",AG8 = "Menor"), "Moderada (Aceptar, Mitigar o Transferir)",
IF(AND(AE8 = "Media",AG8 = "Moderado"), "Moderada (Aceptar, Mitigar o Transferir)",
IF(AND(AE8 = "Media",AG8 = "Mayor"), "Alta (Mitigar o Transferir)",
IF(AND(AE8 = "Media",AG8 = "Catastrófico"), "Extrema (Evitar, Mitigar o Transferir)",
IF(AND(AE8 = "Alta",AG8 = "Leve"), "Moderada (Aceptar, Mitigar o Transferir)",
IF(AND(AE8 = "Alta",AG8 = "Menor"), "Moderada (Aceptar, Mitigar o Transferir)",
IF(AND(AE8 = "Alta",AG8 = "Moderado"), "Alta (Mitigar o Transferir)",
IF(AND(AE8 = "Alta",AG8 = "Mayor"), "Alta (Mitigar o Transferir)",
IF(AND(AE8 = "Alta",AG8 = "Catastrófico"), "Extrema (Evitar, Mitigar o Transferir)",
IF(AND(AE8 = "Muy Alta",AG8 = "Leve"), "Alta (Mitigar o Transferir)",
IF(AND(AE8 = "Muy Alta",AG8 = "Menor"), "Alta (Mitigar o Transferir)",
IF(AND(AE8 = "Muy Alta",AG8 = "Moderado"), "Alta (Mitigar o Transferir)",
IF(AND(AE8 = "Muy Alta",AG8 = "Mayor"), "Alta (Mitigar o Transferir)",
IF(AND(AE8 = "Muy Alta",AG8 = "Catastrófico"), "Extrema (Evitar, Mitigar o Transferir)",
))))))))))))))))))))))))),"N/A"),"N/A")</f>
        <v>Baja (Aceptar)</v>
      </c>
      <c r="AJ8" s="1455"/>
      <c r="AK8" s="982"/>
      <c r="AL8" s="1423"/>
      <c r="AM8" s="1423"/>
      <c r="AN8" s="1423"/>
      <c r="AO8" s="1423"/>
      <c r="AP8" s="1423"/>
      <c r="AQ8" s="1423"/>
      <c r="AR8" s="273"/>
      <c r="AS8" s="273"/>
      <c r="AT8" s="1428"/>
      <c r="AU8" s="1423"/>
      <c r="AV8" s="1423"/>
      <c r="AW8" s="1423"/>
      <c r="AX8" s="1423"/>
      <c r="AY8" s="1425"/>
    </row>
    <row r="9" spans="1:51" s="147" customFormat="1" ht="28.5" x14ac:dyDescent="0.25">
      <c r="A9" s="1478"/>
      <c r="B9" s="897"/>
      <c r="C9" s="1453"/>
      <c r="D9" s="1453"/>
      <c r="E9" s="1453"/>
      <c r="F9" s="1453"/>
      <c r="G9" s="1453"/>
      <c r="H9" s="1453"/>
      <c r="I9" s="1471"/>
      <c r="J9" s="1474"/>
      <c r="K9" s="1453"/>
      <c r="L9" s="1459"/>
      <c r="M9" s="897"/>
      <c r="N9" s="1459"/>
      <c r="O9" s="1462"/>
      <c r="P9" s="294">
        <v>2</v>
      </c>
      <c r="Q9" s="213"/>
      <c r="R9" s="213"/>
      <c r="S9" s="210"/>
      <c r="T9" s="210"/>
      <c r="U9" s="288"/>
      <c r="V9" s="295" t="b">
        <f t="shared" ref="V9:V72" si="1">IF(U9="Preventivo",25%,IF(U9="Detectivo",15%,IF(U9="Correctivo",10%)))</f>
        <v>0</v>
      </c>
      <c r="W9" s="288"/>
      <c r="X9" s="295" t="b">
        <f t="shared" ref="X9:X72" si="2">IF(W9="Automático",25%,IF(W9="Manual",15%))</f>
        <v>0</v>
      </c>
      <c r="Y9" s="290" t="str">
        <f t="shared" si="0"/>
        <v>-</v>
      </c>
      <c r="Z9" s="288"/>
      <c r="AA9" s="288"/>
      <c r="AB9" s="291"/>
      <c r="AC9" s="292" t="str">
        <f t="shared" ref="AC9:AC72" si="3">IFERROR(L9-(L9*Y9),"Faltan Datos")</f>
        <v>Faltan Datos</v>
      </c>
      <c r="AD9" s="296" t="str">
        <f>IF(Y9&lt;&gt;"-",IF(U9="Correctivo",AD8-(AD8*Y9),AD8-0),"Faltan Datos")</f>
        <v>Faltan Datos</v>
      </c>
      <c r="AE9" s="1465"/>
      <c r="AF9" s="1468"/>
      <c r="AG9" s="1453"/>
      <c r="AH9" s="1468"/>
      <c r="AI9" s="1453"/>
      <c r="AJ9" s="1456"/>
      <c r="AK9" s="969"/>
      <c r="AL9" s="897"/>
      <c r="AM9" s="897"/>
      <c r="AN9" s="897"/>
      <c r="AO9" s="897"/>
      <c r="AP9" s="897"/>
      <c r="AQ9" s="897"/>
      <c r="AR9" s="262"/>
      <c r="AS9" s="262"/>
      <c r="AT9" s="1429"/>
      <c r="AU9" s="897"/>
      <c r="AV9" s="897"/>
      <c r="AW9" s="897"/>
      <c r="AX9" s="897"/>
      <c r="AY9" s="1426"/>
    </row>
    <row r="10" spans="1:51" s="147" customFormat="1" ht="29.25" thickBot="1" x14ac:dyDescent="0.3">
      <c r="A10" s="1479"/>
      <c r="B10" s="1424"/>
      <c r="C10" s="1454"/>
      <c r="D10" s="1454"/>
      <c r="E10" s="1454"/>
      <c r="F10" s="1454"/>
      <c r="G10" s="1454"/>
      <c r="H10" s="1454"/>
      <c r="I10" s="1472"/>
      <c r="J10" s="1475"/>
      <c r="K10" s="1454"/>
      <c r="L10" s="1460"/>
      <c r="M10" s="1424"/>
      <c r="N10" s="1460"/>
      <c r="O10" s="1463"/>
      <c r="P10" s="297">
        <v>3</v>
      </c>
      <c r="Q10" s="212"/>
      <c r="R10" s="212"/>
      <c r="S10" s="245"/>
      <c r="T10" s="245"/>
      <c r="U10" s="288"/>
      <c r="V10" s="295" t="b">
        <f t="shared" si="1"/>
        <v>0</v>
      </c>
      <c r="W10" s="288"/>
      <c r="X10" s="295" t="b">
        <f t="shared" si="2"/>
        <v>0</v>
      </c>
      <c r="Y10" s="290" t="str">
        <f t="shared" si="0"/>
        <v>-</v>
      </c>
      <c r="Z10" s="288"/>
      <c r="AA10" s="288"/>
      <c r="AB10" s="291"/>
      <c r="AC10" s="292" t="str">
        <f t="shared" si="3"/>
        <v>Faltan Datos</v>
      </c>
      <c r="AD10" s="296" t="str">
        <f>IF(Y10&lt;&gt;"-",IF(U10="Correctivo",AD9-(AD9*Y10),AD9-0),"Faltan Datos")</f>
        <v>Faltan Datos</v>
      </c>
      <c r="AE10" s="1466"/>
      <c r="AF10" s="1469"/>
      <c r="AG10" s="1454"/>
      <c r="AH10" s="1469"/>
      <c r="AI10" s="1454"/>
      <c r="AJ10" s="1457"/>
      <c r="AK10" s="991"/>
      <c r="AL10" s="1424"/>
      <c r="AM10" s="1424"/>
      <c r="AN10" s="1424"/>
      <c r="AO10" s="1424"/>
      <c r="AP10" s="1424"/>
      <c r="AQ10" s="1424"/>
      <c r="AR10" s="274"/>
      <c r="AS10" s="274"/>
      <c r="AT10" s="1430"/>
      <c r="AU10" s="1424"/>
      <c r="AV10" s="1424"/>
      <c r="AW10" s="1424"/>
      <c r="AX10" s="1424"/>
      <c r="AY10" s="1427"/>
    </row>
    <row r="11" spans="1:51" s="147" customFormat="1" ht="28.5" x14ac:dyDescent="0.25">
      <c r="A11" s="1477"/>
      <c r="B11" s="1482">
        <v>2</v>
      </c>
      <c r="C11" s="1452"/>
      <c r="D11" s="1452"/>
      <c r="E11" s="1452"/>
      <c r="F11" s="1476"/>
      <c r="G11" s="1476"/>
      <c r="H11" s="1452"/>
      <c r="I11" s="1470"/>
      <c r="J11" s="1473"/>
      <c r="K11" s="1476" t="str">
        <f>IFERROR(VLOOKUP(J11,[7]ListasRSec!$C$27:$E$31,3,0),"Faltan Datos")</f>
        <v>Faltan Datos</v>
      </c>
      <c r="L11" s="1458" t="b">
        <f>IF(K11="Muy Alta","100%",IF(K11="Alta","80%",IF(K11="Media","60%",IF(K11="Baja","40%",IF(K11="Muy Baja","20%")))))</f>
        <v>0</v>
      </c>
      <c r="M11" s="1423"/>
      <c r="N11" s="1458" t="b">
        <f>IF(M11="Catastrófico","100%",IF(M11="Mayor","80%",IF(M11="Moderado","60%",IF(M11="Menor","40%",IF(M11="Leve","20%")))))</f>
        <v>0</v>
      </c>
      <c r="O11" s="1461" t="str">
        <f>IF(K11&lt;&gt;"",IF(M11&lt;&gt;"",
IF(AND(K11 = "Muy Baja",M11 = "Leve"), "Bajo",
IF(AND(K11 = "Muy Baja",M11 = "Menor"), "Bajo",
IF(AND(K11 = "Muy Baja",M11 = "Moderado"), "Moderado",
IF(AND(K11 = "Muy Baja",M11 = "Mayor"), "Alto",
IF(AND(K11 = "Muy Baja",M11 = "Catastrófico"), "Extremo",
IF(AND(K11 = "Baja",M11 = "Leve"), "Bajo",
IF(AND(K11 = "Baja",M11 = "Menor"), "Moderado",
IF(AND(K11 = "Baja",M11 = "Moderado"), "Moderado",
IF(AND(K11 = "Baja",M11 = "Mayor"), "Alto",
IF(AND(K11 = "Baja",M11 = "Catastrófico"), "Extremo",
IF(AND(K11 = "Media",M11 = "Leve"), "Moderado",
IF(AND(K11 = "Media",M11 = "Menor"), "Moderado",
IF(AND(K11 = "Media",M11 = "Moderado"), " Moderado",
IF(AND(K11 = "Media",M11 = "Mayor"), "Alto",
IF(AND(K11 = "Media",M11 = "Catastrófico"), "Extremo",
IF(AND(K11 = "Alta",M11 = "Leve"), "Moderado",
IF(AND(K11 = "Alta",M11 = "Menor"), "Moderado",
IF(AND(K11 = "Alta",M11 = "Moderado"), "Alto",
IF(AND(K11 = "Alta",M11 = "Mayor"), "Alto",
IF(AND(K11 = "Alta",M11 = "Catastrófico"), "Extremo",
IF(AND(K11 = "Muy Alta",M11 = "Leve"), "Alto",
IF(AND(K11 = "Muy Alta",M11 = "Menor"), "Alto",
IF(AND(K11 = "Muy Alta",M11 = "Moderado"), "Alto",
IF(AND(K11 = "Muy Alta",M11 = "Mayor"), "Alto",
IF(AND(K11 = "Muy Alta",M11 = "Catastrófico"), "Extremo",
))))))))))))))))))))))))),"N/A"),"N/A")</f>
        <v>N/A</v>
      </c>
      <c r="P11" s="298">
        <v>1</v>
      </c>
      <c r="Q11" s="288"/>
      <c r="R11" s="288"/>
      <c r="S11" s="288" t="s">
        <v>708</v>
      </c>
      <c r="T11" s="288"/>
      <c r="U11" s="288"/>
      <c r="V11" s="289" t="b">
        <f t="shared" si="1"/>
        <v>0</v>
      </c>
      <c r="W11" s="288"/>
      <c r="X11" s="289" t="b">
        <f t="shared" si="2"/>
        <v>0</v>
      </c>
      <c r="Y11" s="299" t="str">
        <f>IF(AND(V11&lt;&gt;FALSE,X11&lt;&gt;FALSE),V11+X11,"-")</f>
        <v>-</v>
      </c>
      <c r="Z11" s="288"/>
      <c r="AA11" s="288"/>
      <c r="AB11" s="291"/>
      <c r="AC11" s="292" t="str">
        <f t="shared" si="3"/>
        <v>Faltan Datos</v>
      </c>
      <c r="AD11" s="293" t="str">
        <f>IF(Y11&lt;&gt;"-",IF(U11="Correctivo",N11-(N11*Y11),N11-0),"Faltan Datos")</f>
        <v>Faltan Datos</v>
      </c>
      <c r="AE11" s="1464" t="str">
        <f>IF(AND(AF11&lt;=100%,AF11&gt;80%),"Muy alta",IF(AND(AF11&lt;=80%,AF11&gt;60%),"Alta",IF(AND(AF11&lt;=60%,AF11&gt;40%),"Media",IF(AND(AF11&lt;=40%,AF11&gt;20%),"Baja",IF(AND(AF11&lt;=20%,AF11&gt;=0%),"Muy Baja")))))</f>
        <v>Muy Baja</v>
      </c>
      <c r="AF11" s="1467">
        <f>MIN(AC11:AC13)</f>
        <v>0</v>
      </c>
      <c r="AG11" s="1452" t="str">
        <f>IF(AND(AH11&lt;=100%,AH11&gt;80%),"Catastrófico",IF(AND(AH11&lt;=80%,AH11&gt;60%),"Mayor",IF(AND(AH11&lt;=60%,AH11&gt;40%),"Moderado",IF(AND(AH11&lt;=40%,AH11&gt;20%),"Menor",IF(AND(AH11&lt;=20%,AH11&gt;=0%),"Leve")))))</f>
        <v>Leve</v>
      </c>
      <c r="AH11" s="1467">
        <f>MIN(AD11:AD13)</f>
        <v>0</v>
      </c>
      <c r="AI11" s="1452" t="str">
        <f t="shared" ref="AI11" si="4">IF(AE11&lt;&gt;"",IF(AG11&lt;&gt;"",
IF(AND(AE11 = "Muy Baja",AG11 = "Leve"), "Baja (Aceptar)",
IF(AND(AE11 = "Muy Baja",AG11 = "Menor"), "Baja (Aceptar)",
IF(AND(AE11 = "Muy Baja",AG11 = "Moderado"), "Moderada (Aceptar, Mitigar o Transferir)",
IF(AND(AE11 = "Muy Baja",AG11 = "Mayor"), "Alta (Mitigar o Transferir)",
IF(AND(AE11 = "Muy Baja",AG11 = "Catastrófico"), "Extrema (Evitar, Mitigar o Transferir)",
IF(AND(AE11 = "Baja",AG11 = "Leve"), "Baja (Aceptar)",
IF(AND(AE11 = "Baja",AG11 = "Menor"), "Moderada (Aceptar, Mitigar o Transferir)",
IF(AND(AE11 = "Baja",AG11 = "Moderado"), "Moderada (Aceptar, Mitigar o Transferir)",
IF(AND(AE11 = "Baja",AG11 = "Mayor"), "Alta (Mitigar o Transferir)",
IF(AND(AE11 = "Baja",AG11 = "Catastrófico"), "Extrema (Evitar, Mitigar o Transferir)",
IF(AND(AE11 = "Media",AG11 = "Leve"), "Moderada (Aceptar, Mitigar o Transferir)",
IF(AND(AE11 = "Media",AG11 = "Menor"), "Moderada (Aceptar, Mitigar o Transferir)",
IF(AND(AE11 = "Media",AG11 = "Moderado"), "Moderada (Aceptar, Mitigar o Transferir)",
IF(AND(AE11 = "Media",AG11 = "Mayor"), "Alta (Mitigar o Transferir)",
IF(AND(AE11 = "Media",AG11 = "Catastrófico"), "Extrema (Evitar, Mitigar o Transferir)",
IF(AND(AE11 = "Alta",AG11 = "Leve"), "Moderada (Aceptar, Mitigar o Transferir)",
IF(AND(AE11 = "Alta",AG11 = "Menor"), "Moderada (Aceptar, Mitigar o Transferir)",
IF(AND(AE11 = "Alta",AG11 = "Moderado"), "Alta (Mitigar o Transferir)",
IF(AND(AE11 = "Alta",AG11 = "Mayor"), "Alta (Mitigar o Transferir)",
IF(AND(AE11 = "Alta",AG11 = "Catastrófico"), "Extrema (Evitar, Mitigar o Transferir)",
IF(AND(AE11 = "Muy Alta",AG11 = "Leve"), "Alta (Mitigar o Transferir)",
IF(AND(AE11 = "Muy Alta",AG11 = "Menor"), "Alta (Mitigar o Transferir)",
IF(AND(AE11 = "Muy Alta",AG11 = "Moderado"), "Alta (Mitigar o Transferir)",
IF(AND(AE11 = "Muy Alta",AG11 = "Mayor"), "Alta (Mitigar o Transferir)",
IF(AND(AE11 = "Muy Alta",AG11 = "Catastrófico"), "Extrema (Evitar, Mitigar o Transferir)",
))))))))))))))))))))))))),"N/A"),"N/A")</f>
        <v>Baja (Aceptar)</v>
      </c>
      <c r="AJ11" s="1455"/>
      <c r="AK11" s="982"/>
      <c r="AL11" s="1423"/>
      <c r="AM11" s="1423"/>
      <c r="AN11" s="1423"/>
      <c r="AO11" s="1423"/>
      <c r="AP11" s="1423"/>
      <c r="AQ11" s="1423"/>
      <c r="AR11" s="273"/>
      <c r="AS11" s="273"/>
      <c r="AT11" s="1428"/>
      <c r="AU11" s="1423"/>
      <c r="AV11" s="1423"/>
      <c r="AW11" s="1423"/>
      <c r="AX11" s="1423"/>
      <c r="AY11" s="1425"/>
    </row>
    <row r="12" spans="1:51" s="147" customFormat="1" ht="28.5" x14ac:dyDescent="0.25">
      <c r="A12" s="1478"/>
      <c r="B12" s="897"/>
      <c r="C12" s="1453"/>
      <c r="D12" s="1453"/>
      <c r="E12" s="1453"/>
      <c r="F12" s="1453"/>
      <c r="G12" s="1453"/>
      <c r="H12" s="1453"/>
      <c r="I12" s="1471"/>
      <c r="J12" s="1474"/>
      <c r="K12" s="1453"/>
      <c r="L12" s="1459"/>
      <c r="M12" s="897"/>
      <c r="N12" s="1459"/>
      <c r="O12" s="1462"/>
      <c r="P12" s="294">
        <v>2</v>
      </c>
      <c r="Q12" s="213"/>
      <c r="R12" s="213"/>
      <c r="S12" s="210" t="s">
        <v>708</v>
      </c>
      <c r="T12" s="210"/>
      <c r="U12" s="288"/>
      <c r="V12" s="295" t="b">
        <f t="shared" si="1"/>
        <v>0</v>
      </c>
      <c r="W12" s="288"/>
      <c r="X12" s="295" t="b">
        <f t="shared" si="2"/>
        <v>0</v>
      </c>
      <c r="Y12" s="299" t="str">
        <f>IF(AND(V12&lt;&gt;FALSE,X12&lt;&gt;FALSE),V12+X12,"-")</f>
        <v>-</v>
      </c>
      <c r="Z12" s="288"/>
      <c r="AA12" s="288"/>
      <c r="AB12" s="291"/>
      <c r="AC12" s="292" t="str">
        <f t="shared" si="3"/>
        <v>Faltan Datos</v>
      </c>
      <c r="AD12" s="296" t="str">
        <f>IF(Y12&lt;&gt;"-",IF(U12="Correctivo",AD11-(AD11*Y12),AD11-0),"Faltan Datos")</f>
        <v>Faltan Datos</v>
      </c>
      <c r="AE12" s="1465"/>
      <c r="AF12" s="1468"/>
      <c r="AG12" s="1453"/>
      <c r="AH12" s="1468"/>
      <c r="AI12" s="1453"/>
      <c r="AJ12" s="1456"/>
      <c r="AK12" s="969"/>
      <c r="AL12" s="897"/>
      <c r="AM12" s="897"/>
      <c r="AN12" s="897"/>
      <c r="AO12" s="897"/>
      <c r="AP12" s="897"/>
      <c r="AQ12" s="897"/>
      <c r="AR12" s="262"/>
      <c r="AS12" s="262"/>
      <c r="AT12" s="1429"/>
      <c r="AU12" s="897"/>
      <c r="AV12" s="897"/>
      <c r="AW12" s="897"/>
      <c r="AX12" s="897"/>
      <c r="AY12" s="1426"/>
    </row>
    <row r="13" spans="1:51" s="147" customFormat="1" ht="29.25" thickBot="1" x14ac:dyDescent="0.3">
      <c r="A13" s="1479"/>
      <c r="B13" s="1424"/>
      <c r="C13" s="1454"/>
      <c r="D13" s="1454"/>
      <c r="E13" s="1454"/>
      <c r="F13" s="1454"/>
      <c r="G13" s="1454"/>
      <c r="H13" s="1454"/>
      <c r="I13" s="1472"/>
      <c r="J13" s="1475"/>
      <c r="K13" s="1454"/>
      <c r="L13" s="1460"/>
      <c r="M13" s="1424"/>
      <c r="N13" s="1460"/>
      <c r="O13" s="1463"/>
      <c r="P13" s="297">
        <v>3</v>
      </c>
      <c r="Q13" s="212"/>
      <c r="R13" s="212"/>
      <c r="S13" s="245" t="s">
        <v>708</v>
      </c>
      <c r="T13" s="245"/>
      <c r="U13" s="288"/>
      <c r="V13" s="300" t="b">
        <f t="shared" si="1"/>
        <v>0</v>
      </c>
      <c r="W13" s="288"/>
      <c r="X13" s="300" t="b">
        <f t="shared" si="2"/>
        <v>0</v>
      </c>
      <c r="Y13" s="299" t="str">
        <f t="shared" ref="Y13" si="5">IF(AND(V13&lt;&gt;FALSE,X13&lt;&gt;FALSE),V13+X13,"-")</f>
        <v>-</v>
      </c>
      <c r="Z13" s="288"/>
      <c r="AA13" s="288"/>
      <c r="AB13" s="291"/>
      <c r="AC13" s="292" t="str">
        <f t="shared" si="3"/>
        <v>Faltan Datos</v>
      </c>
      <c r="AD13" s="296" t="str">
        <f>IF(Y13&lt;&gt;"-",IF(U13="Correctivo",AD12-(AD12*Y13),AD12-0),"Faltan Datos")</f>
        <v>Faltan Datos</v>
      </c>
      <c r="AE13" s="1466"/>
      <c r="AF13" s="1469"/>
      <c r="AG13" s="1454"/>
      <c r="AH13" s="1469"/>
      <c r="AI13" s="1454"/>
      <c r="AJ13" s="1457"/>
      <c r="AK13" s="991"/>
      <c r="AL13" s="1424"/>
      <c r="AM13" s="1424"/>
      <c r="AN13" s="1424"/>
      <c r="AO13" s="1424"/>
      <c r="AP13" s="1424"/>
      <c r="AQ13" s="1424"/>
      <c r="AR13" s="274"/>
      <c r="AS13" s="274"/>
      <c r="AT13" s="1430"/>
      <c r="AU13" s="1424"/>
      <c r="AV13" s="1424"/>
      <c r="AW13" s="1424"/>
      <c r="AX13" s="1424"/>
      <c r="AY13" s="1427"/>
    </row>
    <row r="14" spans="1:51" s="147" customFormat="1" ht="35.1" customHeight="1" x14ac:dyDescent="0.25">
      <c r="A14" s="1477"/>
      <c r="B14" s="1482">
        <v>3</v>
      </c>
      <c r="C14" s="1452"/>
      <c r="D14" s="1452"/>
      <c r="E14" s="1452"/>
      <c r="F14" s="1476"/>
      <c r="G14" s="1476"/>
      <c r="H14" s="1452"/>
      <c r="I14" s="1470"/>
      <c r="J14" s="1473"/>
      <c r="K14" s="1476" t="str">
        <f>IFERROR(VLOOKUP(J14,[7]ListasRSec!$C$27:$E$31,3,0),"Faltan Datos")</f>
        <v>Faltan Datos</v>
      </c>
      <c r="L14" s="1458" t="b">
        <f>IF(K14="Muy Alta","100%",IF(K14="Alta","80%",IF(K14="Media","60%",IF(K14="Baja","40%",IF(K14="Muy Baja","20%")))))</f>
        <v>0</v>
      </c>
      <c r="M14" s="1423"/>
      <c r="N14" s="1458" t="b">
        <f>IF(M14="Catastrófico","100%",IF(M14="Mayor","80%",IF(M14="Moderado","60%",IF(M14="Menor","40%",IF(M14="Leve","20%")))))</f>
        <v>0</v>
      </c>
      <c r="O14" s="1461" t="str">
        <f>IF(K14&lt;&gt;"",IF(M14&lt;&gt;"",
IF(AND(K14 = "Muy Baja",M14 = "Leve"), "Bajo",
IF(AND(K14 = "Muy Baja",M14 = "Menor"), "Bajo",
IF(AND(K14 = "Muy Baja",M14 = "Moderado"), "Moderado",
IF(AND(K14 = "Muy Baja",M14 = "Mayor"), "Alto",
IF(AND(K14 = "Muy Baja",M14 = "Catastrófico"), "Extremo",
IF(AND(K14 = "Baja",M14 = "Leve"), "Bajo",
IF(AND(K14 = "Baja",M14 = "Menor"), "Moderado",
IF(AND(K14 = "Baja",M14 = "Moderado"), "Moderado",
IF(AND(K14 = "Baja",M14 = "Mayor"), "Alto",
IF(AND(K14 = "Baja",M14 = "Catastrófico"), "Extremo",
IF(AND(K14 = "Media",M14 = "Leve"), "Moderado",
IF(AND(K14 = "Media",M14 = "Menor"), "Moderado",
IF(AND(K14 = "Media",M14 = "Moderado"), " Moderado",
IF(AND(K14 = "Media",M14 = "Mayor"), "Alto",
IF(AND(K14 = "Media",M14 = "Catastrófico"), "Extremo",
IF(AND(K14 = "Alta",M14 = "Leve"), "Moderado",
IF(AND(K14 = "Alta",M14 = "Menor"), "Moderado",
IF(AND(K14 = "Alta",M14 = "Moderado"), "Alto",
IF(AND(K14 = "Alta",M14 = "Mayor"), "Alto",
IF(AND(K14 = "Alta",M14 = "Catastrófico"), "Extremo",
IF(AND(K14 = "Muy Alta",M14 = "Leve"), "Alto",
IF(AND(K14 = "Muy Alta",M14 = "Menor"), "Alto",
IF(AND(K14 = "Muy Alta",M14 = "Moderado"), "Alto",
IF(AND(K14 = "Muy Alta",M14 = "Mayor"), "Alto",
IF(AND(K14 = "Muy Alta",M14 = "Catastrófico"), "Extremo",
))))))))))))))))))))))))),"N/A"),"N/A")</f>
        <v>N/A</v>
      </c>
      <c r="P14" s="298">
        <v>1</v>
      </c>
      <c r="Q14" s="288"/>
      <c r="R14" s="288"/>
      <c r="S14" s="288" t="s">
        <v>708</v>
      </c>
      <c r="T14" s="288"/>
      <c r="U14" s="288"/>
      <c r="V14" s="289" t="b">
        <f t="shared" si="1"/>
        <v>0</v>
      </c>
      <c r="W14" s="288"/>
      <c r="X14" s="289" t="b">
        <f t="shared" si="2"/>
        <v>0</v>
      </c>
      <c r="Y14" s="299" t="str">
        <f>IF(AND(V14&lt;&gt;FALSE,X14&lt;&gt;FALSE),V14+X14,"-")</f>
        <v>-</v>
      </c>
      <c r="Z14" s="288"/>
      <c r="AA14" s="288"/>
      <c r="AB14" s="291"/>
      <c r="AC14" s="292" t="str">
        <f t="shared" si="3"/>
        <v>Faltan Datos</v>
      </c>
      <c r="AD14" s="293" t="str">
        <f>IF(Y14&lt;&gt;"-",IF(U14="Correctivo",N14-(N14*Y14),N14-0),"Faltan Datos")</f>
        <v>Faltan Datos</v>
      </c>
      <c r="AE14" s="1464" t="str">
        <f>IF(AND(AF14&lt;=100%,AF14&gt;80%),"Muy alta",IF(AND(AF14&lt;=80%,AF14&gt;60%),"Alta",IF(AND(AF14&lt;=60%,AF14&gt;40%),"Media",IF(AND(AF14&lt;=40%,AF14&gt;20%),"Baja",IF(AND(AF14&lt;=20%,AF14&gt;=0%),"Muy Baja")))))</f>
        <v>Muy Baja</v>
      </c>
      <c r="AF14" s="1467">
        <f>MIN(AC14:AC16)</f>
        <v>0</v>
      </c>
      <c r="AG14" s="1452" t="str">
        <f>IF(AND(AH14&lt;=100%,AH14&gt;80%),"Catastrófico",IF(AND(AH14&lt;=80%,AH14&gt;60%),"Mayor",IF(AND(AH14&lt;=60%,AH14&gt;40%),"Moderado",IF(AND(AH14&lt;=40%,AH14&gt;20%),"Menor",IF(AND(AH14&lt;=20%,AH14&gt;=0%),"Leve")))))</f>
        <v>Leve</v>
      </c>
      <c r="AH14" s="1467">
        <f>MIN(AD14:AD16)</f>
        <v>0</v>
      </c>
      <c r="AI14" s="1452" t="str">
        <f t="shared" ref="AI14" si="6">IF(AE14&lt;&gt;"",IF(AG14&lt;&gt;"",
IF(AND(AE14 = "Muy Baja",AG14 = "Leve"), "Baja (Aceptar)",
IF(AND(AE14 = "Muy Baja",AG14 = "Menor"), "Baja (Aceptar)",
IF(AND(AE14 = "Muy Baja",AG14 = "Moderado"), "Moderada (Aceptar, Mitigar o Transferir)",
IF(AND(AE14 = "Muy Baja",AG14 = "Mayor"), "Alta (Mitigar o Transferir)",
IF(AND(AE14 = "Muy Baja",AG14 = "Catastrófico"), "Extrema (Evitar, Mitigar o Transferir)",
IF(AND(AE14 = "Baja",AG14 = "Leve"), "Baja (Aceptar)",
IF(AND(AE14 = "Baja",AG14 = "Menor"), "Moderada (Aceptar, Mitigar o Transferir)",
IF(AND(AE14 = "Baja",AG14 = "Moderado"), "Moderada (Aceptar, Mitigar o Transferir)",
IF(AND(AE14 = "Baja",AG14 = "Mayor"), "Alta (Mitigar o Transferir)",
IF(AND(AE14 = "Baja",AG14 = "Catastrófico"), "Extrema (Evitar, Mitigar o Transferir)",
IF(AND(AE14 = "Media",AG14 = "Leve"), "Moderada (Aceptar, Mitigar o Transferir)",
IF(AND(AE14 = "Media",AG14 = "Menor"), "Moderada (Aceptar, Mitigar o Transferir)",
IF(AND(AE14 = "Media",AG14 = "Moderado"), "Moderada (Aceptar, Mitigar o Transferir)",
IF(AND(AE14 = "Media",AG14 = "Mayor"), "Alta (Mitigar o Transferir)",
IF(AND(AE14 = "Media",AG14 = "Catastrófico"), "Extrema (Evitar, Mitigar o Transferir)",
IF(AND(AE14 = "Alta",AG14 = "Leve"), "Moderada (Aceptar, Mitigar o Transferir)",
IF(AND(AE14 = "Alta",AG14 = "Menor"), "Moderada (Aceptar, Mitigar o Transferir)",
IF(AND(AE14 = "Alta",AG14 = "Moderado"), "Alta (Mitigar o Transferir)",
IF(AND(AE14 = "Alta",AG14 = "Mayor"), "Alta (Mitigar o Transferir)",
IF(AND(AE14 = "Alta",AG14 = "Catastrófico"), "Extrema (Evitar, Mitigar o Transferir)",
IF(AND(AE14 = "Muy Alta",AG14 = "Leve"), "Alta (Mitigar o Transferir)",
IF(AND(AE14 = "Muy Alta",AG14 = "Menor"), "Alta (Mitigar o Transferir)",
IF(AND(AE14 = "Muy Alta",AG14 = "Moderado"), "Alta (Mitigar o Transferir)",
IF(AND(AE14 = "Muy Alta",AG14 = "Mayor"), "Alta (Mitigar o Transferir)",
IF(AND(AE14 = "Muy Alta",AG14 = "Catastrófico"), "Extrema (Evitar, Mitigar o Transferir)",
))))))))))))))))))))))))),"N/A"),"N/A")</f>
        <v>Baja (Aceptar)</v>
      </c>
      <c r="AJ14" s="1455"/>
      <c r="AK14" s="982"/>
      <c r="AL14" s="1423"/>
      <c r="AM14" s="1423"/>
      <c r="AN14" s="1423"/>
      <c r="AO14" s="1423"/>
      <c r="AP14" s="1423"/>
      <c r="AQ14" s="1423"/>
      <c r="AR14" s="273"/>
      <c r="AS14" s="273"/>
      <c r="AT14" s="1428"/>
      <c r="AU14" s="1423"/>
      <c r="AV14" s="1423"/>
      <c r="AW14" s="1423"/>
      <c r="AX14" s="1423"/>
      <c r="AY14" s="1425"/>
    </row>
    <row r="15" spans="1:51" s="147" customFormat="1" ht="35.1" customHeight="1" x14ac:dyDescent="0.25">
      <c r="A15" s="1478"/>
      <c r="B15" s="897"/>
      <c r="C15" s="1453"/>
      <c r="D15" s="1453"/>
      <c r="E15" s="1453"/>
      <c r="F15" s="1453"/>
      <c r="G15" s="1453"/>
      <c r="H15" s="1453"/>
      <c r="I15" s="1471"/>
      <c r="J15" s="1474"/>
      <c r="K15" s="1453"/>
      <c r="L15" s="1459"/>
      <c r="M15" s="897"/>
      <c r="N15" s="1459"/>
      <c r="O15" s="1462"/>
      <c r="P15" s="294">
        <v>2</v>
      </c>
      <c r="Q15" s="213"/>
      <c r="R15" s="213"/>
      <c r="S15" s="210" t="s">
        <v>708</v>
      </c>
      <c r="T15" s="210"/>
      <c r="U15" s="288"/>
      <c r="V15" s="295" t="b">
        <f t="shared" si="1"/>
        <v>0</v>
      </c>
      <c r="W15" s="288"/>
      <c r="X15" s="295" t="b">
        <f t="shared" si="2"/>
        <v>0</v>
      </c>
      <c r="Y15" s="299" t="str">
        <f t="shared" ref="Y15:Y16" si="7">IF(AND(V15&lt;&gt;FALSE,X15&lt;&gt;FALSE),V15+X15,"-")</f>
        <v>-</v>
      </c>
      <c r="Z15" s="288"/>
      <c r="AA15" s="288"/>
      <c r="AB15" s="291"/>
      <c r="AC15" s="292" t="str">
        <f t="shared" si="3"/>
        <v>Faltan Datos</v>
      </c>
      <c r="AD15" s="296" t="str">
        <f>IF(Y15&lt;&gt;"-",IF(U15="Correctivo",AD14-(AD14*Y15),AD14-0),"Faltan Datos")</f>
        <v>Faltan Datos</v>
      </c>
      <c r="AE15" s="1465"/>
      <c r="AF15" s="1468"/>
      <c r="AG15" s="1453"/>
      <c r="AH15" s="1468"/>
      <c r="AI15" s="1453"/>
      <c r="AJ15" s="1456"/>
      <c r="AK15" s="969"/>
      <c r="AL15" s="897"/>
      <c r="AM15" s="897"/>
      <c r="AN15" s="897"/>
      <c r="AO15" s="897"/>
      <c r="AP15" s="897"/>
      <c r="AQ15" s="897"/>
      <c r="AR15" s="262"/>
      <c r="AS15" s="262"/>
      <c r="AT15" s="1429"/>
      <c r="AU15" s="897"/>
      <c r="AV15" s="897"/>
      <c r="AW15" s="897"/>
      <c r="AX15" s="897"/>
      <c r="AY15" s="1426"/>
    </row>
    <row r="16" spans="1:51" s="147" customFormat="1" ht="35.1" customHeight="1" thickBot="1" x14ac:dyDescent="0.3">
      <c r="A16" s="1479"/>
      <c r="B16" s="1424"/>
      <c r="C16" s="1454"/>
      <c r="D16" s="1454"/>
      <c r="E16" s="1454"/>
      <c r="F16" s="1454"/>
      <c r="G16" s="1454"/>
      <c r="H16" s="1454"/>
      <c r="I16" s="1472"/>
      <c r="J16" s="1475"/>
      <c r="K16" s="1454"/>
      <c r="L16" s="1460"/>
      <c r="M16" s="1424"/>
      <c r="N16" s="1460"/>
      <c r="O16" s="1463"/>
      <c r="P16" s="297">
        <v>3</v>
      </c>
      <c r="Q16" s="212"/>
      <c r="R16" s="212"/>
      <c r="S16" s="245" t="s">
        <v>708</v>
      </c>
      <c r="T16" s="245"/>
      <c r="U16" s="288"/>
      <c r="V16" s="300" t="b">
        <f t="shared" si="1"/>
        <v>0</v>
      </c>
      <c r="W16" s="288"/>
      <c r="X16" s="300" t="b">
        <f t="shared" si="2"/>
        <v>0</v>
      </c>
      <c r="Y16" s="299" t="str">
        <f t="shared" si="7"/>
        <v>-</v>
      </c>
      <c r="Z16" s="288"/>
      <c r="AA16" s="288"/>
      <c r="AB16" s="291"/>
      <c r="AC16" s="292" t="str">
        <f t="shared" si="3"/>
        <v>Faltan Datos</v>
      </c>
      <c r="AD16" s="296" t="str">
        <f>IF(Y16&lt;&gt;"-",IF(U16="Correctivo",AD15-(AD15*Y16),AD15-0),"Faltan Datos")</f>
        <v>Faltan Datos</v>
      </c>
      <c r="AE16" s="1466"/>
      <c r="AF16" s="1469"/>
      <c r="AG16" s="1454"/>
      <c r="AH16" s="1469"/>
      <c r="AI16" s="1454"/>
      <c r="AJ16" s="1457"/>
      <c r="AK16" s="991"/>
      <c r="AL16" s="1424"/>
      <c r="AM16" s="1424"/>
      <c r="AN16" s="1424"/>
      <c r="AO16" s="1424"/>
      <c r="AP16" s="1424"/>
      <c r="AQ16" s="1424"/>
      <c r="AR16" s="274"/>
      <c r="AS16" s="274"/>
      <c r="AT16" s="1430"/>
      <c r="AU16" s="1424"/>
      <c r="AV16" s="1424"/>
      <c r="AW16" s="1424"/>
      <c r="AX16" s="1424"/>
      <c r="AY16" s="1427"/>
    </row>
    <row r="17" spans="1:51" s="147" customFormat="1" ht="35.1" customHeight="1" x14ac:dyDescent="0.25">
      <c r="A17" s="1477"/>
      <c r="B17" s="1482">
        <v>4</v>
      </c>
      <c r="C17" s="1452"/>
      <c r="D17" s="1452"/>
      <c r="E17" s="1452"/>
      <c r="F17" s="1476"/>
      <c r="G17" s="1476"/>
      <c r="H17" s="1452"/>
      <c r="I17" s="1470"/>
      <c r="J17" s="1473"/>
      <c r="K17" s="1476" t="str">
        <f>IFERROR(VLOOKUP(J17,[7]ListasRSec!$C$27:$E$31,3,0),"Faltan Datos")</f>
        <v>Faltan Datos</v>
      </c>
      <c r="L17" s="1458" t="b">
        <f>IF(K17="Muy Alta","100%",IF(K17="Alta","80%",IF(K17="Media","60%",IF(K17="Baja","40%",IF(K17="Muy Baja","20%")))))</f>
        <v>0</v>
      </c>
      <c r="M17" s="1423"/>
      <c r="N17" s="1458" t="b">
        <f>IF(M17="Catastrófico","100%",IF(M17="Mayor","80%",IF(M17="Moderado","60%",IF(M17="Menor","40%",IF(M17="Leve","20%")))))</f>
        <v>0</v>
      </c>
      <c r="O17" s="1461" t="str">
        <f>IF(K17&lt;&gt;"",IF(M17&lt;&gt;"",
IF(AND(K17 = "Muy Baja",M17 = "Leve"), "Bajo",
IF(AND(K17 = "Muy Baja",M17 = "Menor"), "Bajo",
IF(AND(K17 = "Muy Baja",M17 = "Moderado"), "Moderado",
IF(AND(K17 = "Muy Baja",M17 = "Mayor"), "Alto",
IF(AND(K17 = "Muy Baja",M17 = "Catastrófico"), "Extremo",
IF(AND(K17 = "Baja",M17 = "Leve"), "Bajo",
IF(AND(K17 = "Baja",M17 = "Menor"), "Moderado",
IF(AND(K17 = "Baja",M17 = "Moderado"), "Moderado",
IF(AND(K17 = "Baja",M17 = "Mayor"), "Alto",
IF(AND(K17 = "Baja",M17 = "Catastrófico"), "Extremo",
IF(AND(K17 = "Media",M17 = "Leve"), "Moderado",
IF(AND(K17 = "Media",M17 = "Menor"), "Moderado",
IF(AND(K17 = "Media",M17 = "Moderado"), " Moderado",
IF(AND(K17 = "Media",M17 = "Mayor"), "Alto",
IF(AND(K17 = "Media",M17 = "Catastrófico"), "Extremo",
IF(AND(K17 = "Alta",M17 = "Leve"), "Moderado",
IF(AND(K17 = "Alta",M17 = "Menor"), "Moderado",
IF(AND(K17 = "Alta",M17 = "Moderado"), "Alto",
IF(AND(K17 = "Alta",M17 = "Mayor"), "Alto",
IF(AND(K17 = "Alta",M17 = "Catastrófico"), "Extremo",
IF(AND(K17 = "Muy Alta",M17 = "Leve"), "Alto",
IF(AND(K17 = "Muy Alta",M17 = "Menor"), "Alto",
IF(AND(K17 = "Muy Alta",M17 = "Moderado"), "Alto",
IF(AND(K17 = "Muy Alta",M17 = "Mayor"), "Alto",
IF(AND(K17 = "Muy Alta",M17 = "Catastrófico"), "Extremo",
))))))))))))))))))))))))),"N/A"),"N/A")</f>
        <v>N/A</v>
      </c>
      <c r="P17" s="298">
        <v>1</v>
      </c>
      <c r="Q17" s="288"/>
      <c r="R17" s="288"/>
      <c r="S17" s="288" t="s">
        <v>708</v>
      </c>
      <c r="T17" s="288"/>
      <c r="U17" s="288"/>
      <c r="V17" s="289" t="b">
        <f t="shared" si="1"/>
        <v>0</v>
      </c>
      <c r="W17" s="288"/>
      <c r="X17" s="289" t="b">
        <f t="shared" si="2"/>
        <v>0</v>
      </c>
      <c r="Y17" s="299" t="str">
        <f>IF(AND(V17&lt;&gt;FALSE,X17&lt;&gt;FALSE),V17+X17,"-")</f>
        <v>-</v>
      </c>
      <c r="Z17" s="288"/>
      <c r="AA17" s="288"/>
      <c r="AB17" s="291"/>
      <c r="AC17" s="292" t="str">
        <f t="shared" si="3"/>
        <v>Faltan Datos</v>
      </c>
      <c r="AD17" s="293" t="str">
        <f>IF(Y17&lt;&gt;"-",IF(U17="Correctivo",N17-(N17*Y17),N17-0),"Faltan Datos")</f>
        <v>Faltan Datos</v>
      </c>
      <c r="AE17" s="1464" t="str">
        <f>IF(AND(AF17&lt;=100%,AF17&gt;80%),"Muy alta",IF(AND(AF17&lt;=80%,AF17&gt;60%),"Alta",IF(AND(AF17&lt;=60%,AF17&gt;40%),"Media",IF(AND(AF17&lt;=40%,AF17&gt;20%),"Baja",IF(AND(AF17&lt;=20%,AF17&gt;=0%),"Muy Baja")))))</f>
        <v>Muy Baja</v>
      </c>
      <c r="AF17" s="1467">
        <f>MIN(AC17:AC19)</f>
        <v>0</v>
      </c>
      <c r="AG17" s="1452" t="str">
        <f>IF(AND(AH17&lt;=100%,AH17&gt;80%),"Catastrófico",IF(AND(AH17&lt;=80%,AH17&gt;60%),"Mayor",IF(AND(AH17&lt;=60%,AH17&gt;40%),"Moderado",IF(AND(AH17&lt;=40%,AH17&gt;20%),"Menor",IF(AND(AH17&lt;=20%,AH17&gt;=0%),"Leve")))))</f>
        <v>Leve</v>
      </c>
      <c r="AH17" s="1467">
        <f>MIN(AD17:AD19)</f>
        <v>0</v>
      </c>
      <c r="AI17" s="1452" t="str">
        <f t="shared" ref="AI17" si="8">IF(AE17&lt;&gt;"",IF(AG17&lt;&gt;"",
IF(AND(AE17 = "Muy Baja",AG17 = "Leve"), "Baja (Aceptar)",
IF(AND(AE17 = "Muy Baja",AG17 = "Menor"), "Baja (Aceptar)",
IF(AND(AE17 = "Muy Baja",AG17 = "Moderado"), "Moderada (Aceptar, Mitigar o Transferir)",
IF(AND(AE17 = "Muy Baja",AG17 = "Mayor"), "Alta (Mitigar o Transferir)",
IF(AND(AE17 = "Muy Baja",AG17 = "Catastrófico"), "Extrema (Evitar, Mitigar o Transferir)",
IF(AND(AE17 = "Baja",AG17 = "Leve"), "Baja (Aceptar)",
IF(AND(AE17 = "Baja",AG17 = "Menor"), "Moderada (Aceptar, Mitigar o Transferir)",
IF(AND(AE17 = "Baja",AG17 = "Moderado"), "Moderada (Aceptar, Mitigar o Transferir)",
IF(AND(AE17 = "Baja",AG17 = "Mayor"), "Alta (Mitigar o Transferir)",
IF(AND(AE17 = "Baja",AG17 = "Catastrófico"), "Extrema (Evitar, Mitigar o Transferir)",
IF(AND(AE17 = "Media",AG17 = "Leve"), "Moderada (Aceptar, Mitigar o Transferir)",
IF(AND(AE17 = "Media",AG17 = "Menor"), "Moderada (Aceptar, Mitigar o Transferir)",
IF(AND(AE17 = "Media",AG17 = "Moderado"), "Moderada (Aceptar, Mitigar o Transferir)",
IF(AND(AE17 = "Media",AG17 = "Mayor"), "Alta (Mitigar o Transferir)",
IF(AND(AE17 = "Media",AG17 = "Catastrófico"), "Extrema (Evitar, Mitigar o Transferir)",
IF(AND(AE17 = "Alta",AG17 = "Leve"), "Moderada (Aceptar, Mitigar o Transferir)",
IF(AND(AE17 = "Alta",AG17 = "Menor"), "Moderada (Aceptar, Mitigar o Transferir)",
IF(AND(AE17 = "Alta",AG17 = "Moderado"), "Alta (Mitigar o Transferir)",
IF(AND(AE17 = "Alta",AG17 = "Mayor"), "Alta (Mitigar o Transferir)",
IF(AND(AE17 = "Alta",AG17 = "Catastrófico"), "Extrema (Evitar, Mitigar o Transferir)",
IF(AND(AE17 = "Muy Alta",AG17 = "Leve"), "Alta (Mitigar o Transferir)",
IF(AND(AE17 = "Muy Alta",AG17 = "Menor"), "Alta (Mitigar o Transferir)",
IF(AND(AE17 = "Muy Alta",AG17 = "Moderado"), "Alta (Mitigar o Transferir)",
IF(AND(AE17 = "Muy Alta",AG17 = "Mayor"), "Alta (Mitigar o Transferir)",
IF(AND(AE17 = "Muy Alta",AG17 = "Catastrófico"), "Extrema (Evitar, Mitigar o Transferir)",
))))))))))))))))))))))))),"N/A"),"N/A")</f>
        <v>Baja (Aceptar)</v>
      </c>
      <c r="AJ17" s="1455"/>
      <c r="AK17" s="982"/>
      <c r="AL17" s="1423"/>
      <c r="AM17" s="1423"/>
      <c r="AN17" s="1423"/>
      <c r="AO17" s="1423"/>
      <c r="AP17" s="1423"/>
      <c r="AQ17" s="1423"/>
      <c r="AR17" s="273"/>
      <c r="AS17" s="273"/>
      <c r="AT17" s="1428"/>
      <c r="AU17" s="1423"/>
      <c r="AV17" s="1423"/>
      <c r="AW17" s="1423"/>
      <c r="AX17" s="1423"/>
      <c r="AY17" s="1425"/>
    </row>
    <row r="18" spans="1:51" s="147" customFormat="1" ht="35.1" customHeight="1" x14ac:dyDescent="0.25">
      <c r="A18" s="1478"/>
      <c r="B18" s="897"/>
      <c r="C18" s="1453"/>
      <c r="D18" s="1453"/>
      <c r="E18" s="1453"/>
      <c r="F18" s="1453"/>
      <c r="G18" s="1453"/>
      <c r="H18" s="1453"/>
      <c r="I18" s="1471"/>
      <c r="J18" s="1474"/>
      <c r="K18" s="1453"/>
      <c r="L18" s="1459"/>
      <c r="M18" s="897"/>
      <c r="N18" s="1459"/>
      <c r="O18" s="1462"/>
      <c r="P18" s="294">
        <v>2</v>
      </c>
      <c r="Q18" s="213"/>
      <c r="R18" s="213"/>
      <c r="S18" s="210" t="s">
        <v>708</v>
      </c>
      <c r="T18" s="210"/>
      <c r="U18" s="288"/>
      <c r="V18" s="295" t="b">
        <f t="shared" si="1"/>
        <v>0</v>
      </c>
      <c r="W18" s="288"/>
      <c r="X18" s="295" t="b">
        <f t="shared" si="2"/>
        <v>0</v>
      </c>
      <c r="Y18" s="299" t="str">
        <f t="shared" ref="Y18:Y19" si="9">IF(AND(V18&lt;&gt;FALSE,X18&lt;&gt;FALSE),V18+X18,"-")</f>
        <v>-</v>
      </c>
      <c r="Z18" s="288"/>
      <c r="AA18" s="288"/>
      <c r="AB18" s="291"/>
      <c r="AC18" s="292" t="str">
        <f t="shared" si="3"/>
        <v>Faltan Datos</v>
      </c>
      <c r="AD18" s="296" t="str">
        <f>IF(Y18&lt;&gt;"-",IF(U18="Correctivo",AD17-(AD17*Y18),AD17-0),"Faltan Datos")</f>
        <v>Faltan Datos</v>
      </c>
      <c r="AE18" s="1465"/>
      <c r="AF18" s="1468"/>
      <c r="AG18" s="1453"/>
      <c r="AH18" s="1468"/>
      <c r="AI18" s="1453"/>
      <c r="AJ18" s="1456"/>
      <c r="AK18" s="969"/>
      <c r="AL18" s="897"/>
      <c r="AM18" s="897"/>
      <c r="AN18" s="897"/>
      <c r="AO18" s="897"/>
      <c r="AP18" s="897"/>
      <c r="AQ18" s="897"/>
      <c r="AR18" s="262"/>
      <c r="AS18" s="262"/>
      <c r="AT18" s="1429"/>
      <c r="AU18" s="897"/>
      <c r="AV18" s="897"/>
      <c r="AW18" s="897"/>
      <c r="AX18" s="897"/>
      <c r="AY18" s="1426"/>
    </row>
    <row r="19" spans="1:51" s="147" customFormat="1" ht="35.1" customHeight="1" thickBot="1" x14ac:dyDescent="0.3">
      <c r="A19" s="1479"/>
      <c r="B19" s="1424"/>
      <c r="C19" s="1454"/>
      <c r="D19" s="1454"/>
      <c r="E19" s="1454"/>
      <c r="F19" s="1454"/>
      <c r="G19" s="1454"/>
      <c r="H19" s="1454"/>
      <c r="I19" s="1472"/>
      <c r="J19" s="1475"/>
      <c r="K19" s="1454"/>
      <c r="L19" s="1460"/>
      <c r="M19" s="1424"/>
      <c r="N19" s="1460"/>
      <c r="O19" s="1463"/>
      <c r="P19" s="297">
        <v>3</v>
      </c>
      <c r="Q19" s="212"/>
      <c r="R19" s="212"/>
      <c r="S19" s="245" t="s">
        <v>708</v>
      </c>
      <c r="T19" s="245"/>
      <c r="U19" s="288"/>
      <c r="V19" s="300" t="b">
        <f t="shared" si="1"/>
        <v>0</v>
      </c>
      <c r="W19" s="288"/>
      <c r="X19" s="300" t="b">
        <f t="shared" si="2"/>
        <v>0</v>
      </c>
      <c r="Y19" s="299" t="str">
        <f t="shared" si="9"/>
        <v>-</v>
      </c>
      <c r="Z19" s="288"/>
      <c r="AA19" s="288"/>
      <c r="AB19" s="291"/>
      <c r="AC19" s="292" t="str">
        <f t="shared" si="3"/>
        <v>Faltan Datos</v>
      </c>
      <c r="AD19" s="296" t="str">
        <f>IF(Y19&lt;&gt;"-",IF(U19="Correctivo",AD18-(AD18*Y19),AD18-0),"Faltan Datos")</f>
        <v>Faltan Datos</v>
      </c>
      <c r="AE19" s="1466"/>
      <c r="AF19" s="1469"/>
      <c r="AG19" s="1454"/>
      <c r="AH19" s="1469"/>
      <c r="AI19" s="1454"/>
      <c r="AJ19" s="1457"/>
      <c r="AK19" s="991"/>
      <c r="AL19" s="1424"/>
      <c r="AM19" s="1424"/>
      <c r="AN19" s="1424"/>
      <c r="AO19" s="1424"/>
      <c r="AP19" s="1424"/>
      <c r="AQ19" s="1424"/>
      <c r="AR19" s="274"/>
      <c r="AS19" s="274"/>
      <c r="AT19" s="1430"/>
      <c r="AU19" s="1424"/>
      <c r="AV19" s="1424"/>
      <c r="AW19" s="1424"/>
      <c r="AX19" s="1424"/>
      <c r="AY19" s="1427"/>
    </row>
    <row r="20" spans="1:51" s="147" customFormat="1" ht="35.1" customHeight="1" x14ac:dyDescent="0.25">
      <c r="A20" s="1477"/>
      <c r="B20" s="897">
        <v>5</v>
      </c>
      <c r="C20" s="1452"/>
      <c r="D20" s="1452"/>
      <c r="E20" s="1452"/>
      <c r="F20" s="1476"/>
      <c r="G20" s="1476"/>
      <c r="H20" s="1452"/>
      <c r="I20" s="1470"/>
      <c r="J20" s="1473"/>
      <c r="K20" s="1476" t="str">
        <f>IFERROR(VLOOKUP(J20,[7]ListasRSec!$C$27:$E$31,3,0),"Faltan Datos")</f>
        <v>Faltan Datos</v>
      </c>
      <c r="L20" s="1458" t="b">
        <f>IF(K20="Muy Alta","100%",IF(K20="Alta","80%",IF(K20="Media","60%",IF(K20="Baja","40%",IF(K20="Muy Baja","20%")))))</f>
        <v>0</v>
      </c>
      <c r="M20" s="1423"/>
      <c r="N20" s="1458" t="b">
        <f>IF(M20="Catastrófico","100%",IF(M20="Mayor","80%",IF(M20="Moderado","60%",IF(M20="Menor","40%",IF(M20="Leve","20%")))))</f>
        <v>0</v>
      </c>
      <c r="O20" s="1461" t="str">
        <f>IF(K20&lt;&gt;"",IF(M20&lt;&gt;"",
IF(AND(K20 = "Muy Baja",M20 = "Leve"), "Bajo",
IF(AND(K20 = "Muy Baja",M20 = "Menor"), "Bajo",
IF(AND(K20 = "Muy Baja",M20 = "Moderado"), "Moderado",
IF(AND(K20 = "Muy Baja",M20 = "Mayor"), "Alto",
IF(AND(K20 = "Muy Baja",M20 = "Catastrófico"), "Extremo",
IF(AND(K20 = "Baja",M20 = "Leve"), "Bajo",
IF(AND(K20 = "Baja",M20 = "Menor"), "Moderado",
IF(AND(K20 = "Baja",M20 = "Moderado"), "Moderado",
IF(AND(K20 = "Baja",M20 = "Mayor"), "Alto",
IF(AND(K20 = "Baja",M20 = "Catastrófico"), "Extremo",
IF(AND(K20 = "Media",M20 = "Leve"), "Moderado",
IF(AND(K20 = "Media",M20 = "Menor"), "Moderado",
IF(AND(K20 = "Media",M20 = "Moderado"), " Moderado",
IF(AND(K20 = "Media",M20 = "Mayor"), "Alto",
IF(AND(K20 = "Media",M20 = "Catastrófico"), "Extremo",
IF(AND(K20 = "Alta",M20 = "Leve"), "Moderado",
IF(AND(K20 = "Alta",M20 = "Menor"), "Moderado",
IF(AND(K20 = "Alta",M20 = "Moderado"), "Alto",
IF(AND(K20 = "Alta",M20 = "Mayor"), "Alto",
IF(AND(K20 = "Alta",M20 = "Catastrófico"), "Extremo",
IF(AND(K20 = "Muy Alta",M20 = "Leve"), "Alto",
IF(AND(K20 = "Muy Alta",M20 = "Menor"), "Alto",
IF(AND(K20 = "Muy Alta",M20 = "Moderado"), "Alto",
IF(AND(K20 = "Muy Alta",M20 = "Mayor"), "Alto",
IF(AND(K20 = "Muy Alta",M20 = "Catastrófico"), "Extremo",
))))))))))))))))))))))))),"N/A"),"N/A")</f>
        <v>N/A</v>
      </c>
      <c r="P20" s="298">
        <v>1</v>
      </c>
      <c r="Q20" s="288"/>
      <c r="R20" s="288"/>
      <c r="S20" s="288" t="s">
        <v>708</v>
      </c>
      <c r="T20" s="288"/>
      <c r="U20" s="288"/>
      <c r="V20" s="289" t="b">
        <f t="shared" si="1"/>
        <v>0</v>
      </c>
      <c r="W20" s="288"/>
      <c r="X20" s="289" t="b">
        <f t="shared" si="2"/>
        <v>0</v>
      </c>
      <c r="Y20" s="299" t="str">
        <f>IF(AND(V20&lt;&gt;FALSE,X20&lt;&gt;FALSE),V20+X20,"-")</f>
        <v>-</v>
      </c>
      <c r="Z20" s="288"/>
      <c r="AA20" s="288"/>
      <c r="AB20" s="291"/>
      <c r="AC20" s="292" t="str">
        <f t="shared" si="3"/>
        <v>Faltan Datos</v>
      </c>
      <c r="AD20" s="293" t="str">
        <f>IF(Y20&lt;&gt;"-",IF(U20="Correctivo",N20-(N20*Y20),N20-0),"Faltan Datos")</f>
        <v>Faltan Datos</v>
      </c>
      <c r="AE20" s="1464" t="str">
        <f>IF(AND(AF20&lt;=100%,AF20&gt;80%),"Muy alta",IF(AND(AF20&lt;=80%,AF20&gt;60%),"Alta",IF(AND(AF20&lt;=60%,AF20&gt;40%),"Media",IF(AND(AF20&lt;=40%,AF20&gt;20%),"Baja",IF(AND(AF20&lt;=20%,AF20&gt;=0%),"Muy Baja")))))</f>
        <v>Muy Baja</v>
      </c>
      <c r="AF20" s="1467">
        <f>MIN(AC20:AC22)</f>
        <v>0</v>
      </c>
      <c r="AG20" s="1452" t="str">
        <f>IF(AND(AH20&lt;=100%,AH20&gt;80%),"Catastrófico",IF(AND(AH20&lt;=80%,AH20&gt;60%),"Mayor",IF(AND(AH20&lt;=60%,AH20&gt;40%),"Moderado",IF(AND(AH20&lt;=40%,AH20&gt;20%),"Menor",IF(AND(AH20&lt;=20%,AH20&gt;=0%),"Leve")))))</f>
        <v>Leve</v>
      </c>
      <c r="AH20" s="1467">
        <f>MIN(AD20:AD22)</f>
        <v>0</v>
      </c>
      <c r="AI20" s="1452" t="str">
        <f t="shared" ref="AI20" si="10">IF(AE20&lt;&gt;"",IF(AG20&lt;&gt;"",
IF(AND(AE20 = "Muy Baja",AG20 = "Leve"), "Baja (Aceptar)",
IF(AND(AE20 = "Muy Baja",AG20 = "Menor"), "Baja (Aceptar)",
IF(AND(AE20 = "Muy Baja",AG20 = "Moderado"), "Moderada (Aceptar, Mitigar o Transferir)",
IF(AND(AE20 = "Muy Baja",AG20 = "Mayor"), "Alta (Mitigar o Transferir)",
IF(AND(AE20 = "Muy Baja",AG20 = "Catastrófico"), "Extrema (Evitar, Mitigar o Transferir)",
IF(AND(AE20 = "Baja",AG20 = "Leve"), "Baja (Aceptar)",
IF(AND(AE20 = "Baja",AG20 = "Menor"), "Moderada (Aceptar, Mitigar o Transferir)",
IF(AND(AE20 = "Baja",AG20 = "Moderado"), "Moderada (Aceptar, Mitigar o Transferir)",
IF(AND(AE20 = "Baja",AG20 = "Mayor"), "Alta (Mitigar o Transferir)",
IF(AND(AE20 = "Baja",AG20 = "Catastrófico"), "Extrema (Evitar, Mitigar o Transferir)",
IF(AND(AE20 = "Media",AG20 = "Leve"), "Moderada (Aceptar, Mitigar o Transferir)",
IF(AND(AE20 = "Media",AG20 = "Menor"), "Moderada (Aceptar, Mitigar o Transferir)",
IF(AND(AE20 = "Media",AG20 = "Moderado"), "Moderada (Aceptar, Mitigar o Transferir)",
IF(AND(AE20 = "Media",AG20 = "Mayor"), "Alta (Mitigar o Transferir)",
IF(AND(AE20 = "Media",AG20 = "Catastrófico"), "Extrema (Evitar, Mitigar o Transferir)",
IF(AND(AE20 = "Alta",AG20 = "Leve"), "Moderada (Aceptar, Mitigar o Transferir)",
IF(AND(AE20 = "Alta",AG20 = "Menor"), "Moderada (Aceptar, Mitigar o Transferir)",
IF(AND(AE20 = "Alta",AG20 = "Moderado"), "Alta (Mitigar o Transferir)",
IF(AND(AE20 = "Alta",AG20 = "Mayor"), "Alta (Mitigar o Transferir)",
IF(AND(AE20 = "Alta",AG20 = "Catastrófico"), "Extrema (Evitar, Mitigar o Transferir)",
IF(AND(AE20 = "Muy Alta",AG20 = "Leve"), "Alta (Mitigar o Transferir)",
IF(AND(AE20 = "Muy Alta",AG20 = "Menor"), "Alta (Mitigar o Transferir)",
IF(AND(AE20 = "Muy Alta",AG20 = "Moderado"), "Alta (Mitigar o Transferir)",
IF(AND(AE20 = "Muy Alta",AG20 = "Mayor"), "Alta (Mitigar o Transferir)",
IF(AND(AE20 = "Muy Alta",AG20 = "Catastrófico"), "Extrema (Evitar, Mitigar o Transferir)",
))))))))))))))))))))))))),"N/A"),"N/A")</f>
        <v>Baja (Aceptar)</v>
      </c>
      <c r="AJ20" s="1455"/>
      <c r="AK20" s="982"/>
      <c r="AL20" s="1423"/>
      <c r="AM20" s="1423"/>
      <c r="AN20" s="1423"/>
      <c r="AO20" s="1423"/>
      <c r="AP20" s="1423"/>
      <c r="AQ20" s="1423"/>
      <c r="AR20" s="273"/>
      <c r="AS20" s="273"/>
      <c r="AT20" s="1428"/>
      <c r="AU20" s="1423"/>
      <c r="AV20" s="1423"/>
      <c r="AW20" s="1423"/>
      <c r="AX20" s="1423"/>
      <c r="AY20" s="1425"/>
    </row>
    <row r="21" spans="1:51" s="147" customFormat="1" ht="35.1" customHeight="1" x14ac:dyDescent="0.25">
      <c r="A21" s="1478"/>
      <c r="B21" s="897"/>
      <c r="C21" s="1453"/>
      <c r="D21" s="1453"/>
      <c r="E21" s="1453"/>
      <c r="F21" s="1453"/>
      <c r="G21" s="1453"/>
      <c r="H21" s="1453"/>
      <c r="I21" s="1471"/>
      <c r="J21" s="1474"/>
      <c r="K21" s="1453"/>
      <c r="L21" s="1459"/>
      <c r="M21" s="897"/>
      <c r="N21" s="1459"/>
      <c r="O21" s="1462"/>
      <c r="P21" s="294">
        <v>2</v>
      </c>
      <c r="Q21" s="213"/>
      <c r="R21" s="213"/>
      <c r="S21" s="210" t="s">
        <v>708</v>
      </c>
      <c r="T21" s="210"/>
      <c r="U21" s="288"/>
      <c r="V21" s="295" t="b">
        <f t="shared" si="1"/>
        <v>0</v>
      </c>
      <c r="W21" s="288"/>
      <c r="X21" s="295" t="b">
        <f t="shared" si="2"/>
        <v>0</v>
      </c>
      <c r="Y21" s="299" t="str">
        <f t="shared" ref="Y21:Y22" si="11">IF(AND(V21&lt;&gt;FALSE,X21&lt;&gt;FALSE),V21+X21,"-")</f>
        <v>-</v>
      </c>
      <c r="Z21" s="288"/>
      <c r="AA21" s="288"/>
      <c r="AB21" s="291"/>
      <c r="AC21" s="292" t="str">
        <f t="shared" si="3"/>
        <v>Faltan Datos</v>
      </c>
      <c r="AD21" s="296" t="str">
        <f>IF(Y21&lt;&gt;"-",IF(U21="Correctivo",AD20-(AD20*Y21),AD20-0),"Faltan Datos")</f>
        <v>Faltan Datos</v>
      </c>
      <c r="AE21" s="1465"/>
      <c r="AF21" s="1468"/>
      <c r="AG21" s="1453"/>
      <c r="AH21" s="1468"/>
      <c r="AI21" s="1453"/>
      <c r="AJ21" s="1456"/>
      <c r="AK21" s="969"/>
      <c r="AL21" s="897"/>
      <c r="AM21" s="897"/>
      <c r="AN21" s="897"/>
      <c r="AO21" s="897"/>
      <c r="AP21" s="897"/>
      <c r="AQ21" s="897"/>
      <c r="AR21" s="262"/>
      <c r="AS21" s="262"/>
      <c r="AT21" s="1429"/>
      <c r="AU21" s="897"/>
      <c r="AV21" s="897"/>
      <c r="AW21" s="897"/>
      <c r="AX21" s="897"/>
      <c r="AY21" s="1426"/>
    </row>
    <row r="22" spans="1:51" s="147" customFormat="1" ht="35.1" customHeight="1" thickBot="1" x14ac:dyDescent="0.3">
      <c r="A22" s="1479"/>
      <c r="B22" s="1424"/>
      <c r="C22" s="1454"/>
      <c r="D22" s="1454"/>
      <c r="E22" s="1454"/>
      <c r="F22" s="1454"/>
      <c r="G22" s="1454"/>
      <c r="H22" s="1454"/>
      <c r="I22" s="1472"/>
      <c r="J22" s="1475"/>
      <c r="K22" s="1454"/>
      <c r="L22" s="1460"/>
      <c r="M22" s="1424"/>
      <c r="N22" s="1460"/>
      <c r="O22" s="1463"/>
      <c r="P22" s="297">
        <v>3</v>
      </c>
      <c r="Q22" s="212"/>
      <c r="R22" s="212"/>
      <c r="S22" s="245" t="s">
        <v>708</v>
      </c>
      <c r="T22" s="245"/>
      <c r="U22" s="288"/>
      <c r="V22" s="300" t="b">
        <f t="shared" si="1"/>
        <v>0</v>
      </c>
      <c r="W22" s="288"/>
      <c r="X22" s="300" t="b">
        <f t="shared" si="2"/>
        <v>0</v>
      </c>
      <c r="Y22" s="299" t="str">
        <f t="shared" si="11"/>
        <v>-</v>
      </c>
      <c r="Z22" s="288"/>
      <c r="AA22" s="288"/>
      <c r="AB22" s="291"/>
      <c r="AC22" s="292" t="str">
        <f t="shared" si="3"/>
        <v>Faltan Datos</v>
      </c>
      <c r="AD22" s="296" t="str">
        <f>IF(Y22&lt;&gt;"-",IF(U22="Correctivo",AD21-(AD21*Y22),AD21-0),"Faltan Datos")</f>
        <v>Faltan Datos</v>
      </c>
      <c r="AE22" s="1466"/>
      <c r="AF22" s="1469"/>
      <c r="AG22" s="1454"/>
      <c r="AH22" s="1469"/>
      <c r="AI22" s="1454"/>
      <c r="AJ22" s="1457"/>
      <c r="AK22" s="991"/>
      <c r="AL22" s="1424"/>
      <c r="AM22" s="1424"/>
      <c r="AN22" s="1424"/>
      <c r="AO22" s="1424"/>
      <c r="AP22" s="1424"/>
      <c r="AQ22" s="1424"/>
      <c r="AR22" s="274"/>
      <c r="AS22" s="274"/>
      <c r="AT22" s="1430"/>
      <c r="AU22" s="1424"/>
      <c r="AV22" s="1424"/>
      <c r="AW22" s="1424"/>
      <c r="AX22" s="1424"/>
      <c r="AY22" s="1427"/>
    </row>
    <row r="23" spans="1:51" s="147" customFormat="1" ht="35.1" customHeight="1" x14ac:dyDescent="0.25">
      <c r="A23" s="1477"/>
      <c r="B23" s="1482">
        <v>6</v>
      </c>
      <c r="C23" s="1452"/>
      <c r="D23" s="1452"/>
      <c r="E23" s="1452"/>
      <c r="F23" s="1476"/>
      <c r="G23" s="1476"/>
      <c r="H23" s="1452"/>
      <c r="I23" s="1470"/>
      <c r="J23" s="1473"/>
      <c r="K23" s="1476" t="str">
        <f>IFERROR(VLOOKUP(J23,[7]ListasRSec!$C$27:$E$31,3,0),"Faltan Datos")</f>
        <v>Faltan Datos</v>
      </c>
      <c r="L23" s="1458" t="b">
        <f>IF(K23="Muy Alta","100%",IF(K23="Alta","80%",IF(K23="Media","60%",IF(K23="Baja","40%",IF(K23="Muy Baja","20%")))))</f>
        <v>0</v>
      </c>
      <c r="M23" s="1423"/>
      <c r="N23" s="1458" t="b">
        <f>IF(M23="Catastrófico","100%",IF(M23="Mayor","80%",IF(M23="Moderado","60%",IF(M23="Menor","40%",IF(M23="Leve","20%")))))</f>
        <v>0</v>
      </c>
      <c r="O23" s="1461" t="str">
        <f>IF(K23&lt;&gt;"",IF(M23&lt;&gt;"",
IF(AND(K23 = "Muy Baja",M23 = "Leve"), "Bajo",
IF(AND(K23 = "Muy Baja",M23 = "Menor"), "Bajo",
IF(AND(K23 = "Muy Baja",M23 = "Moderado"), "Moderado",
IF(AND(K23 = "Muy Baja",M23 = "Mayor"), "Alto",
IF(AND(K23 = "Muy Baja",M23 = "Catastrófico"), "Extremo",
IF(AND(K23 = "Baja",M23 = "Leve"), "Bajo",
IF(AND(K23 = "Baja",M23 = "Menor"), "Moderado",
IF(AND(K23 = "Baja",M23 = "Moderado"), "Moderado",
IF(AND(K23 = "Baja",M23 = "Mayor"), "Alto",
IF(AND(K23 = "Baja",M23 = "Catastrófico"), "Extremo",
IF(AND(K23 = "Media",M23 = "Leve"), "Moderado",
IF(AND(K23 = "Media",M23 = "Menor"), "Moderado",
IF(AND(K23 = "Media",M23 = "Moderado"), " Moderado",
IF(AND(K23 = "Media",M23 = "Mayor"), "Alto",
IF(AND(K23 = "Media",M23 = "Catastrófico"), "Extremo",
IF(AND(K23 = "Alta",M23 = "Leve"), "Moderado",
IF(AND(K23 = "Alta",M23 = "Menor"), "Moderado",
IF(AND(K23 = "Alta",M23 = "Moderado"), "Alto",
IF(AND(K23 = "Alta",M23 = "Mayor"), "Alto",
IF(AND(K23 = "Alta",M23 = "Catastrófico"), "Extremo",
IF(AND(K23 = "Muy Alta",M23 = "Leve"), "Alto",
IF(AND(K23 = "Muy Alta",M23 = "Menor"), "Alto",
IF(AND(K23 = "Muy Alta",M23 = "Moderado"), "Alto",
IF(AND(K23 = "Muy Alta",M23 = "Mayor"), "Alto",
IF(AND(K23 = "Muy Alta",M23 = "Catastrófico"), "Extremo",
))))))))))))))))))))))))),"N/A"),"N/A")</f>
        <v>N/A</v>
      </c>
      <c r="P23" s="298">
        <v>1</v>
      </c>
      <c r="Q23" s="288"/>
      <c r="R23" s="288"/>
      <c r="S23" s="288" t="s">
        <v>708</v>
      </c>
      <c r="T23" s="288"/>
      <c r="U23" s="288"/>
      <c r="V23" s="289" t="b">
        <f t="shared" si="1"/>
        <v>0</v>
      </c>
      <c r="W23" s="288"/>
      <c r="X23" s="289" t="b">
        <f t="shared" si="2"/>
        <v>0</v>
      </c>
      <c r="Y23" s="299" t="str">
        <f>IF(AND(V23&lt;&gt;FALSE,X23&lt;&gt;FALSE),V23+X23,"-")</f>
        <v>-</v>
      </c>
      <c r="Z23" s="288"/>
      <c r="AA23" s="288"/>
      <c r="AB23" s="291"/>
      <c r="AC23" s="292" t="str">
        <f t="shared" si="3"/>
        <v>Faltan Datos</v>
      </c>
      <c r="AD23" s="293" t="str">
        <f>IF(Y23&lt;&gt;"-",IF(U23="Correctivo",N23-(N23*Y23),N23-0),"Faltan Datos")</f>
        <v>Faltan Datos</v>
      </c>
      <c r="AE23" s="1464" t="str">
        <f>IF(AND(AF23&lt;=100%,AF23&gt;80%),"Muy alta",IF(AND(AF23&lt;=80%,AF23&gt;60%),"Alta",IF(AND(AF23&lt;=60%,AF23&gt;40%),"Media",IF(AND(AF23&lt;=40%,AF23&gt;20%),"Baja",IF(AND(AF23&lt;=20%,AF23&gt;=0%),"Muy Baja")))))</f>
        <v>Muy Baja</v>
      </c>
      <c r="AF23" s="1467">
        <f>MIN(AC23:AC25)</f>
        <v>0</v>
      </c>
      <c r="AG23" s="1452" t="str">
        <f>IF(AND(AH23&lt;=100%,AH23&gt;80%),"Catastrófico",IF(AND(AH23&lt;=80%,AH23&gt;60%),"Mayor",IF(AND(AH23&lt;=60%,AH23&gt;40%),"Moderado",IF(AND(AH23&lt;=40%,AH23&gt;20%),"Menor",IF(AND(AH23&lt;=20%,AH23&gt;=0%),"Leve")))))</f>
        <v>Leve</v>
      </c>
      <c r="AH23" s="1467">
        <f>MIN(AD23:AD25)</f>
        <v>0</v>
      </c>
      <c r="AI23" s="1452" t="str">
        <f t="shared" ref="AI23" si="12">IF(AE23&lt;&gt;"",IF(AG23&lt;&gt;"",
IF(AND(AE23 = "Muy Baja",AG23 = "Leve"), "Baja (Aceptar)",
IF(AND(AE23 = "Muy Baja",AG23 = "Menor"), "Baja (Aceptar)",
IF(AND(AE23 = "Muy Baja",AG23 = "Moderado"), "Moderada (Aceptar, Mitigar o Transferir)",
IF(AND(AE23 = "Muy Baja",AG23 = "Mayor"), "Alta (Mitigar o Transferir)",
IF(AND(AE23 = "Muy Baja",AG23 = "Catastrófico"), "Extrema (Evitar, Mitigar o Transferir)",
IF(AND(AE23 = "Baja",AG23 = "Leve"), "Baja (Aceptar)",
IF(AND(AE23 = "Baja",AG23 = "Menor"), "Moderada (Aceptar, Mitigar o Transferir)",
IF(AND(AE23 = "Baja",AG23 = "Moderado"), "Moderada (Aceptar, Mitigar o Transferir)",
IF(AND(AE23 = "Baja",AG23 = "Mayor"), "Alta (Mitigar o Transferir)",
IF(AND(AE23 = "Baja",AG23 = "Catastrófico"), "Extrema (Evitar, Mitigar o Transferir)",
IF(AND(AE23 = "Media",AG23 = "Leve"), "Moderada (Aceptar, Mitigar o Transferir)",
IF(AND(AE23 = "Media",AG23 = "Menor"), "Moderada (Aceptar, Mitigar o Transferir)",
IF(AND(AE23 = "Media",AG23 = "Moderado"), "Moderada (Aceptar, Mitigar o Transferir)",
IF(AND(AE23 = "Media",AG23 = "Mayor"), "Alta (Mitigar o Transferir)",
IF(AND(AE23 = "Media",AG23 = "Catastrófico"), "Extrema (Evitar, Mitigar o Transferir)",
IF(AND(AE23 = "Alta",AG23 = "Leve"), "Moderada (Aceptar, Mitigar o Transferir)",
IF(AND(AE23 = "Alta",AG23 = "Menor"), "Moderada (Aceptar, Mitigar o Transferir)",
IF(AND(AE23 = "Alta",AG23 = "Moderado"), "Alta (Mitigar o Transferir)",
IF(AND(AE23 = "Alta",AG23 = "Mayor"), "Alta (Mitigar o Transferir)",
IF(AND(AE23 = "Alta",AG23 = "Catastrófico"), "Extrema (Evitar, Mitigar o Transferir)",
IF(AND(AE23 = "Muy Alta",AG23 = "Leve"), "Alta (Mitigar o Transferir)",
IF(AND(AE23 = "Muy Alta",AG23 = "Menor"), "Alta (Mitigar o Transferir)",
IF(AND(AE23 = "Muy Alta",AG23 = "Moderado"), "Alta (Mitigar o Transferir)",
IF(AND(AE23 = "Muy Alta",AG23 = "Mayor"), "Alta (Mitigar o Transferir)",
IF(AND(AE23 = "Muy Alta",AG23 = "Catastrófico"), "Extrema (Evitar, Mitigar o Transferir)",
))))))))))))))))))))))))),"N/A"),"N/A")</f>
        <v>Baja (Aceptar)</v>
      </c>
      <c r="AJ23" s="1455"/>
      <c r="AK23" s="982"/>
      <c r="AL23" s="1423"/>
      <c r="AM23" s="1423"/>
      <c r="AN23" s="1423"/>
      <c r="AO23" s="1423"/>
      <c r="AP23" s="1423"/>
      <c r="AQ23" s="1423"/>
      <c r="AR23" s="273"/>
      <c r="AS23" s="273"/>
      <c r="AT23" s="1428"/>
      <c r="AU23" s="1423"/>
      <c r="AV23" s="1423"/>
      <c r="AW23" s="1423"/>
      <c r="AX23" s="1423"/>
      <c r="AY23" s="1425"/>
    </row>
    <row r="24" spans="1:51" s="147" customFormat="1" ht="35.1" customHeight="1" x14ac:dyDescent="0.25">
      <c r="A24" s="1478"/>
      <c r="B24" s="897"/>
      <c r="C24" s="1453"/>
      <c r="D24" s="1453"/>
      <c r="E24" s="1453"/>
      <c r="F24" s="1453"/>
      <c r="G24" s="1453"/>
      <c r="H24" s="1453"/>
      <c r="I24" s="1471"/>
      <c r="J24" s="1474"/>
      <c r="K24" s="1453"/>
      <c r="L24" s="1459"/>
      <c r="M24" s="897"/>
      <c r="N24" s="1459"/>
      <c r="O24" s="1462"/>
      <c r="P24" s="294">
        <v>2</v>
      </c>
      <c r="Q24" s="213"/>
      <c r="R24" s="213"/>
      <c r="S24" s="210" t="s">
        <v>708</v>
      </c>
      <c r="T24" s="210"/>
      <c r="U24" s="288"/>
      <c r="V24" s="295" t="b">
        <f t="shared" si="1"/>
        <v>0</v>
      </c>
      <c r="W24" s="288"/>
      <c r="X24" s="295" t="b">
        <f t="shared" si="2"/>
        <v>0</v>
      </c>
      <c r="Y24" s="299" t="str">
        <f t="shared" ref="Y24:Y25" si="13">IF(AND(V24&lt;&gt;FALSE,X24&lt;&gt;FALSE),V24+X24,"-")</f>
        <v>-</v>
      </c>
      <c r="Z24" s="288"/>
      <c r="AA24" s="288"/>
      <c r="AB24" s="291"/>
      <c r="AC24" s="292" t="str">
        <f t="shared" si="3"/>
        <v>Faltan Datos</v>
      </c>
      <c r="AD24" s="296" t="str">
        <f>IF(Y24&lt;&gt;"-",IF(U24="Correctivo",AD23-(AD23*Y24),AD23-0),"Faltan Datos")</f>
        <v>Faltan Datos</v>
      </c>
      <c r="AE24" s="1465"/>
      <c r="AF24" s="1468"/>
      <c r="AG24" s="1453"/>
      <c r="AH24" s="1468"/>
      <c r="AI24" s="1453"/>
      <c r="AJ24" s="1456"/>
      <c r="AK24" s="969"/>
      <c r="AL24" s="897"/>
      <c r="AM24" s="897"/>
      <c r="AN24" s="897"/>
      <c r="AO24" s="897"/>
      <c r="AP24" s="897"/>
      <c r="AQ24" s="897"/>
      <c r="AR24" s="262"/>
      <c r="AS24" s="262"/>
      <c r="AT24" s="1429"/>
      <c r="AU24" s="897"/>
      <c r="AV24" s="897"/>
      <c r="AW24" s="897"/>
      <c r="AX24" s="897"/>
      <c r="AY24" s="1426"/>
    </row>
    <row r="25" spans="1:51" s="147" customFormat="1" ht="35.1" customHeight="1" thickBot="1" x14ac:dyDescent="0.3">
      <c r="A25" s="1479"/>
      <c r="B25" s="1424"/>
      <c r="C25" s="1454"/>
      <c r="D25" s="1454"/>
      <c r="E25" s="1454"/>
      <c r="F25" s="1454"/>
      <c r="G25" s="1454"/>
      <c r="H25" s="1454"/>
      <c r="I25" s="1472"/>
      <c r="J25" s="1475"/>
      <c r="K25" s="1454"/>
      <c r="L25" s="1460"/>
      <c r="M25" s="1424"/>
      <c r="N25" s="1460"/>
      <c r="O25" s="1463"/>
      <c r="P25" s="297">
        <v>3</v>
      </c>
      <c r="Q25" s="212"/>
      <c r="R25" s="212"/>
      <c r="S25" s="245" t="s">
        <v>708</v>
      </c>
      <c r="T25" s="245"/>
      <c r="U25" s="288"/>
      <c r="V25" s="300" t="b">
        <f t="shared" si="1"/>
        <v>0</v>
      </c>
      <c r="W25" s="288"/>
      <c r="X25" s="300" t="b">
        <f t="shared" si="2"/>
        <v>0</v>
      </c>
      <c r="Y25" s="299" t="str">
        <f t="shared" si="13"/>
        <v>-</v>
      </c>
      <c r="Z25" s="288"/>
      <c r="AA25" s="288"/>
      <c r="AB25" s="291"/>
      <c r="AC25" s="292" t="str">
        <f t="shared" si="3"/>
        <v>Faltan Datos</v>
      </c>
      <c r="AD25" s="296" t="str">
        <f>IF(Y25&lt;&gt;"-",IF(U25="Correctivo",AD24-(AD24*Y25),AD24-0),"Faltan Datos")</f>
        <v>Faltan Datos</v>
      </c>
      <c r="AE25" s="1466"/>
      <c r="AF25" s="1469"/>
      <c r="AG25" s="1454"/>
      <c r="AH25" s="1469"/>
      <c r="AI25" s="1454"/>
      <c r="AJ25" s="1457"/>
      <c r="AK25" s="991"/>
      <c r="AL25" s="1424"/>
      <c r="AM25" s="1424"/>
      <c r="AN25" s="1424"/>
      <c r="AO25" s="1424"/>
      <c r="AP25" s="1424"/>
      <c r="AQ25" s="1424"/>
      <c r="AR25" s="274"/>
      <c r="AS25" s="274"/>
      <c r="AT25" s="1430"/>
      <c r="AU25" s="1424"/>
      <c r="AV25" s="1424"/>
      <c r="AW25" s="1424"/>
      <c r="AX25" s="1424"/>
      <c r="AY25" s="1427"/>
    </row>
    <row r="26" spans="1:51" s="147" customFormat="1" ht="35.1" customHeight="1" x14ac:dyDescent="0.25">
      <c r="A26" s="1477"/>
      <c r="B26" s="1482">
        <v>7</v>
      </c>
      <c r="C26" s="1452"/>
      <c r="D26" s="1452"/>
      <c r="E26" s="1452"/>
      <c r="F26" s="1476"/>
      <c r="G26" s="1476"/>
      <c r="H26" s="1452"/>
      <c r="I26" s="1470"/>
      <c r="J26" s="1473"/>
      <c r="K26" s="1476" t="str">
        <f>IFERROR(VLOOKUP(J26,[7]ListasRSec!$C$27:$E$31,3,0),"Faltan Datos")</f>
        <v>Faltan Datos</v>
      </c>
      <c r="L26" s="1458" t="b">
        <f>IF(K26="Muy Alta","100%",IF(K26="Alta","80%",IF(K26="Media","60%",IF(K26="Baja","40%",IF(K26="Muy Baja","20%")))))</f>
        <v>0</v>
      </c>
      <c r="M26" s="1423"/>
      <c r="N26" s="1458" t="b">
        <f>IF(M26="Catastrófico","100%",IF(M26="Mayor","80%",IF(M26="Moderado","60%",IF(M26="Menor","40%",IF(M26="Leve","20%")))))</f>
        <v>0</v>
      </c>
      <c r="O26" s="1461" t="str">
        <f>IF(K26&lt;&gt;"",IF(M26&lt;&gt;"",
IF(AND(K26 = "Muy Baja",M26 = "Leve"), "Bajo",
IF(AND(K26 = "Muy Baja",M26 = "Menor"), "Bajo",
IF(AND(K26 = "Muy Baja",M26 = "Moderado"), "Moderado",
IF(AND(K26 = "Muy Baja",M26 = "Mayor"), "Alto",
IF(AND(K26 = "Muy Baja",M26 = "Catastrófico"), "Extremo",
IF(AND(K26 = "Baja",M26 = "Leve"), "Bajo",
IF(AND(K26 = "Baja",M26 = "Menor"), "Moderado",
IF(AND(K26 = "Baja",M26 = "Moderado"), "Moderado",
IF(AND(K26 = "Baja",M26 = "Mayor"), "Alto",
IF(AND(K26 = "Baja",M26 = "Catastrófico"), "Extremo",
IF(AND(K26 = "Media",M26 = "Leve"), "Moderado",
IF(AND(K26 = "Media",M26 = "Menor"), "Moderado",
IF(AND(K26 = "Media",M26 = "Moderado"), " Moderado",
IF(AND(K26 = "Media",M26 = "Mayor"), "Alto",
IF(AND(K26 = "Media",M26 = "Catastrófico"), "Extremo",
IF(AND(K26 = "Alta",M26 = "Leve"), "Moderado",
IF(AND(K26 = "Alta",M26 = "Menor"), "Moderado",
IF(AND(K26 = "Alta",M26 = "Moderado"), "Alto",
IF(AND(K26 = "Alta",M26 = "Mayor"), "Alto",
IF(AND(K26 = "Alta",M26 = "Catastrófico"), "Extremo",
IF(AND(K26 = "Muy Alta",M26 = "Leve"), "Alto",
IF(AND(K26 = "Muy Alta",M26 = "Menor"), "Alto",
IF(AND(K26 = "Muy Alta",M26 = "Moderado"), "Alto",
IF(AND(K26 = "Muy Alta",M26 = "Mayor"), "Alto",
IF(AND(K26 = "Muy Alta",M26 = "Catastrófico"), "Extremo",
))))))))))))))))))))))))),"N/A"),"N/A")</f>
        <v>N/A</v>
      </c>
      <c r="P26" s="298">
        <v>1</v>
      </c>
      <c r="Q26" s="288"/>
      <c r="R26" s="288"/>
      <c r="S26" s="288" t="s">
        <v>708</v>
      </c>
      <c r="T26" s="288"/>
      <c r="U26" s="288"/>
      <c r="V26" s="289" t="b">
        <f t="shared" si="1"/>
        <v>0</v>
      </c>
      <c r="W26" s="288"/>
      <c r="X26" s="289" t="b">
        <f t="shared" si="2"/>
        <v>0</v>
      </c>
      <c r="Y26" s="299" t="str">
        <f>IF(AND(V26&lt;&gt;FALSE,X26&lt;&gt;FALSE),V26+X26,"-")</f>
        <v>-</v>
      </c>
      <c r="Z26" s="288"/>
      <c r="AA26" s="288"/>
      <c r="AB26" s="291"/>
      <c r="AC26" s="292" t="str">
        <f t="shared" si="3"/>
        <v>Faltan Datos</v>
      </c>
      <c r="AD26" s="293" t="str">
        <f>IF(Y26&lt;&gt;"-",IF(U26="Correctivo",N26-(N26*Y26),N26-0),"Faltan Datos")</f>
        <v>Faltan Datos</v>
      </c>
      <c r="AE26" s="1464" t="str">
        <f>IF(AND(AF26&lt;=100%,AF26&gt;80%),"Muy alta",IF(AND(AF26&lt;=80%,AF26&gt;60%),"Alta",IF(AND(AF26&lt;=60%,AF26&gt;40%),"Media",IF(AND(AF26&lt;=40%,AF26&gt;20%),"Baja",IF(AND(AF26&lt;=20%,AF26&gt;=0%),"Muy Baja")))))</f>
        <v>Muy Baja</v>
      </c>
      <c r="AF26" s="1467">
        <f>MIN(AC26:AC28)</f>
        <v>0</v>
      </c>
      <c r="AG26" s="1452" t="str">
        <f>IF(AND(AH26&lt;=100%,AH26&gt;80%),"Catastrófico",IF(AND(AH26&lt;=80%,AH26&gt;60%),"Mayor",IF(AND(AH26&lt;=60%,AH26&gt;40%),"Moderado",IF(AND(AH26&lt;=40%,AH26&gt;20%),"Menor",IF(AND(AH26&lt;=20%,AH26&gt;=0%),"Leve")))))</f>
        <v>Leve</v>
      </c>
      <c r="AH26" s="1467">
        <f>MIN(AD26:AD28)</f>
        <v>0</v>
      </c>
      <c r="AI26" s="1452" t="str">
        <f t="shared" ref="AI26" si="14">IF(AE26&lt;&gt;"",IF(AG26&lt;&gt;"",
IF(AND(AE26 = "Muy Baja",AG26 = "Leve"), "Baja (Aceptar)",
IF(AND(AE26 = "Muy Baja",AG26 = "Menor"), "Baja (Aceptar)",
IF(AND(AE26 = "Muy Baja",AG26 = "Moderado"), "Moderada (Aceptar, Mitigar o Transferir)",
IF(AND(AE26 = "Muy Baja",AG26 = "Mayor"), "Alta (Mitigar o Transferir)",
IF(AND(AE26 = "Muy Baja",AG26 = "Catastrófico"), "Extrema (Evitar, Mitigar o Transferir)",
IF(AND(AE26 = "Baja",AG26 = "Leve"), "Baja (Aceptar)",
IF(AND(AE26 = "Baja",AG26 = "Menor"), "Moderada (Aceptar, Mitigar o Transferir)",
IF(AND(AE26 = "Baja",AG26 = "Moderado"), "Moderada (Aceptar, Mitigar o Transferir)",
IF(AND(AE26 = "Baja",AG26 = "Mayor"), "Alta (Mitigar o Transferir)",
IF(AND(AE26 = "Baja",AG26 = "Catastrófico"), "Extrema (Evitar, Mitigar o Transferir)",
IF(AND(AE26 = "Media",AG26 = "Leve"), "Moderada (Aceptar, Mitigar o Transferir)",
IF(AND(AE26 = "Media",AG26 = "Menor"), "Moderada (Aceptar, Mitigar o Transferir)",
IF(AND(AE26 = "Media",AG26 = "Moderado"), "Moderada (Aceptar, Mitigar o Transferir)",
IF(AND(AE26 = "Media",AG26 = "Mayor"), "Alta (Mitigar o Transferir)",
IF(AND(AE26 = "Media",AG26 = "Catastrófico"), "Extrema (Evitar, Mitigar o Transferir)",
IF(AND(AE26 = "Alta",AG26 = "Leve"), "Moderada (Aceptar, Mitigar o Transferir)",
IF(AND(AE26 = "Alta",AG26 = "Menor"), "Moderada (Aceptar, Mitigar o Transferir)",
IF(AND(AE26 = "Alta",AG26 = "Moderado"), "Alta (Mitigar o Transferir)",
IF(AND(AE26 = "Alta",AG26 = "Mayor"), "Alta (Mitigar o Transferir)",
IF(AND(AE26 = "Alta",AG26 = "Catastrófico"), "Extrema (Evitar, Mitigar o Transferir)",
IF(AND(AE26 = "Muy Alta",AG26 = "Leve"), "Alta (Mitigar o Transferir)",
IF(AND(AE26 = "Muy Alta",AG26 = "Menor"), "Alta (Mitigar o Transferir)",
IF(AND(AE26 = "Muy Alta",AG26 = "Moderado"), "Alta (Mitigar o Transferir)",
IF(AND(AE26 = "Muy Alta",AG26 = "Mayor"), "Alta (Mitigar o Transferir)",
IF(AND(AE26 = "Muy Alta",AG26 = "Catastrófico"), "Extrema (Evitar, Mitigar o Transferir)",
))))))))))))))))))))))))),"N/A"),"N/A")</f>
        <v>Baja (Aceptar)</v>
      </c>
      <c r="AJ26" s="1455"/>
      <c r="AK26" s="982"/>
      <c r="AL26" s="1423"/>
      <c r="AM26" s="1423"/>
      <c r="AN26" s="1423"/>
      <c r="AO26" s="1423"/>
      <c r="AP26" s="1423"/>
      <c r="AQ26" s="1423"/>
      <c r="AR26" s="273"/>
      <c r="AS26" s="273"/>
      <c r="AT26" s="1428"/>
      <c r="AU26" s="1423"/>
      <c r="AV26" s="1423"/>
      <c r="AW26" s="1423"/>
      <c r="AX26" s="1423"/>
      <c r="AY26" s="1425"/>
    </row>
    <row r="27" spans="1:51" s="147" customFormat="1" ht="35.1" customHeight="1" x14ac:dyDescent="0.25">
      <c r="A27" s="1478"/>
      <c r="B27" s="897"/>
      <c r="C27" s="1453"/>
      <c r="D27" s="1453"/>
      <c r="E27" s="1453"/>
      <c r="F27" s="1453"/>
      <c r="G27" s="1453"/>
      <c r="H27" s="1453"/>
      <c r="I27" s="1471"/>
      <c r="J27" s="1474"/>
      <c r="K27" s="1453"/>
      <c r="L27" s="1459"/>
      <c r="M27" s="897"/>
      <c r="N27" s="1459"/>
      <c r="O27" s="1462"/>
      <c r="P27" s="294">
        <v>2</v>
      </c>
      <c r="Q27" s="213"/>
      <c r="R27" s="213"/>
      <c r="S27" s="210" t="s">
        <v>708</v>
      </c>
      <c r="T27" s="210"/>
      <c r="U27" s="288"/>
      <c r="V27" s="295" t="b">
        <f t="shared" si="1"/>
        <v>0</v>
      </c>
      <c r="W27" s="288"/>
      <c r="X27" s="295" t="b">
        <f t="shared" si="2"/>
        <v>0</v>
      </c>
      <c r="Y27" s="299" t="str">
        <f t="shared" ref="Y27:Y28" si="15">IF(AND(V27&lt;&gt;FALSE,X27&lt;&gt;FALSE),V27+X27,"-")</f>
        <v>-</v>
      </c>
      <c r="Z27" s="288"/>
      <c r="AA27" s="288"/>
      <c r="AB27" s="291"/>
      <c r="AC27" s="292" t="str">
        <f t="shared" si="3"/>
        <v>Faltan Datos</v>
      </c>
      <c r="AD27" s="296" t="str">
        <f>IF(Y27&lt;&gt;"-",IF(U27="Correctivo",AD26-(AD26*Y27),AD26-0),"Faltan Datos")</f>
        <v>Faltan Datos</v>
      </c>
      <c r="AE27" s="1465"/>
      <c r="AF27" s="1468"/>
      <c r="AG27" s="1453"/>
      <c r="AH27" s="1468"/>
      <c r="AI27" s="1453"/>
      <c r="AJ27" s="1456"/>
      <c r="AK27" s="969"/>
      <c r="AL27" s="897"/>
      <c r="AM27" s="897"/>
      <c r="AN27" s="897"/>
      <c r="AO27" s="897"/>
      <c r="AP27" s="897"/>
      <c r="AQ27" s="897"/>
      <c r="AR27" s="262"/>
      <c r="AS27" s="262"/>
      <c r="AT27" s="1429"/>
      <c r="AU27" s="897"/>
      <c r="AV27" s="897"/>
      <c r="AW27" s="897"/>
      <c r="AX27" s="897"/>
      <c r="AY27" s="1426"/>
    </row>
    <row r="28" spans="1:51" s="147" customFormat="1" ht="35.1" customHeight="1" thickBot="1" x14ac:dyDescent="0.3">
      <c r="A28" s="1479"/>
      <c r="B28" s="1424"/>
      <c r="C28" s="1454"/>
      <c r="D28" s="1454"/>
      <c r="E28" s="1454"/>
      <c r="F28" s="1454"/>
      <c r="G28" s="1454"/>
      <c r="H28" s="1454"/>
      <c r="I28" s="1472"/>
      <c r="J28" s="1475"/>
      <c r="K28" s="1454"/>
      <c r="L28" s="1460"/>
      <c r="M28" s="1424"/>
      <c r="N28" s="1460"/>
      <c r="O28" s="1463"/>
      <c r="P28" s="297">
        <v>3</v>
      </c>
      <c r="Q28" s="212"/>
      <c r="R28" s="212"/>
      <c r="S28" s="245" t="s">
        <v>708</v>
      </c>
      <c r="T28" s="245"/>
      <c r="U28" s="288"/>
      <c r="V28" s="300" t="b">
        <f t="shared" si="1"/>
        <v>0</v>
      </c>
      <c r="W28" s="288"/>
      <c r="X28" s="300" t="b">
        <f t="shared" si="2"/>
        <v>0</v>
      </c>
      <c r="Y28" s="299" t="str">
        <f t="shared" si="15"/>
        <v>-</v>
      </c>
      <c r="Z28" s="288"/>
      <c r="AA28" s="288"/>
      <c r="AB28" s="291"/>
      <c r="AC28" s="292" t="str">
        <f t="shared" si="3"/>
        <v>Faltan Datos</v>
      </c>
      <c r="AD28" s="296" t="str">
        <f>IF(Y28&lt;&gt;"-",IF(U28="Correctivo",AD27-(AD27*Y28),AD27-0),"Faltan Datos")</f>
        <v>Faltan Datos</v>
      </c>
      <c r="AE28" s="1466"/>
      <c r="AF28" s="1469"/>
      <c r="AG28" s="1454"/>
      <c r="AH28" s="1469"/>
      <c r="AI28" s="1454"/>
      <c r="AJ28" s="1457"/>
      <c r="AK28" s="991"/>
      <c r="AL28" s="1424"/>
      <c r="AM28" s="1424"/>
      <c r="AN28" s="1424"/>
      <c r="AO28" s="1424"/>
      <c r="AP28" s="1424"/>
      <c r="AQ28" s="1424"/>
      <c r="AR28" s="274"/>
      <c r="AS28" s="274"/>
      <c r="AT28" s="1430"/>
      <c r="AU28" s="1424"/>
      <c r="AV28" s="1424"/>
      <c r="AW28" s="1424"/>
      <c r="AX28" s="1424"/>
      <c r="AY28" s="1427"/>
    </row>
    <row r="29" spans="1:51" s="147" customFormat="1" ht="35.1" customHeight="1" x14ac:dyDescent="0.25">
      <c r="A29" s="1477"/>
      <c r="B29" s="1482">
        <v>8</v>
      </c>
      <c r="C29" s="1452"/>
      <c r="D29" s="1452"/>
      <c r="E29" s="1452"/>
      <c r="F29" s="1476"/>
      <c r="G29" s="1476"/>
      <c r="H29" s="1452"/>
      <c r="I29" s="1470"/>
      <c r="J29" s="1473"/>
      <c r="K29" s="1476" t="str">
        <f>IFERROR(VLOOKUP(J29,[7]ListasRSec!$C$27:$E$31,3,0),"Faltan Datos")</f>
        <v>Faltan Datos</v>
      </c>
      <c r="L29" s="1458" t="b">
        <f>IF(K29="Muy Alta","100%",IF(K29="Alta","80%",IF(K29="Media","60%",IF(K29="Baja","40%",IF(K29="Muy Baja","20%")))))</f>
        <v>0</v>
      </c>
      <c r="M29" s="1423"/>
      <c r="N29" s="1458" t="b">
        <f>IF(M29="Catastrófico","100%",IF(M29="Mayor","80%",IF(M29="Moderado","60%",IF(M29="Menor","40%",IF(M29="Leve","20%")))))</f>
        <v>0</v>
      </c>
      <c r="O29" s="1461" t="str">
        <f>IF(K29&lt;&gt;"",IF(M29&lt;&gt;"",
IF(AND(K29 = "Muy Baja",M29 = "Leve"), "Bajo",
IF(AND(K29 = "Muy Baja",M29 = "Menor"), "Bajo",
IF(AND(K29 = "Muy Baja",M29 = "Moderado"), "Moderado",
IF(AND(K29 = "Muy Baja",M29 = "Mayor"), "Alto",
IF(AND(K29 = "Muy Baja",M29 = "Catastrófico"), "Extremo",
IF(AND(K29 = "Baja",M29 = "Leve"), "Bajo",
IF(AND(K29 = "Baja",M29 = "Menor"), "Moderado",
IF(AND(K29 = "Baja",M29 = "Moderado"), "Moderado",
IF(AND(K29 = "Baja",M29 = "Mayor"), "Alto",
IF(AND(K29 = "Baja",M29 = "Catastrófico"), "Extremo",
IF(AND(K29 = "Media",M29 = "Leve"), "Moderado",
IF(AND(K29 = "Media",M29 = "Menor"), "Moderado",
IF(AND(K29 = "Media",M29 = "Moderado"), " Moderado",
IF(AND(K29 = "Media",M29 = "Mayor"), "Alto",
IF(AND(K29 = "Media",M29 = "Catastrófico"), "Extremo",
IF(AND(K29 = "Alta",M29 = "Leve"), "Moderado",
IF(AND(K29 = "Alta",M29 = "Menor"), "Moderado",
IF(AND(K29 = "Alta",M29 = "Moderado"), "Alto",
IF(AND(K29 = "Alta",M29 = "Mayor"), "Alto",
IF(AND(K29 = "Alta",M29 = "Catastrófico"), "Extremo",
IF(AND(K29 = "Muy Alta",M29 = "Leve"), "Alto",
IF(AND(K29 = "Muy Alta",M29 = "Menor"), "Alto",
IF(AND(K29 = "Muy Alta",M29 = "Moderado"), "Alto",
IF(AND(K29 = "Muy Alta",M29 = "Mayor"), "Alto",
IF(AND(K29 = "Muy Alta",M29 = "Catastrófico"), "Extremo",
))))))))))))))))))))))))),"N/A"),"N/A")</f>
        <v>N/A</v>
      </c>
      <c r="P29" s="298">
        <v>1</v>
      </c>
      <c r="Q29" s="288"/>
      <c r="R29" s="288"/>
      <c r="S29" s="288" t="s">
        <v>708</v>
      </c>
      <c r="T29" s="288"/>
      <c r="U29" s="288"/>
      <c r="V29" s="289" t="b">
        <f t="shared" si="1"/>
        <v>0</v>
      </c>
      <c r="W29" s="288"/>
      <c r="X29" s="289" t="b">
        <f t="shared" si="2"/>
        <v>0</v>
      </c>
      <c r="Y29" s="299" t="str">
        <f>IF(AND(V29&lt;&gt;FALSE,X29&lt;&gt;FALSE),V29+X29,"-")</f>
        <v>-</v>
      </c>
      <c r="Z29" s="288"/>
      <c r="AA29" s="288"/>
      <c r="AB29" s="291"/>
      <c r="AC29" s="292" t="str">
        <f t="shared" si="3"/>
        <v>Faltan Datos</v>
      </c>
      <c r="AD29" s="293" t="str">
        <f>IF(Y29&lt;&gt;"-",IF(U29="Correctivo",N29-(N29*Y29),N29-0),"Faltan Datos")</f>
        <v>Faltan Datos</v>
      </c>
      <c r="AE29" s="1464" t="str">
        <f>IF(AND(AF29&lt;=100%,AF29&gt;80%),"Muy alta",IF(AND(AF29&lt;=80%,AF29&gt;60%),"Alta",IF(AND(AF29&lt;=60%,AF29&gt;40%),"Media",IF(AND(AF29&lt;=40%,AF29&gt;20%),"Baja",IF(AND(AF29&lt;=20%,AF29&gt;=0%),"Muy Baja")))))</f>
        <v>Muy Baja</v>
      </c>
      <c r="AF29" s="1467">
        <f>MIN(AC29:AC31)</f>
        <v>0</v>
      </c>
      <c r="AG29" s="1452" t="str">
        <f>IF(AND(AH29&lt;=100%,AH29&gt;80%),"Catastrófico",IF(AND(AH29&lt;=80%,AH29&gt;60%),"Mayor",IF(AND(AH29&lt;=60%,AH29&gt;40%),"Moderado",IF(AND(AH29&lt;=40%,AH29&gt;20%),"Menor",IF(AND(AH29&lt;=20%,AH29&gt;=0%),"Leve")))))</f>
        <v>Leve</v>
      </c>
      <c r="AH29" s="1467">
        <f>MIN(AD29:AD31)</f>
        <v>0</v>
      </c>
      <c r="AI29" s="1452" t="str">
        <f t="shared" ref="AI29" si="16">IF(AE29&lt;&gt;"",IF(AG29&lt;&gt;"",
IF(AND(AE29 = "Muy Baja",AG29 = "Leve"), "Baja (Aceptar)",
IF(AND(AE29 = "Muy Baja",AG29 = "Menor"), "Baja (Aceptar)",
IF(AND(AE29 = "Muy Baja",AG29 = "Moderado"), "Moderada (Aceptar, Mitigar o Transferir)",
IF(AND(AE29 = "Muy Baja",AG29 = "Mayor"), "Alta (Mitigar o Transferir)",
IF(AND(AE29 = "Muy Baja",AG29 = "Catastrófico"), "Extrema (Evitar, Mitigar o Transferir)",
IF(AND(AE29 = "Baja",AG29 = "Leve"), "Baja (Aceptar)",
IF(AND(AE29 = "Baja",AG29 = "Menor"), "Moderada (Aceptar, Mitigar o Transferir)",
IF(AND(AE29 = "Baja",AG29 = "Moderado"), "Moderada (Aceptar, Mitigar o Transferir)",
IF(AND(AE29 = "Baja",AG29 = "Mayor"), "Alta (Mitigar o Transferir)",
IF(AND(AE29 = "Baja",AG29 = "Catastrófico"), "Extrema (Evitar, Mitigar o Transferir)",
IF(AND(AE29 = "Media",AG29 = "Leve"), "Moderada (Aceptar, Mitigar o Transferir)",
IF(AND(AE29 = "Media",AG29 = "Menor"), "Moderada (Aceptar, Mitigar o Transferir)",
IF(AND(AE29 = "Media",AG29 = "Moderado"), "Moderada (Aceptar, Mitigar o Transferir)",
IF(AND(AE29 = "Media",AG29 = "Mayor"), "Alta (Mitigar o Transferir)",
IF(AND(AE29 = "Media",AG29 = "Catastrófico"), "Extrema (Evitar, Mitigar o Transferir)",
IF(AND(AE29 = "Alta",AG29 = "Leve"), "Moderada (Aceptar, Mitigar o Transferir)",
IF(AND(AE29 = "Alta",AG29 = "Menor"), "Moderada (Aceptar, Mitigar o Transferir)",
IF(AND(AE29 = "Alta",AG29 = "Moderado"), "Alta (Mitigar o Transferir)",
IF(AND(AE29 = "Alta",AG29 = "Mayor"), "Alta (Mitigar o Transferir)",
IF(AND(AE29 = "Alta",AG29 = "Catastrófico"), "Extrema (Evitar, Mitigar o Transferir)",
IF(AND(AE29 = "Muy Alta",AG29 = "Leve"), "Alta (Mitigar o Transferir)",
IF(AND(AE29 = "Muy Alta",AG29 = "Menor"), "Alta (Mitigar o Transferir)",
IF(AND(AE29 = "Muy Alta",AG29 = "Moderado"), "Alta (Mitigar o Transferir)",
IF(AND(AE29 = "Muy Alta",AG29 = "Mayor"), "Alta (Mitigar o Transferir)",
IF(AND(AE29 = "Muy Alta",AG29 = "Catastrófico"), "Extrema (Evitar, Mitigar o Transferir)",
))))))))))))))))))))))))),"N/A"),"N/A")</f>
        <v>Baja (Aceptar)</v>
      </c>
      <c r="AJ29" s="1455"/>
      <c r="AK29" s="982"/>
      <c r="AL29" s="1423"/>
      <c r="AM29" s="1423"/>
      <c r="AN29" s="1423"/>
      <c r="AO29" s="1423"/>
      <c r="AP29" s="1423"/>
      <c r="AQ29" s="1423"/>
      <c r="AR29" s="273"/>
      <c r="AS29" s="273"/>
      <c r="AT29" s="1428"/>
      <c r="AU29" s="1423"/>
      <c r="AV29" s="1423"/>
      <c r="AW29" s="1423"/>
      <c r="AX29" s="1423"/>
      <c r="AY29" s="1425"/>
    </row>
    <row r="30" spans="1:51" s="147" customFormat="1" ht="35.1" customHeight="1" x14ac:dyDescent="0.25">
      <c r="A30" s="1478"/>
      <c r="B30" s="897"/>
      <c r="C30" s="1453"/>
      <c r="D30" s="1453"/>
      <c r="E30" s="1453"/>
      <c r="F30" s="1453"/>
      <c r="G30" s="1453"/>
      <c r="H30" s="1453"/>
      <c r="I30" s="1471"/>
      <c r="J30" s="1474"/>
      <c r="K30" s="1453"/>
      <c r="L30" s="1459"/>
      <c r="M30" s="897"/>
      <c r="N30" s="1459"/>
      <c r="O30" s="1462"/>
      <c r="P30" s="294">
        <v>2</v>
      </c>
      <c r="Q30" s="213"/>
      <c r="R30" s="213"/>
      <c r="S30" s="210" t="s">
        <v>708</v>
      </c>
      <c r="T30" s="210"/>
      <c r="U30" s="288"/>
      <c r="V30" s="295" t="b">
        <f t="shared" si="1"/>
        <v>0</v>
      </c>
      <c r="W30" s="288"/>
      <c r="X30" s="295" t="b">
        <f t="shared" si="2"/>
        <v>0</v>
      </c>
      <c r="Y30" s="299" t="str">
        <f t="shared" ref="Y30:Y31" si="17">IF(AND(V30&lt;&gt;FALSE,X30&lt;&gt;FALSE),V30+X30,"-")</f>
        <v>-</v>
      </c>
      <c r="Z30" s="288"/>
      <c r="AA30" s="288"/>
      <c r="AB30" s="291"/>
      <c r="AC30" s="292" t="str">
        <f t="shared" si="3"/>
        <v>Faltan Datos</v>
      </c>
      <c r="AD30" s="296" t="str">
        <f>IF(Y30&lt;&gt;"-",IF(U30="Correctivo",AD29-(AD29*Y30),AD29-0),"Faltan Datos")</f>
        <v>Faltan Datos</v>
      </c>
      <c r="AE30" s="1465"/>
      <c r="AF30" s="1468"/>
      <c r="AG30" s="1453"/>
      <c r="AH30" s="1468"/>
      <c r="AI30" s="1453"/>
      <c r="AJ30" s="1456"/>
      <c r="AK30" s="969"/>
      <c r="AL30" s="897"/>
      <c r="AM30" s="897"/>
      <c r="AN30" s="897"/>
      <c r="AO30" s="897"/>
      <c r="AP30" s="897"/>
      <c r="AQ30" s="897"/>
      <c r="AR30" s="262"/>
      <c r="AS30" s="262"/>
      <c r="AT30" s="1429"/>
      <c r="AU30" s="897"/>
      <c r="AV30" s="897"/>
      <c r="AW30" s="897"/>
      <c r="AX30" s="897"/>
      <c r="AY30" s="1426"/>
    </row>
    <row r="31" spans="1:51" s="147" customFormat="1" ht="35.1" customHeight="1" thickBot="1" x14ac:dyDescent="0.3">
      <c r="A31" s="1479"/>
      <c r="B31" s="1424"/>
      <c r="C31" s="1454"/>
      <c r="D31" s="1454"/>
      <c r="E31" s="1454"/>
      <c r="F31" s="1454"/>
      <c r="G31" s="1454"/>
      <c r="H31" s="1454"/>
      <c r="I31" s="1472"/>
      <c r="J31" s="1475"/>
      <c r="K31" s="1454"/>
      <c r="L31" s="1460"/>
      <c r="M31" s="1424"/>
      <c r="N31" s="1460"/>
      <c r="O31" s="1463"/>
      <c r="P31" s="297">
        <v>3</v>
      </c>
      <c r="Q31" s="212"/>
      <c r="R31" s="212"/>
      <c r="S31" s="245" t="s">
        <v>708</v>
      </c>
      <c r="T31" s="245"/>
      <c r="U31" s="288"/>
      <c r="V31" s="300" t="b">
        <f t="shared" si="1"/>
        <v>0</v>
      </c>
      <c r="W31" s="288"/>
      <c r="X31" s="300" t="b">
        <f t="shared" si="2"/>
        <v>0</v>
      </c>
      <c r="Y31" s="299" t="str">
        <f t="shared" si="17"/>
        <v>-</v>
      </c>
      <c r="Z31" s="288"/>
      <c r="AA31" s="288"/>
      <c r="AB31" s="291"/>
      <c r="AC31" s="292" t="str">
        <f t="shared" si="3"/>
        <v>Faltan Datos</v>
      </c>
      <c r="AD31" s="296" t="str">
        <f>IF(Y31&lt;&gt;"-",IF(U31="Correctivo",AD30-(AD30*Y31),AD30-0),"Faltan Datos")</f>
        <v>Faltan Datos</v>
      </c>
      <c r="AE31" s="1466"/>
      <c r="AF31" s="1469"/>
      <c r="AG31" s="1454"/>
      <c r="AH31" s="1469"/>
      <c r="AI31" s="1454"/>
      <c r="AJ31" s="1457"/>
      <c r="AK31" s="991"/>
      <c r="AL31" s="1424"/>
      <c r="AM31" s="1424"/>
      <c r="AN31" s="1424"/>
      <c r="AO31" s="1424"/>
      <c r="AP31" s="1424"/>
      <c r="AQ31" s="1424"/>
      <c r="AR31" s="274"/>
      <c r="AS31" s="274"/>
      <c r="AT31" s="1430"/>
      <c r="AU31" s="1424"/>
      <c r="AV31" s="1424"/>
      <c r="AW31" s="1424"/>
      <c r="AX31" s="1424"/>
      <c r="AY31" s="1427"/>
    </row>
    <row r="32" spans="1:51" s="147" customFormat="1" ht="35.1" customHeight="1" x14ac:dyDescent="0.25">
      <c r="A32" s="1477"/>
      <c r="B32" s="897">
        <v>9</v>
      </c>
      <c r="C32" s="1452"/>
      <c r="D32" s="1452"/>
      <c r="E32" s="1452"/>
      <c r="F32" s="1476"/>
      <c r="G32" s="1476"/>
      <c r="H32" s="1452"/>
      <c r="I32" s="1470"/>
      <c r="J32" s="1473"/>
      <c r="K32" s="1476" t="str">
        <f>IFERROR(VLOOKUP(J32,[7]ListasRSec!$C$27:$E$31,3,0),"Faltan Datos")</f>
        <v>Faltan Datos</v>
      </c>
      <c r="L32" s="1458" t="b">
        <f>IF(K32="Muy Alta","100%",IF(K32="Alta","80%",IF(K32="Media","60%",IF(K32="Baja","40%",IF(K32="Muy Baja","20%")))))</f>
        <v>0</v>
      </c>
      <c r="M32" s="1423"/>
      <c r="N32" s="1458" t="b">
        <f>IF(M32="Catastrófico","100%",IF(M32="Mayor","80%",IF(M32="Moderado","60%",IF(M32="Menor","40%",IF(M32="Leve","20%")))))</f>
        <v>0</v>
      </c>
      <c r="O32" s="1461" t="str">
        <f>IF(K32&lt;&gt;"",IF(M32&lt;&gt;"",
IF(AND(K32 = "Muy Baja",M32 = "Leve"), "Bajo",
IF(AND(K32 = "Muy Baja",M32 = "Menor"), "Bajo",
IF(AND(K32 = "Muy Baja",M32 = "Moderado"), "Moderado",
IF(AND(K32 = "Muy Baja",M32 = "Mayor"), "Alto",
IF(AND(K32 = "Muy Baja",M32 = "Catastrófico"), "Extremo",
IF(AND(K32 = "Baja",M32 = "Leve"), "Bajo",
IF(AND(K32 = "Baja",M32 = "Menor"), "Moderado",
IF(AND(K32 = "Baja",M32 = "Moderado"), "Moderado",
IF(AND(K32 = "Baja",M32 = "Mayor"), "Alto",
IF(AND(K32 = "Baja",M32 = "Catastrófico"), "Extremo",
IF(AND(K32 = "Media",M32 = "Leve"), "Moderado",
IF(AND(K32 = "Media",M32 = "Menor"), "Moderado",
IF(AND(K32 = "Media",M32 = "Moderado"), " Moderado",
IF(AND(K32 = "Media",M32 = "Mayor"), "Alto",
IF(AND(K32 = "Media",M32 = "Catastrófico"), "Extremo",
IF(AND(K32 = "Alta",M32 = "Leve"), "Moderado",
IF(AND(K32 = "Alta",M32 = "Menor"), "Moderado",
IF(AND(K32 = "Alta",M32 = "Moderado"), "Alto",
IF(AND(K32 = "Alta",M32 = "Mayor"), "Alto",
IF(AND(K32 = "Alta",M32 = "Catastrófico"), "Extremo",
IF(AND(K32 = "Muy Alta",M32 = "Leve"), "Alto",
IF(AND(K32 = "Muy Alta",M32 = "Menor"), "Alto",
IF(AND(K32 = "Muy Alta",M32 = "Moderado"), "Alto",
IF(AND(K32 = "Muy Alta",M32 = "Mayor"), "Alto",
IF(AND(K32 = "Muy Alta",M32 = "Catastrófico"), "Extremo",
))))))))))))))))))))))))),"N/A"),"N/A")</f>
        <v>N/A</v>
      </c>
      <c r="P32" s="298">
        <v>1</v>
      </c>
      <c r="Q32" s="288"/>
      <c r="R32" s="288"/>
      <c r="S32" s="288" t="s">
        <v>708</v>
      </c>
      <c r="T32" s="288"/>
      <c r="U32" s="288"/>
      <c r="V32" s="289" t="b">
        <f t="shared" si="1"/>
        <v>0</v>
      </c>
      <c r="W32" s="288"/>
      <c r="X32" s="289" t="b">
        <f t="shared" si="2"/>
        <v>0</v>
      </c>
      <c r="Y32" s="299" t="str">
        <f>IF(AND(V32&lt;&gt;FALSE,X32&lt;&gt;FALSE),V32+X32,"-")</f>
        <v>-</v>
      </c>
      <c r="Z32" s="288"/>
      <c r="AA32" s="288"/>
      <c r="AB32" s="291"/>
      <c r="AC32" s="292" t="str">
        <f t="shared" si="3"/>
        <v>Faltan Datos</v>
      </c>
      <c r="AD32" s="293" t="str">
        <f>IF(Y32&lt;&gt;"-",IF(U32="Correctivo",N32-(N32*Y32),N32-0),"Faltan Datos")</f>
        <v>Faltan Datos</v>
      </c>
      <c r="AE32" s="1464" t="str">
        <f>IF(AND(AF32&lt;=100%,AF32&gt;80%),"Muy alta",IF(AND(AF32&lt;=80%,AF32&gt;60%),"Alta",IF(AND(AF32&lt;=60%,AF32&gt;40%),"Media",IF(AND(AF32&lt;=40%,AF32&gt;20%),"Baja",IF(AND(AF32&lt;=20%,AF32&gt;=0%),"Muy Baja")))))</f>
        <v>Muy Baja</v>
      </c>
      <c r="AF32" s="1467">
        <f>MIN(AC32:AC34)</f>
        <v>0</v>
      </c>
      <c r="AG32" s="1452" t="str">
        <f>IF(AND(AH32&lt;=100%,AH32&gt;80%),"Catastrófico",IF(AND(AH32&lt;=80%,AH32&gt;60%),"Mayor",IF(AND(AH32&lt;=60%,AH32&gt;40%),"Moderado",IF(AND(AH32&lt;=40%,AH32&gt;20%),"Menor",IF(AND(AH32&lt;=20%,AH32&gt;=0%),"Leve")))))</f>
        <v>Leve</v>
      </c>
      <c r="AH32" s="1467">
        <f>MIN(AD32:AD34)</f>
        <v>0</v>
      </c>
      <c r="AI32" s="1452" t="str">
        <f t="shared" ref="AI32" si="18">IF(AE32&lt;&gt;"",IF(AG32&lt;&gt;"",
IF(AND(AE32 = "Muy Baja",AG32 = "Leve"), "Baja (Aceptar)",
IF(AND(AE32 = "Muy Baja",AG32 = "Menor"), "Baja (Aceptar)",
IF(AND(AE32 = "Muy Baja",AG32 = "Moderado"), "Moderada (Aceptar, Mitigar o Transferir)",
IF(AND(AE32 = "Muy Baja",AG32 = "Mayor"), "Alta (Mitigar o Transferir)",
IF(AND(AE32 = "Muy Baja",AG32 = "Catastrófico"), "Extrema (Evitar, Mitigar o Transferir)",
IF(AND(AE32 = "Baja",AG32 = "Leve"), "Baja (Aceptar)",
IF(AND(AE32 = "Baja",AG32 = "Menor"), "Moderada (Aceptar, Mitigar o Transferir)",
IF(AND(AE32 = "Baja",AG32 = "Moderado"), "Moderada (Aceptar, Mitigar o Transferir)",
IF(AND(AE32 = "Baja",AG32 = "Mayor"), "Alta (Mitigar o Transferir)",
IF(AND(AE32 = "Baja",AG32 = "Catastrófico"), "Extrema (Evitar, Mitigar o Transferir)",
IF(AND(AE32 = "Media",AG32 = "Leve"), "Moderada (Aceptar, Mitigar o Transferir)",
IF(AND(AE32 = "Media",AG32 = "Menor"), "Moderada (Aceptar, Mitigar o Transferir)",
IF(AND(AE32 = "Media",AG32 = "Moderado"), "Moderada (Aceptar, Mitigar o Transferir)",
IF(AND(AE32 = "Media",AG32 = "Mayor"), "Alta (Mitigar o Transferir)",
IF(AND(AE32 = "Media",AG32 = "Catastrófico"), "Extrema (Evitar, Mitigar o Transferir)",
IF(AND(AE32 = "Alta",AG32 = "Leve"), "Moderada (Aceptar, Mitigar o Transferir)",
IF(AND(AE32 = "Alta",AG32 = "Menor"), "Moderada (Aceptar, Mitigar o Transferir)",
IF(AND(AE32 = "Alta",AG32 = "Moderado"), "Alta (Mitigar o Transferir)",
IF(AND(AE32 = "Alta",AG32 = "Mayor"), "Alta (Mitigar o Transferir)",
IF(AND(AE32 = "Alta",AG32 = "Catastrófico"), "Extrema (Evitar, Mitigar o Transferir)",
IF(AND(AE32 = "Muy Alta",AG32 = "Leve"), "Alta (Mitigar o Transferir)",
IF(AND(AE32 = "Muy Alta",AG32 = "Menor"), "Alta (Mitigar o Transferir)",
IF(AND(AE32 = "Muy Alta",AG32 = "Moderado"), "Alta (Mitigar o Transferir)",
IF(AND(AE32 = "Muy Alta",AG32 = "Mayor"), "Alta (Mitigar o Transferir)",
IF(AND(AE32 = "Muy Alta",AG32 = "Catastrófico"), "Extrema (Evitar, Mitigar o Transferir)",
))))))))))))))))))))))))),"N/A"),"N/A")</f>
        <v>Baja (Aceptar)</v>
      </c>
      <c r="AJ32" s="1455"/>
      <c r="AK32" s="982"/>
      <c r="AL32" s="1423"/>
      <c r="AM32" s="1423"/>
      <c r="AN32" s="1423"/>
      <c r="AO32" s="1423"/>
      <c r="AP32" s="1423"/>
      <c r="AQ32" s="1423"/>
      <c r="AR32" s="273"/>
      <c r="AS32" s="273"/>
      <c r="AT32" s="1428"/>
      <c r="AU32" s="1423"/>
      <c r="AV32" s="1423"/>
      <c r="AW32" s="1423"/>
      <c r="AX32" s="1423"/>
      <c r="AY32" s="1425"/>
    </row>
    <row r="33" spans="1:51" s="147" customFormat="1" ht="35.1" customHeight="1" x14ac:dyDescent="0.25">
      <c r="A33" s="1478"/>
      <c r="B33" s="897"/>
      <c r="C33" s="1453"/>
      <c r="D33" s="1453"/>
      <c r="E33" s="1453"/>
      <c r="F33" s="1453"/>
      <c r="G33" s="1453"/>
      <c r="H33" s="1453"/>
      <c r="I33" s="1471"/>
      <c r="J33" s="1474"/>
      <c r="K33" s="1453"/>
      <c r="L33" s="1459"/>
      <c r="M33" s="897"/>
      <c r="N33" s="1459"/>
      <c r="O33" s="1462"/>
      <c r="P33" s="294">
        <v>2</v>
      </c>
      <c r="Q33" s="213"/>
      <c r="R33" s="213"/>
      <c r="S33" s="210" t="s">
        <v>708</v>
      </c>
      <c r="T33" s="210"/>
      <c r="U33" s="288"/>
      <c r="V33" s="295" t="b">
        <f t="shared" si="1"/>
        <v>0</v>
      </c>
      <c r="W33" s="288"/>
      <c r="X33" s="295" t="b">
        <f t="shared" si="2"/>
        <v>0</v>
      </c>
      <c r="Y33" s="299" t="str">
        <f t="shared" ref="Y33:Y34" si="19">IF(AND(V33&lt;&gt;FALSE,X33&lt;&gt;FALSE),V33+X33,"-")</f>
        <v>-</v>
      </c>
      <c r="Z33" s="288"/>
      <c r="AA33" s="288"/>
      <c r="AB33" s="291"/>
      <c r="AC33" s="292" t="str">
        <f t="shared" si="3"/>
        <v>Faltan Datos</v>
      </c>
      <c r="AD33" s="296" t="str">
        <f>IF(Y33&lt;&gt;"-",IF(U33="Correctivo",AD32-(AD32*Y33),AD32-0),"Faltan Datos")</f>
        <v>Faltan Datos</v>
      </c>
      <c r="AE33" s="1465"/>
      <c r="AF33" s="1468"/>
      <c r="AG33" s="1453"/>
      <c r="AH33" s="1468"/>
      <c r="AI33" s="1453"/>
      <c r="AJ33" s="1456"/>
      <c r="AK33" s="969"/>
      <c r="AL33" s="897"/>
      <c r="AM33" s="897"/>
      <c r="AN33" s="897"/>
      <c r="AO33" s="897"/>
      <c r="AP33" s="897"/>
      <c r="AQ33" s="897"/>
      <c r="AR33" s="262"/>
      <c r="AS33" s="262"/>
      <c r="AT33" s="1429"/>
      <c r="AU33" s="897"/>
      <c r="AV33" s="897"/>
      <c r="AW33" s="897"/>
      <c r="AX33" s="897"/>
      <c r="AY33" s="1426"/>
    </row>
    <row r="34" spans="1:51" s="147" customFormat="1" ht="35.1" customHeight="1" thickBot="1" x14ac:dyDescent="0.3">
      <c r="A34" s="1479"/>
      <c r="B34" s="1424"/>
      <c r="C34" s="1454"/>
      <c r="D34" s="1454"/>
      <c r="E34" s="1454"/>
      <c r="F34" s="1454"/>
      <c r="G34" s="1454"/>
      <c r="H34" s="1454"/>
      <c r="I34" s="1472"/>
      <c r="J34" s="1475"/>
      <c r="K34" s="1454"/>
      <c r="L34" s="1460"/>
      <c r="M34" s="1424"/>
      <c r="N34" s="1460"/>
      <c r="O34" s="1463"/>
      <c r="P34" s="297">
        <v>3</v>
      </c>
      <c r="Q34" s="212"/>
      <c r="R34" s="212"/>
      <c r="S34" s="245" t="s">
        <v>708</v>
      </c>
      <c r="T34" s="245"/>
      <c r="U34" s="288"/>
      <c r="V34" s="300" t="b">
        <f t="shared" si="1"/>
        <v>0</v>
      </c>
      <c r="W34" s="288"/>
      <c r="X34" s="300" t="b">
        <f t="shared" si="2"/>
        <v>0</v>
      </c>
      <c r="Y34" s="299" t="str">
        <f t="shared" si="19"/>
        <v>-</v>
      </c>
      <c r="Z34" s="288"/>
      <c r="AA34" s="288"/>
      <c r="AB34" s="291"/>
      <c r="AC34" s="292" t="str">
        <f t="shared" si="3"/>
        <v>Faltan Datos</v>
      </c>
      <c r="AD34" s="296" t="str">
        <f>IF(Y34&lt;&gt;"-",IF(U34="Correctivo",AD33-(AD33*Y34),AD33-0),"Faltan Datos")</f>
        <v>Faltan Datos</v>
      </c>
      <c r="AE34" s="1466"/>
      <c r="AF34" s="1469"/>
      <c r="AG34" s="1454"/>
      <c r="AH34" s="1469"/>
      <c r="AI34" s="1454"/>
      <c r="AJ34" s="1457"/>
      <c r="AK34" s="991"/>
      <c r="AL34" s="1424"/>
      <c r="AM34" s="1424"/>
      <c r="AN34" s="1424"/>
      <c r="AO34" s="1424"/>
      <c r="AP34" s="1424"/>
      <c r="AQ34" s="1424"/>
      <c r="AR34" s="274"/>
      <c r="AS34" s="274"/>
      <c r="AT34" s="1430"/>
      <c r="AU34" s="1424"/>
      <c r="AV34" s="1424"/>
      <c r="AW34" s="1424"/>
      <c r="AX34" s="1424"/>
      <c r="AY34" s="1427"/>
    </row>
    <row r="35" spans="1:51" s="147" customFormat="1" ht="35.1" customHeight="1" x14ac:dyDescent="0.25">
      <c r="A35" s="1477"/>
      <c r="B35" s="1482">
        <v>10</v>
      </c>
      <c r="C35" s="1452"/>
      <c r="D35" s="1452"/>
      <c r="E35" s="1452"/>
      <c r="F35" s="1476"/>
      <c r="G35" s="1476"/>
      <c r="H35" s="1452"/>
      <c r="I35" s="1470"/>
      <c r="J35" s="1473"/>
      <c r="K35" s="1476" t="str">
        <f>IFERROR(VLOOKUP(J35,[7]ListasRSec!$C$27:$E$31,3,0),"Faltan Datos")</f>
        <v>Faltan Datos</v>
      </c>
      <c r="L35" s="1458" t="b">
        <f>IF(K35="Muy Alta","100%",IF(K35="Alta","80%",IF(K35="Media","60%",IF(K35="Baja","40%",IF(K35="Muy Baja","20%")))))</f>
        <v>0</v>
      </c>
      <c r="M35" s="1423"/>
      <c r="N35" s="1458" t="b">
        <f>IF(M35="Catastrófico","100%",IF(M35="Mayor","80%",IF(M35="Moderado","60%",IF(M35="Menor","40%",IF(M35="Leve","20%")))))</f>
        <v>0</v>
      </c>
      <c r="O35" s="1461" t="str">
        <f>IF(K35&lt;&gt;"",IF(M35&lt;&gt;"",
IF(AND(K35 = "Muy Baja",M35 = "Leve"), "Bajo",
IF(AND(K35 = "Muy Baja",M35 = "Menor"), "Bajo",
IF(AND(K35 = "Muy Baja",M35 = "Moderado"), "Moderado",
IF(AND(K35 = "Muy Baja",M35 = "Mayor"), "Alto",
IF(AND(K35 = "Muy Baja",M35 = "Catastrófico"), "Extremo",
IF(AND(K35 = "Baja",M35 = "Leve"), "Bajo",
IF(AND(K35 = "Baja",M35 = "Menor"), "Moderado",
IF(AND(K35 = "Baja",M35 = "Moderado"), "Moderado",
IF(AND(K35 = "Baja",M35 = "Mayor"), "Alto",
IF(AND(K35 = "Baja",M35 = "Catastrófico"), "Extremo",
IF(AND(K35 = "Media",M35 = "Leve"), "Moderado",
IF(AND(K35 = "Media",M35 = "Menor"), "Moderado",
IF(AND(K35 = "Media",M35 = "Moderado"), " Moderado",
IF(AND(K35 = "Media",M35 = "Mayor"), "Alto",
IF(AND(K35 = "Media",M35 = "Catastrófico"), "Extremo",
IF(AND(K35 = "Alta",M35 = "Leve"), "Moderado",
IF(AND(K35 = "Alta",M35 = "Menor"), "Moderado",
IF(AND(K35 = "Alta",M35 = "Moderado"), "Alto",
IF(AND(K35 = "Alta",M35 = "Mayor"), "Alto",
IF(AND(K35 = "Alta",M35 = "Catastrófico"), "Extremo",
IF(AND(K35 = "Muy Alta",M35 = "Leve"), "Alto",
IF(AND(K35 = "Muy Alta",M35 = "Menor"), "Alto",
IF(AND(K35 = "Muy Alta",M35 = "Moderado"), "Alto",
IF(AND(K35 = "Muy Alta",M35 = "Mayor"), "Alto",
IF(AND(K35 = "Muy Alta",M35 = "Catastrófico"), "Extremo",
))))))))))))))))))))))))),"N/A"),"N/A")</f>
        <v>N/A</v>
      </c>
      <c r="P35" s="298">
        <v>1</v>
      </c>
      <c r="Q35" s="288"/>
      <c r="R35" s="288"/>
      <c r="S35" s="288" t="s">
        <v>708</v>
      </c>
      <c r="T35" s="288"/>
      <c r="U35" s="288"/>
      <c r="V35" s="289" t="b">
        <f t="shared" si="1"/>
        <v>0</v>
      </c>
      <c r="W35" s="288"/>
      <c r="X35" s="289" t="b">
        <f t="shared" si="2"/>
        <v>0</v>
      </c>
      <c r="Y35" s="299" t="str">
        <f>IF(AND(V35&lt;&gt;FALSE,X35&lt;&gt;FALSE),V35+X35,"-")</f>
        <v>-</v>
      </c>
      <c r="Z35" s="288"/>
      <c r="AA35" s="288"/>
      <c r="AB35" s="291"/>
      <c r="AC35" s="292" t="str">
        <f t="shared" si="3"/>
        <v>Faltan Datos</v>
      </c>
      <c r="AD35" s="293" t="str">
        <f>IF(Y35&lt;&gt;"-",IF(U35="Correctivo",N35-(N35*Y35),N35-0),"Faltan Datos")</f>
        <v>Faltan Datos</v>
      </c>
      <c r="AE35" s="1464" t="str">
        <f>IF(AND(AF35&lt;=100%,AF35&gt;80%),"Muy alta",IF(AND(AF35&lt;=80%,AF35&gt;60%),"Alta",IF(AND(AF35&lt;=60%,AF35&gt;40%),"Media",IF(AND(AF35&lt;=40%,AF35&gt;20%),"Baja",IF(AND(AF35&lt;=20%,AF35&gt;=0%),"Muy Baja")))))</f>
        <v>Muy Baja</v>
      </c>
      <c r="AF35" s="1467">
        <f>MIN(AC35:AC37)</f>
        <v>0</v>
      </c>
      <c r="AG35" s="1452" t="str">
        <f>IF(AND(AH35&lt;=100%,AH35&gt;80%),"Catastrófico",IF(AND(AH35&lt;=80%,AH35&gt;60%),"Mayor",IF(AND(AH35&lt;=60%,AH35&gt;40%),"Moderado",IF(AND(AH35&lt;=40%,AH35&gt;20%),"Menor",IF(AND(AH35&lt;=20%,AH35&gt;=0%),"Leve")))))</f>
        <v>Leve</v>
      </c>
      <c r="AH35" s="1467">
        <f>MIN(AD35:AD37)</f>
        <v>0</v>
      </c>
      <c r="AI35" s="1452" t="str">
        <f t="shared" ref="AI35" si="20">IF(AE35&lt;&gt;"",IF(AG35&lt;&gt;"",
IF(AND(AE35 = "Muy Baja",AG35 = "Leve"), "Baja (Aceptar)",
IF(AND(AE35 = "Muy Baja",AG35 = "Menor"), "Baja (Aceptar)",
IF(AND(AE35 = "Muy Baja",AG35 = "Moderado"), "Moderada (Aceptar, Mitigar o Transferir)",
IF(AND(AE35 = "Muy Baja",AG35 = "Mayor"), "Alta (Mitigar o Transferir)",
IF(AND(AE35 = "Muy Baja",AG35 = "Catastrófico"), "Extrema (Evitar, Mitigar o Transferir)",
IF(AND(AE35 = "Baja",AG35 = "Leve"), "Baja (Aceptar)",
IF(AND(AE35 = "Baja",AG35 = "Menor"), "Moderada (Aceptar, Mitigar o Transferir)",
IF(AND(AE35 = "Baja",AG35 = "Moderado"), "Moderada (Aceptar, Mitigar o Transferir)",
IF(AND(AE35 = "Baja",AG35 = "Mayor"), "Alta (Mitigar o Transferir)",
IF(AND(AE35 = "Baja",AG35 = "Catastrófico"), "Extrema (Evitar, Mitigar o Transferir)",
IF(AND(AE35 = "Media",AG35 = "Leve"), "Moderada (Aceptar, Mitigar o Transferir)",
IF(AND(AE35 = "Media",AG35 = "Menor"), "Moderada (Aceptar, Mitigar o Transferir)",
IF(AND(AE35 = "Media",AG35 = "Moderado"), "Moderada (Aceptar, Mitigar o Transferir)",
IF(AND(AE35 = "Media",AG35 = "Mayor"), "Alta (Mitigar o Transferir)",
IF(AND(AE35 = "Media",AG35 = "Catastrófico"), "Extrema (Evitar, Mitigar o Transferir)",
IF(AND(AE35 = "Alta",AG35 = "Leve"), "Moderada (Aceptar, Mitigar o Transferir)",
IF(AND(AE35 = "Alta",AG35 = "Menor"), "Moderada (Aceptar, Mitigar o Transferir)",
IF(AND(AE35 = "Alta",AG35 = "Moderado"), "Alta (Mitigar o Transferir)",
IF(AND(AE35 = "Alta",AG35 = "Mayor"), "Alta (Mitigar o Transferir)",
IF(AND(AE35 = "Alta",AG35 = "Catastrófico"), "Extrema (Evitar, Mitigar o Transferir)",
IF(AND(AE35 = "Muy Alta",AG35 = "Leve"), "Alta (Mitigar o Transferir)",
IF(AND(AE35 = "Muy Alta",AG35 = "Menor"), "Alta (Mitigar o Transferir)",
IF(AND(AE35 = "Muy Alta",AG35 = "Moderado"), "Alta (Mitigar o Transferir)",
IF(AND(AE35 = "Muy Alta",AG35 = "Mayor"), "Alta (Mitigar o Transferir)",
IF(AND(AE35 = "Muy Alta",AG35 = "Catastrófico"), "Extrema (Evitar, Mitigar o Transferir)",
))))))))))))))))))))))))),"N/A"),"N/A")</f>
        <v>Baja (Aceptar)</v>
      </c>
      <c r="AJ35" s="1455"/>
      <c r="AK35" s="982"/>
      <c r="AL35" s="1423"/>
      <c r="AM35" s="1423"/>
      <c r="AN35" s="1423"/>
      <c r="AO35" s="1423"/>
      <c r="AP35" s="1423"/>
      <c r="AQ35" s="1423"/>
      <c r="AR35" s="273"/>
      <c r="AS35" s="273"/>
      <c r="AT35" s="1428"/>
      <c r="AU35" s="1423"/>
      <c r="AV35" s="1423"/>
      <c r="AW35" s="1423"/>
      <c r="AX35" s="1423"/>
      <c r="AY35" s="1425"/>
    </row>
    <row r="36" spans="1:51" s="147" customFormat="1" ht="35.1" customHeight="1" x14ac:dyDescent="0.25">
      <c r="A36" s="1478"/>
      <c r="B36" s="897"/>
      <c r="C36" s="1453"/>
      <c r="D36" s="1453"/>
      <c r="E36" s="1453"/>
      <c r="F36" s="1453"/>
      <c r="G36" s="1453"/>
      <c r="H36" s="1453"/>
      <c r="I36" s="1471"/>
      <c r="J36" s="1474"/>
      <c r="K36" s="1453"/>
      <c r="L36" s="1459"/>
      <c r="M36" s="897"/>
      <c r="N36" s="1459"/>
      <c r="O36" s="1462"/>
      <c r="P36" s="294">
        <v>2</v>
      </c>
      <c r="Q36" s="213"/>
      <c r="R36" s="213"/>
      <c r="S36" s="210" t="s">
        <v>708</v>
      </c>
      <c r="T36" s="210"/>
      <c r="U36" s="288"/>
      <c r="V36" s="295" t="b">
        <f t="shared" si="1"/>
        <v>0</v>
      </c>
      <c r="W36" s="288"/>
      <c r="X36" s="295" t="b">
        <f t="shared" si="2"/>
        <v>0</v>
      </c>
      <c r="Y36" s="299" t="str">
        <f t="shared" ref="Y36:Y37" si="21">IF(AND(V36&lt;&gt;FALSE,X36&lt;&gt;FALSE),V36+X36,"-")</f>
        <v>-</v>
      </c>
      <c r="Z36" s="288"/>
      <c r="AA36" s="288"/>
      <c r="AB36" s="291"/>
      <c r="AC36" s="292" t="str">
        <f t="shared" si="3"/>
        <v>Faltan Datos</v>
      </c>
      <c r="AD36" s="296" t="str">
        <f>IF(Y36&lt;&gt;"-",IF(U36="Correctivo",AD35-(AD35*Y36),AD35-0),"Faltan Datos")</f>
        <v>Faltan Datos</v>
      </c>
      <c r="AE36" s="1465"/>
      <c r="AF36" s="1468"/>
      <c r="AG36" s="1453"/>
      <c r="AH36" s="1468"/>
      <c r="AI36" s="1453"/>
      <c r="AJ36" s="1456"/>
      <c r="AK36" s="969"/>
      <c r="AL36" s="897"/>
      <c r="AM36" s="897"/>
      <c r="AN36" s="897"/>
      <c r="AO36" s="897"/>
      <c r="AP36" s="897"/>
      <c r="AQ36" s="897"/>
      <c r="AR36" s="262"/>
      <c r="AS36" s="262"/>
      <c r="AT36" s="1429"/>
      <c r="AU36" s="897"/>
      <c r="AV36" s="897"/>
      <c r="AW36" s="897"/>
      <c r="AX36" s="897"/>
      <c r="AY36" s="1426"/>
    </row>
    <row r="37" spans="1:51" s="147" customFormat="1" ht="35.1" customHeight="1" thickBot="1" x14ac:dyDescent="0.3">
      <c r="A37" s="1479"/>
      <c r="B37" s="1424"/>
      <c r="C37" s="1454"/>
      <c r="D37" s="1454"/>
      <c r="E37" s="1454"/>
      <c r="F37" s="1454"/>
      <c r="G37" s="1454"/>
      <c r="H37" s="1454"/>
      <c r="I37" s="1472"/>
      <c r="J37" s="1475"/>
      <c r="K37" s="1454"/>
      <c r="L37" s="1460"/>
      <c r="M37" s="1424"/>
      <c r="N37" s="1460"/>
      <c r="O37" s="1463"/>
      <c r="P37" s="297">
        <v>3</v>
      </c>
      <c r="Q37" s="212"/>
      <c r="R37" s="212"/>
      <c r="S37" s="245" t="s">
        <v>708</v>
      </c>
      <c r="T37" s="245"/>
      <c r="U37" s="288"/>
      <c r="V37" s="300" t="b">
        <f t="shared" si="1"/>
        <v>0</v>
      </c>
      <c r="W37" s="288"/>
      <c r="X37" s="300" t="b">
        <f t="shared" si="2"/>
        <v>0</v>
      </c>
      <c r="Y37" s="299" t="str">
        <f t="shared" si="21"/>
        <v>-</v>
      </c>
      <c r="Z37" s="288"/>
      <c r="AA37" s="288"/>
      <c r="AB37" s="291"/>
      <c r="AC37" s="292" t="str">
        <f t="shared" si="3"/>
        <v>Faltan Datos</v>
      </c>
      <c r="AD37" s="296" t="str">
        <f>IF(Y37&lt;&gt;"-",IF(U37="Correctivo",AD36-(AD36*Y37),AD36-0),"Faltan Datos")</f>
        <v>Faltan Datos</v>
      </c>
      <c r="AE37" s="1466"/>
      <c r="AF37" s="1469"/>
      <c r="AG37" s="1454"/>
      <c r="AH37" s="1469"/>
      <c r="AI37" s="1454"/>
      <c r="AJ37" s="1457"/>
      <c r="AK37" s="991"/>
      <c r="AL37" s="1424"/>
      <c r="AM37" s="1424"/>
      <c r="AN37" s="1424"/>
      <c r="AO37" s="1424"/>
      <c r="AP37" s="1424"/>
      <c r="AQ37" s="1424"/>
      <c r="AR37" s="274"/>
      <c r="AS37" s="274"/>
      <c r="AT37" s="1430"/>
      <c r="AU37" s="1424"/>
      <c r="AV37" s="1424"/>
      <c r="AW37" s="1424"/>
      <c r="AX37" s="1424"/>
      <c r="AY37" s="1427"/>
    </row>
    <row r="38" spans="1:51" s="147" customFormat="1" ht="35.1" customHeight="1" x14ac:dyDescent="0.25">
      <c r="A38" s="1477"/>
      <c r="B38" s="1482">
        <v>11</v>
      </c>
      <c r="C38" s="1452"/>
      <c r="D38" s="1452"/>
      <c r="E38" s="1452"/>
      <c r="F38" s="1476"/>
      <c r="G38" s="1476"/>
      <c r="H38" s="1452"/>
      <c r="I38" s="1470"/>
      <c r="J38" s="1473"/>
      <c r="K38" s="1476" t="str">
        <f>IFERROR(VLOOKUP(J38,[7]ListasRSec!$C$27:$E$31,3,0),"Faltan Datos")</f>
        <v>Faltan Datos</v>
      </c>
      <c r="L38" s="1458" t="b">
        <f>IF(K38="Muy Alta","100%",IF(K38="Alta","80%",IF(K38="Media","60%",IF(K38="Baja","40%",IF(K38="Muy Baja","20%")))))</f>
        <v>0</v>
      </c>
      <c r="M38" s="1423"/>
      <c r="N38" s="1458" t="b">
        <f>IF(M38="Catastrófico","100%",IF(M38="Mayor","80%",IF(M38="Moderado","60%",IF(M38="Menor","40%",IF(M38="Leve","20%")))))</f>
        <v>0</v>
      </c>
      <c r="O38" s="1461" t="str">
        <f>IF(K38&lt;&gt;"",IF(M38&lt;&gt;"",
IF(AND(K38 = "Muy Baja",M38 = "Leve"), "Bajo",
IF(AND(K38 = "Muy Baja",M38 = "Menor"), "Bajo",
IF(AND(K38 = "Muy Baja",M38 = "Moderado"), "Moderado",
IF(AND(K38 = "Muy Baja",M38 = "Mayor"), "Alto",
IF(AND(K38 = "Muy Baja",M38 = "Catastrófico"), "Extremo",
IF(AND(K38 = "Baja",M38 = "Leve"), "Bajo",
IF(AND(K38 = "Baja",M38 = "Menor"), "Moderado",
IF(AND(K38 = "Baja",M38 = "Moderado"), "Moderado",
IF(AND(K38 = "Baja",M38 = "Mayor"), "Alto",
IF(AND(K38 = "Baja",M38 = "Catastrófico"), "Extremo",
IF(AND(K38 = "Media",M38 = "Leve"), "Moderado",
IF(AND(K38 = "Media",M38 = "Menor"), "Moderado",
IF(AND(K38 = "Media",M38 = "Moderado"), " Moderado",
IF(AND(K38 = "Media",M38 = "Mayor"), "Alto",
IF(AND(K38 = "Media",M38 = "Catastrófico"), "Extremo",
IF(AND(K38 = "Alta",M38 = "Leve"), "Moderado",
IF(AND(K38 = "Alta",M38 = "Menor"), "Moderado",
IF(AND(K38 = "Alta",M38 = "Moderado"), "Alto",
IF(AND(K38 = "Alta",M38 = "Mayor"), "Alto",
IF(AND(K38 = "Alta",M38 = "Catastrófico"), "Extremo",
IF(AND(K38 = "Muy Alta",M38 = "Leve"), "Alto",
IF(AND(K38 = "Muy Alta",M38 = "Menor"), "Alto",
IF(AND(K38 = "Muy Alta",M38 = "Moderado"), "Alto",
IF(AND(K38 = "Muy Alta",M38 = "Mayor"), "Alto",
IF(AND(K38 = "Muy Alta",M38 = "Catastrófico"), "Extremo",
))))))))))))))))))))))))),"N/A"),"N/A")</f>
        <v>N/A</v>
      </c>
      <c r="P38" s="298">
        <v>1</v>
      </c>
      <c r="Q38" s="288"/>
      <c r="R38" s="288"/>
      <c r="S38" s="288" t="s">
        <v>708</v>
      </c>
      <c r="T38" s="288"/>
      <c r="U38" s="288"/>
      <c r="V38" s="289" t="b">
        <f t="shared" si="1"/>
        <v>0</v>
      </c>
      <c r="W38" s="288"/>
      <c r="X38" s="289" t="b">
        <f t="shared" si="2"/>
        <v>0</v>
      </c>
      <c r="Y38" s="299" t="str">
        <f>IF(AND(V38&lt;&gt;FALSE,X38&lt;&gt;FALSE),V38+X38,"-")</f>
        <v>-</v>
      </c>
      <c r="Z38" s="288"/>
      <c r="AA38" s="288"/>
      <c r="AB38" s="291"/>
      <c r="AC38" s="292" t="str">
        <f t="shared" si="3"/>
        <v>Faltan Datos</v>
      </c>
      <c r="AD38" s="293" t="str">
        <f>IF(Y38&lt;&gt;"-",IF(U38="Correctivo",N38-(N38*Y38),N38-0),"Faltan Datos")</f>
        <v>Faltan Datos</v>
      </c>
      <c r="AE38" s="1464" t="str">
        <f>IF(AND(AF38&lt;=100%,AF38&gt;80%),"Muy alta",IF(AND(AF38&lt;=80%,AF38&gt;60%),"Alta",IF(AND(AF38&lt;=60%,AF38&gt;40%),"Media",IF(AND(AF38&lt;=40%,AF38&gt;20%),"Baja",IF(AND(AF38&lt;=20%,AF38&gt;=0%),"Muy Baja")))))</f>
        <v>Muy Baja</v>
      </c>
      <c r="AF38" s="1467">
        <f>MIN(AC38:AC40)</f>
        <v>0</v>
      </c>
      <c r="AG38" s="1452" t="str">
        <f>IF(AND(AH38&lt;=100%,AH38&gt;80%),"Catastrófico",IF(AND(AH38&lt;=80%,AH38&gt;60%),"Mayor",IF(AND(AH38&lt;=60%,AH38&gt;40%),"Moderado",IF(AND(AH38&lt;=40%,AH38&gt;20%),"Menor",IF(AND(AH38&lt;=20%,AH38&gt;=0%),"Leve")))))</f>
        <v>Leve</v>
      </c>
      <c r="AH38" s="1467">
        <f>MIN(AD38:AD40)</f>
        <v>0</v>
      </c>
      <c r="AI38" s="1452" t="str">
        <f t="shared" ref="AI38" si="22">IF(AE38&lt;&gt;"",IF(AG38&lt;&gt;"",
IF(AND(AE38 = "Muy Baja",AG38 = "Leve"), "Baja (Aceptar)",
IF(AND(AE38 = "Muy Baja",AG38 = "Menor"), "Baja (Aceptar)",
IF(AND(AE38 = "Muy Baja",AG38 = "Moderado"), "Moderada (Aceptar, Mitigar o Transferir)",
IF(AND(AE38 = "Muy Baja",AG38 = "Mayor"), "Alta (Mitigar o Transferir)",
IF(AND(AE38 = "Muy Baja",AG38 = "Catastrófico"), "Extrema (Evitar, Mitigar o Transferir)",
IF(AND(AE38 = "Baja",AG38 = "Leve"), "Baja (Aceptar)",
IF(AND(AE38 = "Baja",AG38 = "Menor"), "Moderada (Aceptar, Mitigar o Transferir)",
IF(AND(AE38 = "Baja",AG38 = "Moderado"), "Moderada (Aceptar, Mitigar o Transferir)",
IF(AND(AE38 = "Baja",AG38 = "Mayor"), "Alta (Mitigar o Transferir)",
IF(AND(AE38 = "Baja",AG38 = "Catastrófico"), "Extrema (Evitar, Mitigar o Transferir)",
IF(AND(AE38 = "Media",AG38 = "Leve"), "Moderada (Aceptar, Mitigar o Transferir)",
IF(AND(AE38 = "Media",AG38 = "Menor"), "Moderada (Aceptar, Mitigar o Transferir)",
IF(AND(AE38 = "Media",AG38 = "Moderado"), "Moderada (Aceptar, Mitigar o Transferir)",
IF(AND(AE38 = "Media",AG38 = "Mayor"), "Alta (Mitigar o Transferir)",
IF(AND(AE38 = "Media",AG38 = "Catastrófico"), "Extrema (Evitar, Mitigar o Transferir)",
IF(AND(AE38 = "Alta",AG38 = "Leve"), "Moderada (Aceptar, Mitigar o Transferir)",
IF(AND(AE38 = "Alta",AG38 = "Menor"), "Moderada (Aceptar, Mitigar o Transferir)",
IF(AND(AE38 = "Alta",AG38 = "Moderado"), "Alta (Mitigar o Transferir)",
IF(AND(AE38 = "Alta",AG38 = "Mayor"), "Alta (Mitigar o Transferir)",
IF(AND(AE38 = "Alta",AG38 = "Catastrófico"), "Extrema (Evitar, Mitigar o Transferir)",
IF(AND(AE38 = "Muy Alta",AG38 = "Leve"), "Alta (Mitigar o Transferir)",
IF(AND(AE38 = "Muy Alta",AG38 = "Menor"), "Alta (Mitigar o Transferir)",
IF(AND(AE38 = "Muy Alta",AG38 = "Moderado"), "Alta (Mitigar o Transferir)",
IF(AND(AE38 = "Muy Alta",AG38 = "Mayor"), "Alta (Mitigar o Transferir)",
IF(AND(AE38 = "Muy Alta",AG38 = "Catastrófico"), "Extrema (Evitar, Mitigar o Transferir)",
))))))))))))))))))))))))),"N/A"),"N/A")</f>
        <v>Baja (Aceptar)</v>
      </c>
      <c r="AJ38" s="1455"/>
      <c r="AK38" s="982"/>
      <c r="AL38" s="1423"/>
      <c r="AM38" s="1423"/>
      <c r="AN38" s="1423"/>
      <c r="AO38" s="1423"/>
      <c r="AP38" s="1423"/>
      <c r="AQ38" s="1423"/>
      <c r="AR38" s="273"/>
      <c r="AS38" s="273"/>
      <c r="AT38" s="1428"/>
      <c r="AU38" s="1423"/>
      <c r="AV38" s="1423"/>
      <c r="AW38" s="1423"/>
      <c r="AX38" s="1423"/>
      <c r="AY38" s="1425"/>
    </row>
    <row r="39" spans="1:51" s="147" customFormat="1" ht="35.1" customHeight="1" x14ac:dyDescent="0.25">
      <c r="A39" s="1478"/>
      <c r="B39" s="897"/>
      <c r="C39" s="1453"/>
      <c r="D39" s="1453"/>
      <c r="E39" s="1453"/>
      <c r="F39" s="1453"/>
      <c r="G39" s="1453"/>
      <c r="H39" s="1453"/>
      <c r="I39" s="1471"/>
      <c r="J39" s="1474"/>
      <c r="K39" s="1453"/>
      <c r="L39" s="1459"/>
      <c r="M39" s="897"/>
      <c r="N39" s="1459"/>
      <c r="O39" s="1462"/>
      <c r="P39" s="294">
        <v>2</v>
      </c>
      <c r="Q39" s="213"/>
      <c r="R39" s="213"/>
      <c r="S39" s="210" t="s">
        <v>708</v>
      </c>
      <c r="T39" s="210"/>
      <c r="U39" s="288"/>
      <c r="V39" s="295" t="b">
        <f t="shared" si="1"/>
        <v>0</v>
      </c>
      <c r="W39" s="288"/>
      <c r="X39" s="295" t="b">
        <f t="shared" si="2"/>
        <v>0</v>
      </c>
      <c r="Y39" s="299" t="str">
        <f t="shared" ref="Y39:Y40" si="23">IF(AND(V39&lt;&gt;FALSE,X39&lt;&gt;FALSE),V39+X39,"-")</f>
        <v>-</v>
      </c>
      <c r="Z39" s="288"/>
      <c r="AA39" s="288"/>
      <c r="AB39" s="291"/>
      <c r="AC39" s="292" t="str">
        <f t="shared" si="3"/>
        <v>Faltan Datos</v>
      </c>
      <c r="AD39" s="296" t="str">
        <f>IF(Y39&lt;&gt;"-",IF(U39="Correctivo",AD38-(AD38*Y39),AD38-0),"Faltan Datos")</f>
        <v>Faltan Datos</v>
      </c>
      <c r="AE39" s="1465"/>
      <c r="AF39" s="1468"/>
      <c r="AG39" s="1453"/>
      <c r="AH39" s="1468"/>
      <c r="AI39" s="1453"/>
      <c r="AJ39" s="1456"/>
      <c r="AK39" s="969"/>
      <c r="AL39" s="897"/>
      <c r="AM39" s="897"/>
      <c r="AN39" s="897"/>
      <c r="AO39" s="897"/>
      <c r="AP39" s="897"/>
      <c r="AQ39" s="897"/>
      <c r="AR39" s="262"/>
      <c r="AS39" s="262"/>
      <c r="AT39" s="1429"/>
      <c r="AU39" s="897"/>
      <c r="AV39" s="897"/>
      <c r="AW39" s="897"/>
      <c r="AX39" s="897"/>
      <c r="AY39" s="1426"/>
    </row>
    <row r="40" spans="1:51" s="147" customFormat="1" ht="35.1" customHeight="1" thickBot="1" x14ac:dyDescent="0.3">
      <c r="A40" s="1479"/>
      <c r="B40" s="1424"/>
      <c r="C40" s="1454"/>
      <c r="D40" s="1454"/>
      <c r="E40" s="1454"/>
      <c r="F40" s="1454"/>
      <c r="G40" s="1454"/>
      <c r="H40" s="1454"/>
      <c r="I40" s="1472"/>
      <c r="J40" s="1475"/>
      <c r="K40" s="1454"/>
      <c r="L40" s="1460"/>
      <c r="M40" s="1424"/>
      <c r="N40" s="1460"/>
      <c r="O40" s="1463"/>
      <c r="P40" s="297">
        <v>3</v>
      </c>
      <c r="Q40" s="212"/>
      <c r="R40" s="212"/>
      <c r="S40" s="245" t="s">
        <v>708</v>
      </c>
      <c r="T40" s="245"/>
      <c r="U40" s="288"/>
      <c r="V40" s="300" t="b">
        <f t="shared" si="1"/>
        <v>0</v>
      </c>
      <c r="W40" s="288"/>
      <c r="X40" s="300" t="b">
        <f t="shared" si="2"/>
        <v>0</v>
      </c>
      <c r="Y40" s="299" t="str">
        <f t="shared" si="23"/>
        <v>-</v>
      </c>
      <c r="Z40" s="288"/>
      <c r="AA40" s="288"/>
      <c r="AB40" s="291"/>
      <c r="AC40" s="292" t="str">
        <f t="shared" si="3"/>
        <v>Faltan Datos</v>
      </c>
      <c r="AD40" s="296" t="str">
        <f>IF(Y40&lt;&gt;"-",IF(U40="Correctivo",AD39-(AD39*Y40),AD39-0),"Faltan Datos")</f>
        <v>Faltan Datos</v>
      </c>
      <c r="AE40" s="1466"/>
      <c r="AF40" s="1469"/>
      <c r="AG40" s="1454"/>
      <c r="AH40" s="1469"/>
      <c r="AI40" s="1454"/>
      <c r="AJ40" s="1457"/>
      <c r="AK40" s="991"/>
      <c r="AL40" s="1424"/>
      <c r="AM40" s="1424"/>
      <c r="AN40" s="1424"/>
      <c r="AO40" s="1424"/>
      <c r="AP40" s="1424"/>
      <c r="AQ40" s="1424"/>
      <c r="AR40" s="274"/>
      <c r="AS40" s="274"/>
      <c r="AT40" s="1430"/>
      <c r="AU40" s="1424"/>
      <c r="AV40" s="1424"/>
      <c r="AW40" s="1424"/>
      <c r="AX40" s="1424"/>
      <c r="AY40" s="1427"/>
    </row>
    <row r="41" spans="1:51" s="147" customFormat="1" ht="35.1" customHeight="1" x14ac:dyDescent="0.25">
      <c r="A41" s="1477"/>
      <c r="B41" s="1482">
        <v>12</v>
      </c>
      <c r="C41" s="1452"/>
      <c r="D41" s="1452"/>
      <c r="E41" s="1452"/>
      <c r="F41" s="1476"/>
      <c r="G41" s="1476"/>
      <c r="H41" s="1452"/>
      <c r="I41" s="1470"/>
      <c r="J41" s="1473"/>
      <c r="K41" s="1476" t="str">
        <f>IFERROR(VLOOKUP(J41,[7]ListasRSec!$C$27:$E$31,3,0),"Faltan Datos")</f>
        <v>Faltan Datos</v>
      </c>
      <c r="L41" s="1458" t="b">
        <f>IF(K41="Muy Alta","100%",IF(K41="Alta","80%",IF(K41="Media","60%",IF(K41="Baja","40%",IF(K41="Muy Baja","20%")))))</f>
        <v>0</v>
      </c>
      <c r="M41" s="1423"/>
      <c r="N41" s="1458" t="b">
        <f>IF(M41="Catastrófico","100%",IF(M41="Mayor","80%",IF(M41="Moderado","60%",IF(M41="Menor","40%",IF(M41="Leve","20%")))))</f>
        <v>0</v>
      </c>
      <c r="O41" s="1461" t="str">
        <f>IF(K41&lt;&gt;"",IF(M41&lt;&gt;"",
IF(AND(K41 = "Muy Baja",M41 = "Leve"), "Bajo",
IF(AND(K41 = "Muy Baja",M41 = "Menor"), "Bajo",
IF(AND(K41 = "Muy Baja",M41 = "Moderado"), "Moderado",
IF(AND(K41 = "Muy Baja",M41 = "Mayor"), "Alto",
IF(AND(K41 = "Muy Baja",M41 = "Catastrófico"), "Extremo",
IF(AND(K41 = "Baja",M41 = "Leve"), "Bajo",
IF(AND(K41 = "Baja",M41 = "Menor"), "Moderado",
IF(AND(K41 = "Baja",M41 = "Moderado"), "Moderado",
IF(AND(K41 = "Baja",M41 = "Mayor"), "Alto",
IF(AND(K41 = "Baja",M41 = "Catastrófico"), "Extremo",
IF(AND(K41 = "Media",M41 = "Leve"), "Moderado",
IF(AND(K41 = "Media",M41 = "Menor"), "Moderado",
IF(AND(K41 = "Media",M41 = "Moderado"), " Moderado",
IF(AND(K41 = "Media",M41 = "Mayor"), "Alto",
IF(AND(K41 = "Media",M41 = "Catastrófico"), "Extremo",
IF(AND(K41 = "Alta",M41 = "Leve"), "Moderado",
IF(AND(K41 = "Alta",M41 = "Menor"), "Moderado",
IF(AND(K41 = "Alta",M41 = "Moderado"), "Alto",
IF(AND(K41 = "Alta",M41 = "Mayor"), "Alto",
IF(AND(K41 = "Alta",M41 = "Catastrófico"), "Extremo",
IF(AND(K41 = "Muy Alta",M41 = "Leve"), "Alto",
IF(AND(K41 = "Muy Alta",M41 = "Menor"), "Alto",
IF(AND(K41 = "Muy Alta",M41 = "Moderado"), "Alto",
IF(AND(K41 = "Muy Alta",M41 = "Mayor"), "Alto",
IF(AND(K41 = "Muy Alta",M41 = "Catastrófico"), "Extremo",
))))))))))))))))))))))))),"N/A"),"N/A")</f>
        <v>N/A</v>
      </c>
      <c r="P41" s="298">
        <v>1</v>
      </c>
      <c r="Q41" s="288"/>
      <c r="R41" s="288"/>
      <c r="S41" s="288" t="s">
        <v>708</v>
      </c>
      <c r="T41" s="288"/>
      <c r="U41" s="288"/>
      <c r="V41" s="289" t="b">
        <f t="shared" si="1"/>
        <v>0</v>
      </c>
      <c r="W41" s="288"/>
      <c r="X41" s="289" t="b">
        <f t="shared" si="2"/>
        <v>0</v>
      </c>
      <c r="Y41" s="299" t="str">
        <f>IF(AND(V41&lt;&gt;FALSE,X41&lt;&gt;FALSE),V41+X41,"-")</f>
        <v>-</v>
      </c>
      <c r="Z41" s="288"/>
      <c r="AA41" s="288"/>
      <c r="AB41" s="291"/>
      <c r="AC41" s="292" t="str">
        <f t="shared" si="3"/>
        <v>Faltan Datos</v>
      </c>
      <c r="AD41" s="293" t="str">
        <f>IF(Y41&lt;&gt;"-",IF(U41="Correctivo",N41-(N41*Y41),N41-0),"Faltan Datos")</f>
        <v>Faltan Datos</v>
      </c>
      <c r="AE41" s="1464" t="str">
        <f>IF(AND(AF41&lt;=100%,AF41&gt;80%),"Muy alta",IF(AND(AF41&lt;=80%,AF41&gt;60%),"Alta",IF(AND(AF41&lt;=60%,AF41&gt;40%),"Media",IF(AND(AF41&lt;=40%,AF41&gt;20%),"Baja",IF(AND(AF41&lt;=20%,AF41&gt;=0%),"Muy Baja")))))</f>
        <v>Muy Baja</v>
      </c>
      <c r="AF41" s="1467">
        <f>MIN(AC41:AC43)</f>
        <v>0</v>
      </c>
      <c r="AG41" s="1452" t="str">
        <f>IF(AND(AH41&lt;=100%,AH41&gt;80%),"Catastrófico",IF(AND(AH41&lt;=80%,AH41&gt;60%),"Mayor",IF(AND(AH41&lt;=60%,AH41&gt;40%),"Moderado",IF(AND(AH41&lt;=40%,AH41&gt;20%),"Menor",IF(AND(AH41&lt;=20%,AH41&gt;=0%),"Leve")))))</f>
        <v>Leve</v>
      </c>
      <c r="AH41" s="1467">
        <f>MIN(AD41:AD43)</f>
        <v>0</v>
      </c>
      <c r="AI41" s="1452" t="str">
        <f t="shared" ref="AI41" si="24">IF(AE41&lt;&gt;"",IF(AG41&lt;&gt;"",
IF(AND(AE41 = "Muy Baja",AG41 = "Leve"), "Baja (Aceptar)",
IF(AND(AE41 = "Muy Baja",AG41 = "Menor"), "Baja (Aceptar)",
IF(AND(AE41 = "Muy Baja",AG41 = "Moderado"), "Moderada (Aceptar, Mitigar o Transferir)",
IF(AND(AE41 = "Muy Baja",AG41 = "Mayor"), "Alta (Mitigar o Transferir)",
IF(AND(AE41 = "Muy Baja",AG41 = "Catastrófico"), "Extrema (Evitar, Mitigar o Transferir)",
IF(AND(AE41 = "Baja",AG41 = "Leve"), "Baja (Aceptar)",
IF(AND(AE41 = "Baja",AG41 = "Menor"), "Moderada (Aceptar, Mitigar o Transferir)",
IF(AND(AE41 = "Baja",AG41 = "Moderado"), "Moderada (Aceptar, Mitigar o Transferir)",
IF(AND(AE41 = "Baja",AG41 = "Mayor"), "Alta (Mitigar o Transferir)",
IF(AND(AE41 = "Baja",AG41 = "Catastrófico"), "Extrema (Evitar, Mitigar o Transferir)",
IF(AND(AE41 = "Media",AG41 = "Leve"), "Moderada (Aceptar, Mitigar o Transferir)",
IF(AND(AE41 = "Media",AG41 = "Menor"), "Moderada (Aceptar, Mitigar o Transferir)",
IF(AND(AE41 = "Media",AG41 = "Moderado"), "Moderada (Aceptar, Mitigar o Transferir)",
IF(AND(AE41 = "Media",AG41 = "Mayor"), "Alta (Mitigar o Transferir)",
IF(AND(AE41 = "Media",AG41 = "Catastrófico"), "Extrema (Evitar, Mitigar o Transferir)",
IF(AND(AE41 = "Alta",AG41 = "Leve"), "Moderada (Aceptar, Mitigar o Transferir)",
IF(AND(AE41 = "Alta",AG41 = "Menor"), "Moderada (Aceptar, Mitigar o Transferir)",
IF(AND(AE41 = "Alta",AG41 = "Moderado"), "Alta (Mitigar o Transferir)",
IF(AND(AE41 = "Alta",AG41 = "Mayor"), "Alta (Mitigar o Transferir)",
IF(AND(AE41 = "Alta",AG41 = "Catastrófico"), "Extrema (Evitar, Mitigar o Transferir)",
IF(AND(AE41 = "Muy Alta",AG41 = "Leve"), "Alta (Mitigar o Transferir)",
IF(AND(AE41 = "Muy Alta",AG41 = "Menor"), "Alta (Mitigar o Transferir)",
IF(AND(AE41 = "Muy Alta",AG41 = "Moderado"), "Alta (Mitigar o Transferir)",
IF(AND(AE41 = "Muy Alta",AG41 = "Mayor"), "Alta (Mitigar o Transferir)",
IF(AND(AE41 = "Muy Alta",AG41 = "Catastrófico"), "Extrema (Evitar, Mitigar o Transferir)",
))))))))))))))))))))))))),"N/A"),"N/A")</f>
        <v>Baja (Aceptar)</v>
      </c>
      <c r="AJ41" s="1455"/>
      <c r="AK41" s="982"/>
      <c r="AL41" s="1423"/>
      <c r="AM41" s="1423"/>
      <c r="AN41" s="1423"/>
      <c r="AO41" s="1423"/>
      <c r="AP41" s="1423"/>
      <c r="AQ41" s="1423"/>
      <c r="AR41" s="273"/>
      <c r="AS41" s="273"/>
      <c r="AT41" s="1428"/>
      <c r="AU41" s="1423"/>
      <c r="AV41" s="1423"/>
      <c r="AW41" s="1423"/>
      <c r="AX41" s="1423"/>
      <c r="AY41" s="1425"/>
    </row>
    <row r="42" spans="1:51" s="147" customFormat="1" ht="35.1" customHeight="1" x14ac:dyDescent="0.25">
      <c r="A42" s="1478"/>
      <c r="B42" s="897"/>
      <c r="C42" s="1453"/>
      <c r="D42" s="1453"/>
      <c r="E42" s="1453"/>
      <c r="F42" s="1453"/>
      <c r="G42" s="1453"/>
      <c r="H42" s="1453"/>
      <c r="I42" s="1471"/>
      <c r="J42" s="1474"/>
      <c r="K42" s="1453"/>
      <c r="L42" s="1459"/>
      <c r="M42" s="897"/>
      <c r="N42" s="1459"/>
      <c r="O42" s="1462"/>
      <c r="P42" s="294">
        <v>2</v>
      </c>
      <c r="Q42" s="213"/>
      <c r="R42" s="213"/>
      <c r="S42" s="210" t="s">
        <v>708</v>
      </c>
      <c r="T42" s="210"/>
      <c r="U42" s="288"/>
      <c r="V42" s="295" t="b">
        <f t="shared" si="1"/>
        <v>0</v>
      </c>
      <c r="W42" s="288"/>
      <c r="X42" s="295" t="b">
        <f t="shared" si="2"/>
        <v>0</v>
      </c>
      <c r="Y42" s="299" t="str">
        <f t="shared" ref="Y42:Y43" si="25">IF(AND(V42&lt;&gt;FALSE,X42&lt;&gt;FALSE),V42+X42,"-")</f>
        <v>-</v>
      </c>
      <c r="Z42" s="288"/>
      <c r="AA42" s="288"/>
      <c r="AB42" s="291"/>
      <c r="AC42" s="292" t="str">
        <f t="shared" si="3"/>
        <v>Faltan Datos</v>
      </c>
      <c r="AD42" s="296" t="str">
        <f>IF(Y42&lt;&gt;"-",IF(U42="Correctivo",AD41-(AD41*Y42),AD41-0),"Faltan Datos")</f>
        <v>Faltan Datos</v>
      </c>
      <c r="AE42" s="1465"/>
      <c r="AF42" s="1468"/>
      <c r="AG42" s="1453"/>
      <c r="AH42" s="1468"/>
      <c r="AI42" s="1453"/>
      <c r="AJ42" s="1456"/>
      <c r="AK42" s="969"/>
      <c r="AL42" s="897"/>
      <c r="AM42" s="897"/>
      <c r="AN42" s="897"/>
      <c r="AO42" s="897"/>
      <c r="AP42" s="897"/>
      <c r="AQ42" s="897"/>
      <c r="AR42" s="262"/>
      <c r="AS42" s="262"/>
      <c r="AT42" s="1429"/>
      <c r="AU42" s="897"/>
      <c r="AV42" s="897"/>
      <c r="AW42" s="897"/>
      <c r="AX42" s="897"/>
      <c r="AY42" s="1426"/>
    </row>
    <row r="43" spans="1:51" s="147" customFormat="1" ht="35.1" customHeight="1" thickBot="1" x14ac:dyDescent="0.3">
      <c r="A43" s="1479"/>
      <c r="B43" s="1424"/>
      <c r="C43" s="1454"/>
      <c r="D43" s="1454"/>
      <c r="E43" s="1454"/>
      <c r="F43" s="1454"/>
      <c r="G43" s="1454"/>
      <c r="H43" s="1454"/>
      <c r="I43" s="1472"/>
      <c r="J43" s="1475"/>
      <c r="K43" s="1454"/>
      <c r="L43" s="1460"/>
      <c r="M43" s="1424"/>
      <c r="N43" s="1460"/>
      <c r="O43" s="1463"/>
      <c r="P43" s="297">
        <v>3</v>
      </c>
      <c r="Q43" s="212"/>
      <c r="R43" s="212"/>
      <c r="S43" s="245" t="s">
        <v>708</v>
      </c>
      <c r="T43" s="245"/>
      <c r="U43" s="288"/>
      <c r="V43" s="300" t="b">
        <f t="shared" si="1"/>
        <v>0</v>
      </c>
      <c r="W43" s="288"/>
      <c r="X43" s="300" t="b">
        <f t="shared" si="2"/>
        <v>0</v>
      </c>
      <c r="Y43" s="299" t="str">
        <f t="shared" si="25"/>
        <v>-</v>
      </c>
      <c r="Z43" s="288"/>
      <c r="AA43" s="288"/>
      <c r="AB43" s="291"/>
      <c r="AC43" s="292" t="str">
        <f t="shared" si="3"/>
        <v>Faltan Datos</v>
      </c>
      <c r="AD43" s="296" t="str">
        <f>IF(Y43&lt;&gt;"-",IF(U43="Correctivo",AD42-(AD42*Y43),AD42-0),"Faltan Datos")</f>
        <v>Faltan Datos</v>
      </c>
      <c r="AE43" s="1466"/>
      <c r="AF43" s="1469"/>
      <c r="AG43" s="1454"/>
      <c r="AH43" s="1469"/>
      <c r="AI43" s="1454"/>
      <c r="AJ43" s="1457"/>
      <c r="AK43" s="991"/>
      <c r="AL43" s="1424"/>
      <c r="AM43" s="1424"/>
      <c r="AN43" s="1424"/>
      <c r="AO43" s="1424"/>
      <c r="AP43" s="1424"/>
      <c r="AQ43" s="1424"/>
      <c r="AR43" s="274"/>
      <c r="AS43" s="274"/>
      <c r="AT43" s="1430"/>
      <c r="AU43" s="1424"/>
      <c r="AV43" s="1424"/>
      <c r="AW43" s="1424"/>
      <c r="AX43" s="1424"/>
      <c r="AY43" s="1427"/>
    </row>
    <row r="44" spans="1:51" s="147" customFormat="1" ht="35.1" customHeight="1" x14ac:dyDescent="0.25">
      <c r="A44" s="1477"/>
      <c r="B44" s="897">
        <v>13</v>
      </c>
      <c r="C44" s="1452"/>
      <c r="D44" s="1452"/>
      <c r="E44" s="1452"/>
      <c r="F44" s="1476"/>
      <c r="G44" s="1476"/>
      <c r="H44" s="1452"/>
      <c r="I44" s="1470"/>
      <c r="J44" s="1473"/>
      <c r="K44" s="1476" t="str">
        <f>IFERROR(VLOOKUP(J44,[7]ListasRSec!$C$27:$E$31,3,0),"Faltan Datos")</f>
        <v>Faltan Datos</v>
      </c>
      <c r="L44" s="1458" t="b">
        <f>IF(K44="Muy Alta","100%",IF(K44="Alta","80%",IF(K44="Media","60%",IF(K44="Baja","40%",IF(K44="Muy Baja","20%")))))</f>
        <v>0</v>
      </c>
      <c r="M44" s="1423"/>
      <c r="N44" s="1458" t="b">
        <f>IF(M44="Catastrófico","100%",IF(M44="Mayor","80%",IF(M44="Moderado","60%",IF(M44="Menor","40%",IF(M44="Leve","20%")))))</f>
        <v>0</v>
      </c>
      <c r="O44" s="1461" t="str">
        <f>IF(K44&lt;&gt;"",IF(M44&lt;&gt;"",
IF(AND(K44 = "Muy Baja",M44 = "Leve"), "Bajo",
IF(AND(K44 = "Muy Baja",M44 = "Menor"), "Bajo",
IF(AND(K44 = "Muy Baja",M44 = "Moderado"), "Moderado",
IF(AND(K44 = "Muy Baja",M44 = "Mayor"), "Alto",
IF(AND(K44 = "Muy Baja",M44 = "Catastrófico"), "Extremo",
IF(AND(K44 = "Baja",M44 = "Leve"), "Bajo",
IF(AND(K44 = "Baja",M44 = "Menor"), "Moderado",
IF(AND(K44 = "Baja",M44 = "Moderado"), "Moderado",
IF(AND(K44 = "Baja",M44 = "Mayor"), "Alto",
IF(AND(K44 = "Baja",M44 = "Catastrófico"), "Extremo",
IF(AND(K44 = "Media",M44 = "Leve"), "Moderado",
IF(AND(K44 = "Media",M44 = "Menor"), "Moderado",
IF(AND(K44 = "Media",M44 = "Moderado"), " Moderado",
IF(AND(K44 = "Media",M44 = "Mayor"), "Alto",
IF(AND(K44 = "Media",M44 = "Catastrófico"), "Extremo",
IF(AND(K44 = "Alta",M44 = "Leve"), "Moderado",
IF(AND(K44 = "Alta",M44 = "Menor"), "Moderado",
IF(AND(K44 = "Alta",M44 = "Moderado"), "Alto",
IF(AND(K44 = "Alta",M44 = "Mayor"), "Alto",
IF(AND(K44 = "Alta",M44 = "Catastrófico"), "Extremo",
IF(AND(K44 = "Muy Alta",M44 = "Leve"), "Alto",
IF(AND(K44 = "Muy Alta",M44 = "Menor"), "Alto",
IF(AND(K44 = "Muy Alta",M44 = "Moderado"), "Alto",
IF(AND(K44 = "Muy Alta",M44 = "Mayor"), "Alto",
IF(AND(K44 = "Muy Alta",M44 = "Catastrófico"), "Extremo",
))))))))))))))))))))))))),"N/A"),"N/A")</f>
        <v>N/A</v>
      </c>
      <c r="P44" s="298">
        <v>1</v>
      </c>
      <c r="Q44" s="288"/>
      <c r="R44" s="288"/>
      <c r="S44" s="288" t="s">
        <v>708</v>
      </c>
      <c r="T44" s="288"/>
      <c r="U44" s="288"/>
      <c r="V44" s="289" t="b">
        <f t="shared" si="1"/>
        <v>0</v>
      </c>
      <c r="W44" s="288"/>
      <c r="X44" s="289" t="b">
        <f t="shared" si="2"/>
        <v>0</v>
      </c>
      <c r="Y44" s="299" t="str">
        <f>IF(AND(V44&lt;&gt;FALSE,X44&lt;&gt;FALSE),V44+X44,"-")</f>
        <v>-</v>
      </c>
      <c r="Z44" s="288"/>
      <c r="AA44" s="288"/>
      <c r="AB44" s="291"/>
      <c r="AC44" s="292" t="str">
        <f t="shared" si="3"/>
        <v>Faltan Datos</v>
      </c>
      <c r="AD44" s="293" t="str">
        <f>IF(Y44&lt;&gt;"-",IF(U44="Correctivo",N44-(N44*Y44),N44-0),"Faltan Datos")</f>
        <v>Faltan Datos</v>
      </c>
      <c r="AE44" s="1464" t="str">
        <f>IF(AND(AF44&lt;=100%,AF44&gt;80%),"Muy alta",IF(AND(AF44&lt;=80%,AF44&gt;60%),"Alta",IF(AND(AF44&lt;=60%,AF44&gt;40%),"Media",IF(AND(AF44&lt;=40%,AF44&gt;20%),"Baja",IF(AND(AF44&lt;=20%,AF44&gt;=0%),"Muy Baja")))))</f>
        <v>Muy Baja</v>
      </c>
      <c r="AF44" s="1467">
        <f>MIN(AC44:AC46)</f>
        <v>0</v>
      </c>
      <c r="AG44" s="1452" t="str">
        <f>IF(AND(AH44&lt;=100%,AH44&gt;80%),"Catastrófico",IF(AND(AH44&lt;=80%,AH44&gt;60%),"Mayor",IF(AND(AH44&lt;=60%,AH44&gt;40%),"Moderado",IF(AND(AH44&lt;=40%,AH44&gt;20%),"Menor",IF(AND(AH44&lt;=20%,AH44&gt;=0%),"Leve")))))</f>
        <v>Leve</v>
      </c>
      <c r="AH44" s="1467">
        <f>MIN(AD44:AD46)</f>
        <v>0</v>
      </c>
      <c r="AI44" s="1452" t="str">
        <f t="shared" ref="AI44" si="26">IF(AE44&lt;&gt;"",IF(AG44&lt;&gt;"",
IF(AND(AE44 = "Muy Baja",AG44 = "Leve"), "Baja (Aceptar)",
IF(AND(AE44 = "Muy Baja",AG44 = "Menor"), "Baja (Aceptar)",
IF(AND(AE44 = "Muy Baja",AG44 = "Moderado"), "Moderada (Aceptar, Mitigar o Transferir)",
IF(AND(AE44 = "Muy Baja",AG44 = "Mayor"), "Alta (Mitigar o Transferir)",
IF(AND(AE44 = "Muy Baja",AG44 = "Catastrófico"), "Extrema (Evitar, Mitigar o Transferir)",
IF(AND(AE44 = "Baja",AG44 = "Leve"), "Baja (Aceptar)",
IF(AND(AE44 = "Baja",AG44 = "Menor"), "Moderada (Aceptar, Mitigar o Transferir)",
IF(AND(AE44 = "Baja",AG44 = "Moderado"), "Moderada (Aceptar, Mitigar o Transferir)",
IF(AND(AE44 = "Baja",AG44 = "Mayor"), "Alta (Mitigar o Transferir)",
IF(AND(AE44 = "Baja",AG44 = "Catastrófico"), "Extrema (Evitar, Mitigar o Transferir)",
IF(AND(AE44 = "Media",AG44 = "Leve"), "Moderada (Aceptar, Mitigar o Transferir)",
IF(AND(AE44 = "Media",AG44 = "Menor"), "Moderada (Aceptar, Mitigar o Transferir)",
IF(AND(AE44 = "Media",AG44 = "Moderado"), "Moderada (Aceptar, Mitigar o Transferir)",
IF(AND(AE44 = "Media",AG44 = "Mayor"), "Alta (Mitigar o Transferir)",
IF(AND(AE44 = "Media",AG44 = "Catastrófico"), "Extrema (Evitar, Mitigar o Transferir)",
IF(AND(AE44 = "Alta",AG44 = "Leve"), "Moderada (Aceptar, Mitigar o Transferir)",
IF(AND(AE44 = "Alta",AG44 = "Menor"), "Moderada (Aceptar, Mitigar o Transferir)",
IF(AND(AE44 = "Alta",AG44 = "Moderado"), "Alta (Mitigar o Transferir)",
IF(AND(AE44 = "Alta",AG44 = "Mayor"), "Alta (Mitigar o Transferir)",
IF(AND(AE44 = "Alta",AG44 = "Catastrófico"), "Extrema (Evitar, Mitigar o Transferir)",
IF(AND(AE44 = "Muy Alta",AG44 = "Leve"), "Alta (Mitigar o Transferir)",
IF(AND(AE44 = "Muy Alta",AG44 = "Menor"), "Alta (Mitigar o Transferir)",
IF(AND(AE44 = "Muy Alta",AG44 = "Moderado"), "Alta (Mitigar o Transferir)",
IF(AND(AE44 = "Muy Alta",AG44 = "Mayor"), "Alta (Mitigar o Transferir)",
IF(AND(AE44 = "Muy Alta",AG44 = "Catastrófico"), "Extrema (Evitar, Mitigar o Transferir)",
))))))))))))))))))))))))),"N/A"),"N/A")</f>
        <v>Baja (Aceptar)</v>
      </c>
      <c r="AJ44" s="1455"/>
      <c r="AK44" s="982"/>
      <c r="AL44" s="1423"/>
      <c r="AM44" s="1423"/>
      <c r="AN44" s="1423"/>
      <c r="AO44" s="1423"/>
      <c r="AP44" s="1423"/>
      <c r="AQ44" s="1423"/>
      <c r="AR44" s="273"/>
      <c r="AS44" s="273"/>
      <c r="AT44" s="1428"/>
      <c r="AU44" s="1423"/>
      <c r="AV44" s="1423"/>
      <c r="AW44" s="1423"/>
      <c r="AX44" s="1423"/>
      <c r="AY44" s="1425"/>
    </row>
    <row r="45" spans="1:51" s="147" customFormat="1" ht="35.1" customHeight="1" x14ac:dyDescent="0.25">
      <c r="A45" s="1478"/>
      <c r="B45" s="897"/>
      <c r="C45" s="1453"/>
      <c r="D45" s="1453"/>
      <c r="E45" s="1453"/>
      <c r="F45" s="1453"/>
      <c r="G45" s="1453"/>
      <c r="H45" s="1453"/>
      <c r="I45" s="1471"/>
      <c r="J45" s="1474"/>
      <c r="K45" s="1453"/>
      <c r="L45" s="1459"/>
      <c r="M45" s="897"/>
      <c r="N45" s="1459"/>
      <c r="O45" s="1462"/>
      <c r="P45" s="294">
        <v>2</v>
      </c>
      <c r="Q45" s="213"/>
      <c r="R45" s="213"/>
      <c r="S45" s="210" t="s">
        <v>708</v>
      </c>
      <c r="T45" s="210"/>
      <c r="U45" s="288"/>
      <c r="V45" s="295" t="b">
        <f t="shared" si="1"/>
        <v>0</v>
      </c>
      <c r="W45" s="288"/>
      <c r="X45" s="295" t="b">
        <f t="shared" si="2"/>
        <v>0</v>
      </c>
      <c r="Y45" s="299" t="str">
        <f t="shared" ref="Y45:Y46" si="27">IF(AND(V45&lt;&gt;FALSE,X45&lt;&gt;FALSE),V45+X45,"-")</f>
        <v>-</v>
      </c>
      <c r="Z45" s="288"/>
      <c r="AA45" s="288"/>
      <c r="AB45" s="291"/>
      <c r="AC45" s="292" t="str">
        <f t="shared" si="3"/>
        <v>Faltan Datos</v>
      </c>
      <c r="AD45" s="296" t="str">
        <f>IF(Y45&lt;&gt;"-",IF(U45="Correctivo",AD44-(AD44*Y45),AD44-0),"Faltan Datos")</f>
        <v>Faltan Datos</v>
      </c>
      <c r="AE45" s="1465"/>
      <c r="AF45" s="1468"/>
      <c r="AG45" s="1453"/>
      <c r="AH45" s="1468"/>
      <c r="AI45" s="1453"/>
      <c r="AJ45" s="1456"/>
      <c r="AK45" s="969"/>
      <c r="AL45" s="897"/>
      <c r="AM45" s="897"/>
      <c r="AN45" s="897"/>
      <c r="AO45" s="897"/>
      <c r="AP45" s="897"/>
      <c r="AQ45" s="897"/>
      <c r="AR45" s="262"/>
      <c r="AS45" s="262"/>
      <c r="AT45" s="1429"/>
      <c r="AU45" s="897"/>
      <c r="AV45" s="897"/>
      <c r="AW45" s="897"/>
      <c r="AX45" s="897"/>
      <c r="AY45" s="1426"/>
    </row>
    <row r="46" spans="1:51" s="147" customFormat="1" ht="35.1" customHeight="1" thickBot="1" x14ac:dyDescent="0.3">
      <c r="A46" s="1479"/>
      <c r="B46" s="1424"/>
      <c r="C46" s="1454"/>
      <c r="D46" s="1454"/>
      <c r="E46" s="1454"/>
      <c r="F46" s="1454"/>
      <c r="G46" s="1454"/>
      <c r="H46" s="1454"/>
      <c r="I46" s="1472"/>
      <c r="J46" s="1475"/>
      <c r="K46" s="1454"/>
      <c r="L46" s="1460"/>
      <c r="M46" s="1424"/>
      <c r="N46" s="1460"/>
      <c r="O46" s="1463"/>
      <c r="P46" s="297">
        <v>3</v>
      </c>
      <c r="Q46" s="212"/>
      <c r="R46" s="212"/>
      <c r="S46" s="245" t="s">
        <v>708</v>
      </c>
      <c r="T46" s="245"/>
      <c r="U46" s="288"/>
      <c r="V46" s="300" t="b">
        <f t="shared" si="1"/>
        <v>0</v>
      </c>
      <c r="W46" s="288"/>
      <c r="X46" s="300" t="b">
        <f t="shared" si="2"/>
        <v>0</v>
      </c>
      <c r="Y46" s="299" t="str">
        <f t="shared" si="27"/>
        <v>-</v>
      </c>
      <c r="Z46" s="288"/>
      <c r="AA46" s="288"/>
      <c r="AB46" s="291"/>
      <c r="AC46" s="292" t="str">
        <f t="shared" si="3"/>
        <v>Faltan Datos</v>
      </c>
      <c r="AD46" s="296" t="str">
        <f>IF(Y46&lt;&gt;"-",IF(U46="Correctivo",AD45-(AD45*Y46),AD45-0),"Faltan Datos")</f>
        <v>Faltan Datos</v>
      </c>
      <c r="AE46" s="1466"/>
      <c r="AF46" s="1469"/>
      <c r="AG46" s="1454"/>
      <c r="AH46" s="1469"/>
      <c r="AI46" s="1454"/>
      <c r="AJ46" s="1457"/>
      <c r="AK46" s="991"/>
      <c r="AL46" s="1424"/>
      <c r="AM46" s="1424"/>
      <c r="AN46" s="1424"/>
      <c r="AO46" s="1424"/>
      <c r="AP46" s="1424"/>
      <c r="AQ46" s="1424"/>
      <c r="AR46" s="274"/>
      <c r="AS46" s="274"/>
      <c r="AT46" s="1430"/>
      <c r="AU46" s="1424"/>
      <c r="AV46" s="1424"/>
      <c r="AW46" s="1424"/>
      <c r="AX46" s="1424"/>
      <c r="AY46" s="1427"/>
    </row>
    <row r="47" spans="1:51" s="147" customFormat="1" ht="35.1" customHeight="1" x14ac:dyDescent="0.25">
      <c r="A47" s="1477"/>
      <c r="B47" s="1482">
        <v>14</v>
      </c>
      <c r="C47" s="1452"/>
      <c r="D47" s="1452"/>
      <c r="E47" s="1452"/>
      <c r="F47" s="1476"/>
      <c r="G47" s="1476"/>
      <c r="H47" s="1452"/>
      <c r="I47" s="1470"/>
      <c r="J47" s="1473"/>
      <c r="K47" s="1476" t="str">
        <f>IFERROR(VLOOKUP(J47,[7]ListasRSec!$C$27:$E$31,3,0),"Faltan Datos")</f>
        <v>Faltan Datos</v>
      </c>
      <c r="L47" s="1458" t="b">
        <f>IF(K47="Muy Alta","100%",IF(K47="Alta","80%",IF(K47="Media","60%",IF(K47="Baja","40%",IF(K47="Muy Baja","20%")))))</f>
        <v>0</v>
      </c>
      <c r="M47" s="1423"/>
      <c r="N47" s="1458" t="b">
        <f>IF(M47="Catastrófico","100%",IF(M47="Mayor","80%",IF(M47="Moderado","60%",IF(M47="Menor","40%",IF(M47="Leve","20%")))))</f>
        <v>0</v>
      </c>
      <c r="O47" s="1461" t="str">
        <f>IF(K47&lt;&gt;"",IF(M47&lt;&gt;"",
IF(AND(K47 = "Muy Baja",M47 = "Leve"), "Bajo",
IF(AND(K47 = "Muy Baja",M47 = "Menor"), "Bajo",
IF(AND(K47 = "Muy Baja",M47 = "Moderado"), "Moderado",
IF(AND(K47 = "Muy Baja",M47 = "Mayor"), "Alto",
IF(AND(K47 = "Muy Baja",M47 = "Catastrófico"), "Extremo",
IF(AND(K47 = "Baja",M47 = "Leve"), "Bajo",
IF(AND(K47 = "Baja",M47 = "Menor"), "Moderado",
IF(AND(K47 = "Baja",M47 = "Moderado"), "Moderado",
IF(AND(K47 = "Baja",M47 = "Mayor"), "Alto",
IF(AND(K47 = "Baja",M47 = "Catastrófico"), "Extremo",
IF(AND(K47 = "Media",M47 = "Leve"), "Moderado",
IF(AND(K47 = "Media",M47 = "Menor"), "Moderado",
IF(AND(K47 = "Media",M47 = "Moderado"), " Moderado",
IF(AND(K47 = "Media",M47 = "Mayor"), "Alto",
IF(AND(K47 = "Media",M47 = "Catastrófico"), "Extremo",
IF(AND(K47 = "Alta",M47 = "Leve"), "Moderado",
IF(AND(K47 = "Alta",M47 = "Menor"), "Moderado",
IF(AND(K47 = "Alta",M47 = "Moderado"), "Alto",
IF(AND(K47 = "Alta",M47 = "Mayor"), "Alto",
IF(AND(K47 = "Alta",M47 = "Catastrófico"), "Extremo",
IF(AND(K47 = "Muy Alta",M47 = "Leve"), "Alto",
IF(AND(K47 = "Muy Alta",M47 = "Menor"), "Alto",
IF(AND(K47 = "Muy Alta",M47 = "Moderado"), "Alto",
IF(AND(K47 = "Muy Alta",M47 = "Mayor"), "Alto",
IF(AND(K47 = "Muy Alta",M47 = "Catastrófico"), "Extremo",
))))))))))))))))))))))))),"N/A"),"N/A")</f>
        <v>N/A</v>
      </c>
      <c r="P47" s="298">
        <v>1</v>
      </c>
      <c r="Q47" s="288"/>
      <c r="R47" s="288"/>
      <c r="S47" s="288" t="s">
        <v>708</v>
      </c>
      <c r="T47" s="288"/>
      <c r="U47" s="288"/>
      <c r="V47" s="289" t="b">
        <f t="shared" si="1"/>
        <v>0</v>
      </c>
      <c r="W47" s="288"/>
      <c r="X47" s="289" t="b">
        <f t="shared" si="2"/>
        <v>0</v>
      </c>
      <c r="Y47" s="299" t="str">
        <f>IF(AND(V47&lt;&gt;FALSE,X47&lt;&gt;FALSE),V47+X47,"-")</f>
        <v>-</v>
      </c>
      <c r="Z47" s="288"/>
      <c r="AA47" s="288"/>
      <c r="AB47" s="291"/>
      <c r="AC47" s="292" t="str">
        <f t="shared" si="3"/>
        <v>Faltan Datos</v>
      </c>
      <c r="AD47" s="293" t="str">
        <f>IF(Y47&lt;&gt;"-",IF(U47="Correctivo",N47-(N47*Y47),N47-0),"Faltan Datos")</f>
        <v>Faltan Datos</v>
      </c>
      <c r="AE47" s="1464" t="str">
        <f>IF(AND(AF47&lt;=100%,AF47&gt;80%),"Muy alta",IF(AND(AF47&lt;=80%,AF47&gt;60%),"Alta",IF(AND(AF47&lt;=60%,AF47&gt;40%),"Media",IF(AND(AF47&lt;=40%,AF47&gt;20%),"Baja",IF(AND(AF47&lt;=20%,AF47&gt;=0%),"Muy Baja")))))</f>
        <v>Muy Baja</v>
      </c>
      <c r="AF47" s="1467">
        <f>MIN(AC47:AC49)</f>
        <v>0</v>
      </c>
      <c r="AG47" s="1452" t="str">
        <f>IF(AND(AH47&lt;=100%,AH47&gt;80%),"Catastrófico",IF(AND(AH47&lt;=80%,AH47&gt;60%),"Mayor",IF(AND(AH47&lt;=60%,AH47&gt;40%),"Moderado",IF(AND(AH47&lt;=40%,AH47&gt;20%),"Menor",IF(AND(AH47&lt;=20%,AH47&gt;=0%),"Leve")))))</f>
        <v>Leve</v>
      </c>
      <c r="AH47" s="1467">
        <f>MIN(AD47:AD49)</f>
        <v>0</v>
      </c>
      <c r="AI47" s="1452" t="str">
        <f t="shared" ref="AI47" si="28">IF(AE47&lt;&gt;"",IF(AG47&lt;&gt;"",
IF(AND(AE47 = "Muy Baja",AG47 = "Leve"), "Baja (Aceptar)",
IF(AND(AE47 = "Muy Baja",AG47 = "Menor"), "Baja (Aceptar)",
IF(AND(AE47 = "Muy Baja",AG47 = "Moderado"), "Moderada (Aceptar, Mitigar o Transferir)",
IF(AND(AE47 = "Muy Baja",AG47 = "Mayor"), "Alta (Mitigar o Transferir)",
IF(AND(AE47 = "Muy Baja",AG47 = "Catastrófico"), "Extrema (Evitar, Mitigar o Transferir)",
IF(AND(AE47 = "Baja",AG47 = "Leve"), "Baja (Aceptar)",
IF(AND(AE47 = "Baja",AG47 = "Menor"), "Moderada (Aceptar, Mitigar o Transferir)",
IF(AND(AE47 = "Baja",AG47 = "Moderado"), "Moderada (Aceptar, Mitigar o Transferir)",
IF(AND(AE47 = "Baja",AG47 = "Mayor"), "Alta (Mitigar o Transferir)",
IF(AND(AE47 = "Baja",AG47 = "Catastrófico"), "Extrema (Evitar, Mitigar o Transferir)",
IF(AND(AE47 = "Media",AG47 = "Leve"), "Moderada (Aceptar, Mitigar o Transferir)",
IF(AND(AE47 = "Media",AG47 = "Menor"), "Moderada (Aceptar, Mitigar o Transferir)",
IF(AND(AE47 = "Media",AG47 = "Moderado"), "Moderada (Aceptar, Mitigar o Transferir)",
IF(AND(AE47 = "Media",AG47 = "Mayor"), "Alta (Mitigar o Transferir)",
IF(AND(AE47 = "Media",AG47 = "Catastrófico"), "Extrema (Evitar, Mitigar o Transferir)",
IF(AND(AE47 = "Alta",AG47 = "Leve"), "Moderada (Aceptar, Mitigar o Transferir)",
IF(AND(AE47 = "Alta",AG47 = "Menor"), "Moderada (Aceptar, Mitigar o Transferir)",
IF(AND(AE47 = "Alta",AG47 = "Moderado"), "Alta (Mitigar o Transferir)",
IF(AND(AE47 = "Alta",AG47 = "Mayor"), "Alta (Mitigar o Transferir)",
IF(AND(AE47 = "Alta",AG47 = "Catastrófico"), "Extrema (Evitar, Mitigar o Transferir)",
IF(AND(AE47 = "Muy Alta",AG47 = "Leve"), "Alta (Mitigar o Transferir)",
IF(AND(AE47 = "Muy Alta",AG47 = "Menor"), "Alta (Mitigar o Transferir)",
IF(AND(AE47 = "Muy Alta",AG47 = "Moderado"), "Alta (Mitigar o Transferir)",
IF(AND(AE47 = "Muy Alta",AG47 = "Mayor"), "Alta (Mitigar o Transferir)",
IF(AND(AE47 = "Muy Alta",AG47 = "Catastrófico"), "Extrema (Evitar, Mitigar o Transferir)",
))))))))))))))))))))))))),"N/A"),"N/A")</f>
        <v>Baja (Aceptar)</v>
      </c>
      <c r="AJ47" s="1455"/>
      <c r="AK47" s="982"/>
      <c r="AL47" s="1423"/>
      <c r="AM47" s="1423"/>
      <c r="AN47" s="1423"/>
      <c r="AO47" s="1423"/>
      <c r="AP47" s="1423"/>
      <c r="AQ47" s="1423"/>
      <c r="AR47" s="273"/>
      <c r="AS47" s="273"/>
      <c r="AT47" s="1428"/>
      <c r="AU47" s="1423"/>
      <c r="AV47" s="1423"/>
      <c r="AW47" s="1423"/>
      <c r="AX47" s="1423"/>
      <c r="AY47" s="1425"/>
    </row>
    <row r="48" spans="1:51" s="147" customFormat="1" ht="35.1" customHeight="1" x14ac:dyDescent="0.25">
      <c r="A48" s="1478"/>
      <c r="B48" s="897"/>
      <c r="C48" s="1453"/>
      <c r="D48" s="1453"/>
      <c r="E48" s="1453"/>
      <c r="F48" s="1453"/>
      <c r="G48" s="1453"/>
      <c r="H48" s="1453"/>
      <c r="I48" s="1471"/>
      <c r="J48" s="1474"/>
      <c r="K48" s="1453"/>
      <c r="L48" s="1459"/>
      <c r="M48" s="897"/>
      <c r="N48" s="1459"/>
      <c r="O48" s="1462"/>
      <c r="P48" s="294">
        <v>2</v>
      </c>
      <c r="Q48" s="213"/>
      <c r="R48" s="213"/>
      <c r="S48" s="210" t="s">
        <v>708</v>
      </c>
      <c r="T48" s="210"/>
      <c r="U48" s="288"/>
      <c r="V48" s="295" t="b">
        <f t="shared" si="1"/>
        <v>0</v>
      </c>
      <c r="W48" s="288"/>
      <c r="X48" s="295" t="b">
        <f t="shared" si="2"/>
        <v>0</v>
      </c>
      <c r="Y48" s="299" t="str">
        <f t="shared" ref="Y48:Y49" si="29">IF(AND(V48&lt;&gt;FALSE,X48&lt;&gt;FALSE),V48+X48,"-")</f>
        <v>-</v>
      </c>
      <c r="Z48" s="288"/>
      <c r="AA48" s="288"/>
      <c r="AB48" s="291"/>
      <c r="AC48" s="292" t="str">
        <f t="shared" si="3"/>
        <v>Faltan Datos</v>
      </c>
      <c r="AD48" s="296" t="str">
        <f>IF(Y48&lt;&gt;"-",IF(U48="Correctivo",AD47-(AD47*Y48),AD47-0),"Faltan Datos")</f>
        <v>Faltan Datos</v>
      </c>
      <c r="AE48" s="1465"/>
      <c r="AF48" s="1468"/>
      <c r="AG48" s="1453"/>
      <c r="AH48" s="1468"/>
      <c r="AI48" s="1453"/>
      <c r="AJ48" s="1456"/>
      <c r="AK48" s="969"/>
      <c r="AL48" s="897"/>
      <c r="AM48" s="897"/>
      <c r="AN48" s="897"/>
      <c r="AO48" s="897"/>
      <c r="AP48" s="897"/>
      <c r="AQ48" s="897"/>
      <c r="AR48" s="262"/>
      <c r="AS48" s="262"/>
      <c r="AT48" s="1429"/>
      <c r="AU48" s="897"/>
      <c r="AV48" s="897"/>
      <c r="AW48" s="897"/>
      <c r="AX48" s="897"/>
      <c r="AY48" s="1426"/>
    </row>
    <row r="49" spans="1:51" s="147" customFormat="1" ht="35.1" customHeight="1" thickBot="1" x14ac:dyDescent="0.3">
      <c r="A49" s="1479"/>
      <c r="B49" s="1424"/>
      <c r="C49" s="1454"/>
      <c r="D49" s="1454"/>
      <c r="E49" s="1454"/>
      <c r="F49" s="1454"/>
      <c r="G49" s="1454"/>
      <c r="H49" s="1454"/>
      <c r="I49" s="1472"/>
      <c r="J49" s="1475"/>
      <c r="K49" s="1454"/>
      <c r="L49" s="1460"/>
      <c r="M49" s="1424"/>
      <c r="N49" s="1460"/>
      <c r="O49" s="1463"/>
      <c r="P49" s="297">
        <v>3</v>
      </c>
      <c r="Q49" s="212"/>
      <c r="R49" s="212"/>
      <c r="S49" s="245" t="s">
        <v>708</v>
      </c>
      <c r="T49" s="245"/>
      <c r="U49" s="288"/>
      <c r="V49" s="300" t="b">
        <f t="shared" si="1"/>
        <v>0</v>
      </c>
      <c r="W49" s="288"/>
      <c r="X49" s="300" t="b">
        <f t="shared" si="2"/>
        <v>0</v>
      </c>
      <c r="Y49" s="299" t="str">
        <f t="shared" si="29"/>
        <v>-</v>
      </c>
      <c r="Z49" s="288"/>
      <c r="AA49" s="288"/>
      <c r="AB49" s="291"/>
      <c r="AC49" s="292" t="str">
        <f t="shared" si="3"/>
        <v>Faltan Datos</v>
      </c>
      <c r="AD49" s="296" t="str">
        <f>IF(Y49&lt;&gt;"-",IF(U49="Correctivo",AD48-(AD48*Y49),AD48-0),"Faltan Datos")</f>
        <v>Faltan Datos</v>
      </c>
      <c r="AE49" s="1466"/>
      <c r="AF49" s="1469"/>
      <c r="AG49" s="1454"/>
      <c r="AH49" s="1469"/>
      <c r="AI49" s="1454"/>
      <c r="AJ49" s="1457"/>
      <c r="AK49" s="991"/>
      <c r="AL49" s="1424"/>
      <c r="AM49" s="1424"/>
      <c r="AN49" s="1424"/>
      <c r="AO49" s="1424"/>
      <c r="AP49" s="1424"/>
      <c r="AQ49" s="1424"/>
      <c r="AR49" s="274"/>
      <c r="AS49" s="274"/>
      <c r="AT49" s="1430"/>
      <c r="AU49" s="1424"/>
      <c r="AV49" s="1424"/>
      <c r="AW49" s="1424"/>
      <c r="AX49" s="1424"/>
      <c r="AY49" s="1427"/>
    </row>
    <row r="50" spans="1:51" s="147" customFormat="1" ht="35.1" customHeight="1" x14ac:dyDescent="0.25">
      <c r="A50" s="1477"/>
      <c r="B50" s="1482">
        <v>15</v>
      </c>
      <c r="C50" s="1452"/>
      <c r="D50" s="1452"/>
      <c r="E50" s="1452"/>
      <c r="F50" s="1476"/>
      <c r="G50" s="1476"/>
      <c r="H50" s="1452"/>
      <c r="I50" s="1470"/>
      <c r="J50" s="1473"/>
      <c r="K50" s="1476" t="str">
        <f>IFERROR(VLOOKUP(J50,[7]ListasRSec!$C$27:$E$31,3,0),"Faltan Datos")</f>
        <v>Faltan Datos</v>
      </c>
      <c r="L50" s="1458" t="b">
        <f>IF(K50="Muy Alta","100%",IF(K50="Alta","80%",IF(K50="Media","60%",IF(K50="Baja","40%",IF(K50="Muy Baja","20%")))))</f>
        <v>0</v>
      </c>
      <c r="M50" s="1423"/>
      <c r="N50" s="1458" t="b">
        <f>IF(M50="Catastrófico","100%",IF(M50="Mayor","80%",IF(M50="Moderado","60%",IF(M50="Menor","40%",IF(M50="Leve","20%")))))</f>
        <v>0</v>
      </c>
      <c r="O50" s="1461" t="str">
        <f>IF(K50&lt;&gt;"",IF(M50&lt;&gt;"",
IF(AND(K50 = "Muy Baja",M50 = "Leve"), "Bajo",
IF(AND(K50 = "Muy Baja",M50 = "Menor"), "Bajo",
IF(AND(K50 = "Muy Baja",M50 = "Moderado"), "Moderado",
IF(AND(K50 = "Muy Baja",M50 = "Mayor"), "Alto",
IF(AND(K50 = "Muy Baja",M50 = "Catastrófico"), "Extremo",
IF(AND(K50 = "Baja",M50 = "Leve"), "Bajo",
IF(AND(K50 = "Baja",M50 = "Menor"), "Moderado",
IF(AND(K50 = "Baja",M50 = "Moderado"), "Moderado",
IF(AND(K50 = "Baja",M50 = "Mayor"), "Alto",
IF(AND(K50 = "Baja",M50 = "Catastrófico"), "Extremo",
IF(AND(K50 = "Media",M50 = "Leve"), "Moderado",
IF(AND(K50 = "Media",M50 = "Menor"), "Moderado",
IF(AND(K50 = "Media",M50 = "Moderado"), " Moderado",
IF(AND(K50 = "Media",M50 = "Mayor"), "Alto",
IF(AND(K50 = "Media",M50 = "Catastrófico"), "Extremo",
IF(AND(K50 = "Alta",M50 = "Leve"), "Moderado",
IF(AND(K50 = "Alta",M50 = "Menor"), "Moderado",
IF(AND(K50 = "Alta",M50 = "Moderado"), "Alto",
IF(AND(K50 = "Alta",M50 = "Mayor"), "Alto",
IF(AND(K50 = "Alta",M50 = "Catastrófico"), "Extremo",
IF(AND(K50 = "Muy Alta",M50 = "Leve"), "Alto",
IF(AND(K50 = "Muy Alta",M50 = "Menor"), "Alto",
IF(AND(K50 = "Muy Alta",M50 = "Moderado"), "Alto",
IF(AND(K50 = "Muy Alta",M50 = "Mayor"), "Alto",
IF(AND(K50 = "Muy Alta",M50 = "Catastrófico"), "Extremo",
))))))))))))))))))))))))),"N/A"),"N/A")</f>
        <v>N/A</v>
      </c>
      <c r="P50" s="298">
        <v>1</v>
      </c>
      <c r="Q50" s="288"/>
      <c r="R50" s="288"/>
      <c r="S50" s="288" t="s">
        <v>708</v>
      </c>
      <c r="T50" s="288"/>
      <c r="U50" s="288"/>
      <c r="V50" s="289" t="b">
        <f t="shared" si="1"/>
        <v>0</v>
      </c>
      <c r="W50" s="288"/>
      <c r="X50" s="289" t="b">
        <f t="shared" si="2"/>
        <v>0</v>
      </c>
      <c r="Y50" s="299" t="str">
        <f>IF(AND(V50&lt;&gt;FALSE,X50&lt;&gt;FALSE),V50+X50,"-")</f>
        <v>-</v>
      </c>
      <c r="Z50" s="288"/>
      <c r="AA50" s="288"/>
      <c r="AB50" s="291"/>
      <c r="AC50" s="292" t="str">
        <f t="shared" si="3"/>
        <v>Faltan Datos</v>
      </c>
      <c r="AD50" s="293" t="str">
        <f>IF(Y50&lt;&gt;"-",IF(U50="Correctivo",N50-(N50*Y50),N50-0),"Faltan Datos")</f>
        <v>Faltan Datos</v>
      </c>
      <c r="AE50" s="1464" t="str">
        <f>IF(AND(AF50&lt;=100%,AF50&gt;80%),"Muy alta",IF(AND(AF50&lt;=80%,AF50&gt;60%),"Alta",IF(AND(AF50&lt;=60%,AF50&gt;40%),"Media",IF(AND(AF50&lt;=40%,AF50&gt;20%),"Baja",IF(AND(AF50&lt;=20%,AF50&gt;=0%),"Muy Baja")))))</f>
        <v>Muy Baja</v>
      </c>
      <c r="AF50" s="1467">
        <f>MIN(AC50:AC52)</f>
        <v>0</v>
      </c>
      <c r="AG50" s="1452" t="str">
        <f>IF(AND(AH50&lt;=100%,AH50&gt;80%),"Catastrófico",IF(AND(AH50&lt;=80%,AH50&gt;60%),"Mayor",IF(AND(AH50&lt;=60%,AH50&gt;40%),"Moderado",IF(AND(AH50&lt;=40%,AH50&gt;20%),"Menor",IF(AND(AH50&lt;=20%,AH50&gt;=0%),"Leve")))))</f>
        <v>Leve</v>
      </c>
      <c r="AH50" s="1467">
        <f>MIN(AD50:AD52)</f>
        <v>0</v>
      </c>
      <c r="AI50" s="1452" t="str">
        <f t="shared" ref="AI50" si="30">IF(AE50&lt;&gt;"",IF(AG50&lt;&gt;"",
IF(AND(AE50 = "Muy Baja",AG50 = "Leve"), "Baja (Aceptar)",
IF(AND(AE50 = "Muy Baja",AG50 = "Menor"), "Baja (Aceptar)",
IF(AND(AE50 = "Muy Baja",AG50 = "Moderado"), "Moderada (Aceptar, Mitigar o Transferir)",
IF(AND(AE50 = "Muy Baja",AG50 = "Mayor"), "Alta (Mitigar o Transferir)",
IF(AND(AE50 = "Muy Baja",AG50 = "Catastrófico"), "Extrema (Evitar, Mitigar o Transferir)",
IF(AND(AE50 = "Baja",AG50 = "Leve"), "Baja (Aceptar)",
IF(AND(AE50 = "Baja",AG50 = "Menor"), "Moderada (Aceptar, Mitigar o Transferir)",
IF(AND(AE50 = "Baja",AG50 = "Moderado"), "Moderada (Aceptar, Mitigar o Transferir)",
IF(AND(AE50 = "Baja",AG50 = "Mayor"), "Alta (Mitigar o Transferir)",
IF(AND(AE50 = "Baja",AG50 = "Catastrófico"), "Extrema (Evitar, Mitigar o Transferir)",
IF(AND(AE50 = "Media",AG50 = "Leve"), "Moderada (Aceptar, Mitigar o Transferir)",
IF(AND(AE50 = "Media",AG50 = "Menor"), "Moderada (Aceptar, Mitigar o Transferir)",
IF(AND(AE50 = "Media",AG50 = "Moderado"), "Moderada (Aceptar, Mitigar o Transferir)",
IF(AND(AE50 = "Media",AG50 = "Mayor"), "Alta (Mitigar o Transferir)",
IF(AND(AE50 = "Media",AG50 = "Catastrófico"), "Extrema (Evitar, Mitigar o Transferir)",
IF(AND(AE50 = "Alta",AG50 = "Leve"), "Moderada (Aceptar, Mitigar o Transferir)",
IF(AND(AE50 = "Alta",AG50 = "Menor"), "Moderada (Aceptar, Mitigar o Transferir)",
IF(AND(AE50 = "Alta",AG50 = "Moderado"), "Alta (Mitigar o Transferir)",
IF(AND(AE50 = "Alta",AG50 = "Mayor"), "Alta (Mitigar o Transferir)",
IF(AND(AE50 = "Alta",AG50 = "Catastrófico"), "Extrema (Evitar, Mitigar o Transferir)",
IF(AND(AE50 = "Muy Alta",AG50 = "Leve"), "Alta (Mitigar o Transferir)",
IF(AND(AE50 = "Muy Alta",AG50 = "Menor"), "Alta (Mitigar o Transferir)",
IF(AND(AE50 = "Muy Alta",AG50 = "Moderado"), "Alta (Mitigar o Transferir)",
IF(AND(AE50 = "Muy Alta",AG50 = "Mayor"), "Alta (Mitigar o Transferir)",
IF(AND(AE50 = "Muy Alta",AG50 = "Catastrófico"), "Extrema (Evitar, Mitigar o Transferir)",
))))))))))))))))))))))))),"N/A"),"N/A")</f>
        <v>Baja (Aceptar)</v>
      </c>
      <c r="AJ50" s="1455"/>
      <c r="AK50" s="982"/>
      <c r="AL50" s="1423"/>
      <c r="AM50" s="1423"/>
      <c r="AN50" s="1423"/>
      <c r="AO50" s="1423"/>
      <c r="AP50" s="1423"/>
      <c r="AQ50" s="1423"/>
      <c r="AR50" s="273"/>
      <c r="AS50" s="273"/>
      <c r="AT50" s="1428"/>
      <c r="AU50" s="1423"/>
      <c r="AV50" s="1423"/>
      <c r="AW50" s="1423"/>
      <c r="AX50" s="1423"/>
      <c r="AY50" s="1425"/>
    </row>
    <row r="51" spans="1:51" s="147" customFormat="1" ht="35.1" customHeight="1" x14ac:dyDescent="0.25">
      <c r="A51" s="1478"/>
      <c r="B51" s="897"/>
      <c r="C51" s="1453"/>
      <c r="D51" s="1453"/>
      <c r="E51" s="1453"/>
      <c r="F51" s="1453"/>
      <c r="G51" s="1453"/>
      <c r="H51" s="1453"/>
      <c r="I51" s="1471"/>
      <c r="J51" s="1474"/>
      <c r="K51" s="1453"/>
      <c r="L51" s="1459"/>
      <c r="M51" s="897"/>
      <c r="N51" s="1459"/>
      <c r="O51" s="1462"/>
      <c r="P51" s="294">
        <v>2</v>
      </c>
      <c r="Q51" s="213"/>
      <c r="R51" s="213"/>
      <c r="S51" s="210" t="s">
        <v>708</v>
      </c>
      <c r="T51" s="210"/>
      <c r="U51" s="288"/>
      <c r="V51" s="295" t="b">
        <f t="shared" si="1"/>
        <v>0</v>
      </c>
      <c r="W51" s="288"/>
      <c r="X51" s="295" t="b">
        <f t="shared" si="2"/>
        <v>0</v>
      </c>
      <c r="Y51" s="299" t="str">
        <f t="shared" ref="Y51:Y52" si="31">IF(AND(V51&lt;&gt;FALSE,X51&lt;&gt;FALSE),V51+X51,"-")</f>
        <v>-</v>
      </c>
      <c r="Z51" s="288"/>
      <c r="AA51" s="288"/>
      <c r="AB51" s="291"/>
      <c r="AC51" s="292" t="str">
        <f t="shared" si="3"/>
        <v>Faltan Datos</v>
      </c>
      <c r="AD51" s="296" t="str">
        <f>IF(Y51&lt;&gt;"-",IF(U51="Correctivo",AD50-(AD50*Y51),AD50-0),"Faltan Datos")</f>
        <v>Faltan Datos</v>
      </c>
      <c r="AE51" s="1465"/>
      <c r="AF51" s="1468"/>
      <c r="AG51" s="1453"/>
      <c r="AH51" s="1468"/>
      <c r="AI51" s="1453"/>
      <c r="AJ51" s="1456"/>
      <c r="AK51" s="969"/>
      <c r="AL51" s="897"/>
      <c r="AM51" s="897"/>
      <c r="AN51" s="897"/>
      <c r="AO51" s="897"/>
      <c r="AP51" s="897"/>
      <c r="AQ51" s="897"/>
      <c r="AR51" s="262"/>
      <c r="AS51" s="262"/>
      <c r="AT51" s="1429"/>
      <c r="AU51" s="897"/>
      <c r="AV51" s="897"/>
      <c r="AW51" s="897"/>
      <c r="AX51" s="897"/>
      <c r="AY51" s="1426"/>
    </row>
    <row r="52" spans="1:51" s="147" customFormat="1" ht="35.1" customHeight="1" thickBot="1" x14ac:dyDescent="0.3">
      <c r="A52" s="1479"/>
      <c r="B52" s="1424"/>
      <c r="C52" s="1454"/>
      <c r="D52" s="1454"/>
      <c r="E52" s="1454"/>
      <c r="F52" s="1454"/>
      <c r="G52" s="1454"/>
      <c r="H52" s="1454"/>
      <c r="I52" s="1472"/>
      <c r="J52" s="1475"/>
      <c r="K52" s="1454"/>
      <c r="L52" s="1460"/>
      <c r="M52" s="1424"/>
      <c r="N52" s="1460"/>
      <c r="O52" s="1463"/>
      <c r="P52" s="297">
        <v>3</v>
      </c>
      <c r="Q52" s="212"/>
      <c r="R52" s="212"/>
      <c r="S52" s="245" t="s">
        <v>708</v>
      </c>
      <c r="T52" s="245"/>
      <c r="U52" s="288"/>
      <c r="V52" s="300" t="b">
        <f t="shared" si="1"/>
        <v>0</v>
      </c>
      <c r="W52" s="288"/>
      <c r="X52" s="300" t="b">
        <f t="shared" si="2"/>
        <v>0</v>
      </c>
      <c r="Y52" s="299" t="str">
        <f t="shared" si="31"/>
        <v>-</v>
      </c>
      <c r="Z52" s="288"/>
      <c r="AA52" s="288"/>
      <c r="AB52" s="291"/>
      <c r="AC52" s="292" t="str">
        <f t="shared" si="3"/>
        <v>Faltan Datos</v>
      </c>
      <c r="AD52" s="296" t="str">
        <f>IF(Y52&lt;&gt;"-",IF(U52="Correctivo",AD51-(AD51*Y52),AD51-0),"Faltan Datos")</f>
        <v>Faltan Datos</v>
      </c>
      <c r="AE52" s="1466"/>
      <c r="AF52" s="1469"/>
      <c r="AG52" s="1454"/>
      <c r="AH52" s="1469"/>
      <c r="AI52" s="1454"/>
      <c r="AJ52" s="1457"/>
      <c r="AK52" s="991"/>
      <c r="AL52" s="1424"/>
      <c r="AM52" s="1424"/>
      <c r="AN52" s="1424"/>
      <c r="AO52" s="1424"/>
      <c r="AP52" s="1424"/>
      <c r="AQ52" s="1424"/>
      <c r="AR52" s="274"/>
      <c r="AS52" s="274"/>
      <c r="AT52" s="1430"/>
      <c r="AU52" s="1424"/>
      <c r="AV52" s="1424"/>
      <c r="AW52" s="1424"/>
      <c r="AX52" s="1424"/>
      <c r="AY52" s="1427"/>
    </row>
    <row r="53" spans="1:51" s="147" customFormat="1" ht="35.1" customHeight="1" x14ac:dyDescent="0.25">
      <c r="A53" s="1477"/>
      <c r="B53" s="1482">
        <v>16</v>
      </c>
      <c r="C53" s="1452"/>
      <c r="D53" s="1452"/>
      <c r="E53" s="1452"/>
      <c r="F53" s="1476"/>
      <c r="G53" s="1476"/>
      <c r="H53" s="1452"/>
      <c r="I53" s="1470"/>
      <c r="J53" s="1473"/>
      <c r="K53" s="1476" t="str">
        <f>IFERROR(VLOOKUP(J53,[7]ListasRSec!$C$27:$E$31,3,0),"Faltan Datos")</f>
        <v>Faltan Datos</v>
      </c>
      <c r="L53" s="1458" t="b">
        <f>IF(K53="Muy Alta","100%",IF(K53="Alta","80%",IF(K53="Media","60%",IF(K53="Baja","40%",IF(K53="Muy Baja","20%")))))</f>
        <v>0</v>
      </c>
      <c r="M53" s="1423"/>
      <c r="N53" s="1458" t="b">
        <f>IF(M53="Catastrófico","100%",IF(M53="Mayor","80%",IF(M53="Moderado","60%",IF(M53="Menor","40%",IF(M53="Leve","20%")))))</f>
        <v>0</v>
      </c>
      <c r="O53" s="1461" t="str">
        <f>IF(K53&lt;&gt;"",IF(M53&lt;&gt;"",
IF(AND(K53 = "Muy Baja",M53 = "Leve"), "Bajo",
IF(AND(K53 = "Muy Baja",M53 = "Menor"), "Bajo",
IF(AND(K53 = "Muy Baja",M53 = "Moderado"), "Moderado",
IF(AND(K53 = "Muy Baja",M53 = "Mayor"), "Alto",
IF(AND(K53 = "Muy Baja",M53 = "Catastrófico"), "Extremo",
IF(AND(K53 = "Baja",M53 = "Leve"), "Bajo",
IF(AND(K53 = "Baja",M53 = "Menor"), "Moderado",
IF(AND(K53 = "Baja",M53 = "Moderado"), "Moderado",
IF(AND(K53 = "Baja",M53 = "Mayor"), "Alto",
IF(AND(K53 = "Baja",M53 = "Catastrófico"), "Extremo",
IF(AND(K53 = "Media",M53 = "Leve"), "Moderado",
IF(AND(K53 = "Media",M53 = "Menor"), "Moderado",
IF(AND(K53 = "Media",M53 = "Moderado"), " Moderado",
IF(AND(K53 = "Media",M53 = "Mayor"), "Alto",
IF(AND(K53 = "Media",M53 = "Catastrófico"), "Extremo",
IF(AND(K53 = "Alta",M53 = "Leve"), "Moderado",
IF(AND(K53 = "Alta",M53 = "Menor"), "Moderado",
IF(AND(K53 = "Alta",M53 = "Moderado"), "Alto",
IF(AND(K53 = "Alta",M53 = "Mayor"), "Alto",
IF(AND(K53 = "Alta",M53 = "Catastrófico"), "Extremo",
IF(AND(K53 = "Muy Alta",M53 = "Leve"), "Alto",
IF(AND(K53 = "Muy Alta",M53 = "Menor"), "Alto",
IF(AND(K53 = "Muy Alta",M53 = "Moderado"), "Alto",
IF(AND(K53 = "Muy Alta",M53 = "Mayor"), "Alto",
IF(AND(K53 = "Muy Alta",M53 = "Catastrófico"), "Extremo",
))))))))))))))))))))))))),"N/A"),"N/A")</f>
        <v>N/A</v>
      </c>
      <c r="P53" s="298">
        <v>1</v>
      </c>
      <c r="Q53" s="288"/>
      <c r="R53" s="288"/>
      <c r="S53" s="288" t="s">
        <v>708</v>
      </c>
      <c r="T53" s="288"/>
      <c r="U53" s="288"/>
      <c r="V53" s="289" t="b">
        <f t="shared" si="1"/>
        <v>0</v>
      </c>
      <c r="W53" s="288"/>
      <c r="X53" s="289" t="b">
        <f t="shared" si="2"/>
        <v>0</v>
      </c>
      <c r="Y53" s="299" t="str">
        <f>IF(AND(V53&lt;&gt;FALSE,X53&lt;&gt;FALSE),V53+X53,"-")</f>
        <v>-</v>
      </c>
      <c r="Z53" s="288"/>
      <c r="AA53" s="288"/>
      <c r="AB53" s="291"/>
      <c r="AC53" s="292" t="str">
        <f t="shared" si="3"/>
        <v>Faltan Datos</v>
      </c>
      <c r="AD53" s="293" t="str">
        <f>IF(Y53&lt;&gt;"-",IF(U53="Correctivo",N53-(N53*Y53),N53-0),"Faltan Datos")</f>
        <v>Faltan Datos</v>
      </c>
      <c r="AE53" s="1464" t="str">
        <f>IF(AND(AF53&lt;=100%,AF53&gt;80%),"Muy alta",IF(AND(AF53&lt;=80%,AF53&gt;60%),"Alta",IF(AND(AF53&lt;=60%,AF53&gt;40%),"Media",IF(AND(AF53&lt;=40%,AF53&gt;20%),"Baja",IF(AND(AF53&lt;=20%,AF53&gt;=0%),"Muy Baja")))))</f>
        <v>Muy Baja</v>
      </c>
      <c r="AF53" s="1467">
        <f>MIN(AC53:AC55)</f>
        <v>0</v>
      </c>
      <c r="AG53" s="1452" t="str">
        <f>IF(AND(AH53&lt;=100%,AH53&gt;80%),"Catastrófico",IF(AND(AH53&lt;=80%,AH53&gt;60%),"Mayor",IF(AND(AH53&lt;=60%,AH53&gt;40%),"Moderado",IF(AND(AH53&lt;=40%,AH53&gt;20%),"Menor",IF(AND(AH53&lt;=20%,AH53&gt;=0%),"Leve")))))</f>
        <v>Leve</v>
      </c>
      <c r="AH53" s="1467">
        <f>MIN(AD53:AD55)</f>
        <v>0</v>
      </c>
      <c r="AI53" s="1452" t="str">
        <f t="shared" ref="AI53" si="32">IF(AE53&lt;&gt;"",IF(AG53&lt;&gt;"",
IF(AND(AE53 = "Muy Baja",AG53 = "Leve"), "Baja (Aceptar)",
IF(AND(AE53 = "Muy Baja",AG53 = "Menor"), "Baja (Aceptar)",
IF(AND(AE53 = "Muy Baja",AG53 = "Moderado"), "Moderada (Aceptar, Mitigar o Transferir)",
IF(AND(AE53 = "Muy Baja",AG53 = "Mayor"), "Alta (Mitigar o Transferir)",
IF(AND(AE53 = "Muy Baja",AG53 = "Catastrófico"), "Extrema (Evitar, Mitigar o Transferir)",
IF(AND(AE53 = "Baja",AG53 = "Leve"), "Baja (Aceptar)",
IF(AND(AE53 = "Baja",AG53 = "Menor"), "Moderada (Aceptar, Mitigar o Transferir)",
IF(AND(AE53 = "Baja",AG53 = "Moderado"), "Moderada (Aceptar, Mitigar o Transferir)",
IF(AND(AE53 = "Baja",AG53 = "Mayor"), "Alta (Mitigar o Transferir)",
IF(AND(AE53 = "Baja",AG53 = "Catastrófico"), "Extrema (Evitar, Mitigar o Transferir)",
IF(AND(AE53 = "Media",AG53 = "Leve"), "Moderada (Aceptar, Mitigar o Transferir)",
IF(AND(AE53 = "Media",AG53 = "Menor"), "Moderada (Aceptar, Mitigar o Transferir)",
IF(AND(AE53 = "Media",AG53 = "Moderado"), "Moderada (Aceptar, Mitigar o Transferir)",
IF(AND(AE53 = "Media",AG53 = "Mayor"), "Alta (Mitigar o Transferir)",
IF(AND(AE53 = "Media",AG53 = "Catastrófico"), "Extrema (Evitar, Mitigar o Transferir)",
IF(AND(AE53 = "Alta",AG53 = "Leve"), "Moderada (Aceptar, Mitigar o Transferir)",
IF(AND(AE53 = "Alta",AG53 = "Menor"), "Moderada (Aceptar, Mitigar o Transferir)",
IF(AND(AE53 = "Alta",AG53 = "Moderado"), "Alta (Mitigar o Transferir)",
IF(AND(AE53 = "Alta",AG53 = "Mayor"), "Alta (Mitigar o Transferir)",
IF(AND(AE53 = "Alta",AG53 = "Catastrófico"), "Extrema (Evitar, Mitigar o Transferir)",
IF(AND(AE53 = "Muy Alta",AG53 = "Leve"), "Alta (Mitigar o Transferir)",
IF(AND(AE53 = "Muy Alta",AG53 = "Menor"), "Alta (Mitigar o Transferir)",
IF(AND(AE53 = "Muy Alta",AG53 = "Moderado"), "Alta (Mitigar o Transferir)",
IF(AND(AE53 = "Muy Alta",AG53 = "Mayor"), "Alta (Mitigar o Transferir)",
IF(AND(AE53 = "Muy Alta",AG53 = "Catastrófico"), "Extrema (Evitar, Mitigar o Transferir)",
))))))))))))))))))))))))),"N/A"),"N/A")</f>
        <v>Baja (Aceptar)</v>
      </c>
      <c r="AJ53" s="1455"/>
      <c r="AK53" s="982"/>
      <c r="AL53" s="1423"/>
      <c r="AM53" s="1423"/>
      <c r="AN53" s="1423"/>
      <c r="AO53" s="1423"/>
      <c r="AP53" s="1423"/>
      <c r="AQ53" s="1423"/>
      <c r="AR53" s="273"/>
      <c r="AS53" s="273"/>
      <c r="AT53" s="1428"/>
      <c r="AU53" s="1423"/>
      <c r="AV53" s="1423"/>
      <c r="AW53" s="1423"/>
      <c r="AX53" s="1423"/>
      <c r="AY53" s="1425"/>
    </row>
    <row r="54" spans="1:51" s="147" customFormat="1" ht="35.1" customHeight="1" x14ac:dyDescent="0.25">
      <c r="A54" s="1478"/>
      <c r="B54" s="897"/>
      <c r="C54" s="1453"/>
      <c r="D54" s="1453"/>
      <c r="E54" s="1453"/>
      <c r="F54" s="1453"/>
      <c r="G54" s="1453"/>
      <c r="H54" s="1453"/>
      <c r="I54" s="1471"/>
      <c r="J54" s="1474"/>
      <c r="K54" s="1453"/>
      <c r="L54" s="1459"/>
      <c r="M54" s="897"/>
      <c r="N54" s="1459"/>
      <c r="O54" s="1462"/>
      <c r="P54" s="294">
        <v>2</v>
      </c>
      <c r="Q54" s="213"/>
      <c r="R54" s="213"/>
      <c r="S54" s="210" t="s">
        <v>708</v>
      </c>
      <c r="T54" s="210"/>
      <c r="U54" s="288"/>
      <c r="V54" s="295" t="b">
        <f t="shared" si="1"/>
        <v>0</v>
      </c>
      <c r="W54" s="288"/>
      <c r="X54" s="295" t="b">
        <f t="shared" si="2"/>
        <v>0</v>
      </c>
      <c r="Y54" s="299" t="str">
        <f t="shared" ref="Y54:Y55" si="33">IF(AND(V54&lt;&gt;FALSE,X54&lt;&gt;FALSE),V54+X54,"-")</f>
        <v>-</v>
      </c>
      <c r="Z54" s="288"/>
      <c r="AA54" s="288"/>
      <c r="AB54" s="291"/>
      <c r="AC54" s="292" t="str">
        <f t="shared" si="3"/>
        <v>Faltan Datos</v>
      </c>
      <c r="AD54" s="296" t="str">
        <f>IF(Y54&lt;&gt;"-",IF(U54="Correctivo",AD53-(AD53*Y54),AD53-0),"Faltan Datos")</f>
        <v>Faltan Datos</v>
      </c>
      <c r="AE54" s="1465"/>
      <c r="AF54" s="1468"/>
      <c r="AG54" s="1453"/>
      <c r="AH54" s="1468"/>
      <c r="AI54" s="1453"/>
      <c r="AJ54" s="1456"/>
      <c r="AK54" s="969"/>
      <c r="AL54" s="897"/>
      <c r="AM54" s="897"/>
      <c r="AN54" s="897"/>
      <c r="AO54" s="897"/>
      <c r="AP54" s="897"/>
      <c r="AQ54" s="897"/>
      <c r="AR54" s="262"/>
      <c r="AS54" s="262"/>
      <c r="AT54" s="1429"/>
      <c r="AU54" s="897"/>
      <c r="AV54" s="897"/>
      <c r="AW54" s="897"/>
      <c r="AX54" s="897"/>
      <c r="AY54" s="1426"/>
    </row>
    <row r="55" spans="1:51" s="147" customFormat="1" ht="35.1" customHeight="1" thickBot="1" x14ac:dyDescent="0.3">
      <c r="A55" s="1479"/>
      <c r="B55" s="1424"/>
      <c r="C55" s="1454"/>
      <c r="D55" s="1454"/>
      <c r="E55" s="1454"/>
      <c r="F55" s="1454"/>
      <c r="G55" s="1454"/>
      <c r="H55" s="1454"/>
      <c r="I55" s="1472"/>
      <c r="J55" s="1475"/>
      <c r="K55" s="1454"/>
      <c r="L55" s="1460"/>
      <c r="M55" s="1424"/>
      <c r="N55" s="1460"/>
      <c r="O55" s="1463"/>
      <c r="P55" s="297">
        <v>3</v>
      </c>
      <c r="Q55" s="212"/>
      <c r="R55" s="212"/>
      <c r="S55" s="245" t="s">
        <v>708</v>
      </c>
      <c r="T55" s="245"/>
      <c r="U55" s="288"/>
      <c r="V55" s="300" t="b">
        <f t="shared" si="1"/>
        <v>0</v>
      </c>
      <c r="W55" s="288"/>
      <c r="X55" s="300" t="b">
        <f t="shared" si="2"/>
        <v>0</v>
      </c>
      <c r="Y55" s="299" t="str">
        <f t="shared" si="33"/>
        <v>-</v>
      </c>
      <c r="Z55" s="288"/>
      <c r="AA55" s="288"/>
      <c r="AB55" s="291"/>
      <c r="AC55" s="292" t="str">
        <f t="shared" si="3"/>
        <v>Faltan Datos</v>
      </c>
      <c r="AD55" s="296" t="str">
        <f>IF(Y55&lt;&gt;"-",IF(U55="Correctivo",AD54-(AD54*Y55),AD54-0),"Faltan Datos")</f>
        <v>Faltan Datos</v>
      </c>
      <c r="AE55" s="1466"/>
      <c r="AF55" s="1469"/>
      <c r="AG55" s="1454"/>
      <c r="AH55" s="1469"/>
      <c r="AI55" s="1454"/>
      <c r="AJ55" s="1457"/>
      <c r="AK55" s="991"/>
      <c r="AL55" s="1424"/>
      <c r="AM55" s="1424"/>
      <c r="AN55" s="1424"/>
      <c r="AO55" s="1424"/>
      <c r="AP55" s="1424"/>
      <c r="AQ55" s="1424"/>
      <c r="AR55" s="274"/>
      <c r="AS55" s="274"/>
      <c r="AT55" s="1430"/>
      <c r="AU55" s="1424"/>
      <c r="AV55" s="1424"/>
      <c r="AW55" s="1424"/>
      <c r="AX55" s="1424"/>
      <c r="AY55" s="1427"/>
    </row>
    <row r="56" spans="1:51" s="147" customFormat="1" ht="35.1" customHeight="1" x14ac:dyDescent="0.25">
      <c r="A56" s="1477"/>
      <c r="B56" s="897">
        <v>17</v>
      </c>
      <c r="C56" s="1452"/>
      <c r="D56" s="1452"/>
      <c r="E56" s="1452"/>
      <c r="F56" s="1476"/>
      <c r="G56" s="1476"/>
      <c r="H56" s="1452"/>
      <c r="I56" s="1470"/>
      <c r="J56" s="1473"/>
      <c r="K56" s="1476" t="str">
        <f>IFERROR(VLOOKUP(J56,[7]ListasRSec!$C$27:$E$31,3,0),"Faltan Datos")</f>
        <v>Faltan Datos</v>
      </c>
      <c r="L56" s="1458" t="b">
        <f>IF(K56="Muy Alta","100%",IF(K56="Alta","80%",IF(K56="Media","60%",IF(K56="Baja","40%",IF(K56="Muy Baja","20%")))))</f>
        <v>0</v>
      </c>
      <c r="M56" s="1423"/>
      <c r="N56" s="1458" t="b">
        <f>IF(M56="Catastrófico","100%",IF(M56="Mayor","80%",IF(M56="Moderado","60%",IF(M56="Menor","40%",IF(M56="Leve","20%")))))</f>
        <v>0</v>
      </c>
      <c r="O56" s="1461" t="str">
        <f>IF(K56&lt;&gt;"",IF(M56&lt;&gt;"",
IF(AND(K56 = "Muy Baja",M56 = "Leve"), "Bajo",
IF(AND(K56 = "Muy Baja",M56 = "Menor"), "Bajo",
IF(AND(K56 = "Muy Baja",M56 = "Moderado"), "Moderado",
IF(AND(K56 = "Muy Baja",M56 = "Mayor"), "Alto",
IF(AND(K56 = "Muy Baja",M56 = "Catastrófico"), "Extremo",
IF(AND(K56 = "Baja",M56 = "Leve"), "Bajo",
IF(AND(K56 = "Baja",M56 = "Menor"), "Moderado",
IF(AND(K56 = "Baja",M56 = "Moderado"), "Moderado",
IF(AND(K56 = "Baja",M56 = "Mayor"), "Alto",
IF(AND(K56 = "Baja",M56 = "Catastrófico"), "Extremo",
IF(AND(K56 = "Media",M56 = "Leve"), "Moderado",
IF(AND(K56 = "Media",M56 = "Menor"), "Moderado",
IF(AND(K56 = "Media",M56 = "Moderado"), " Moderado",
IF(AND(K56 = "Media",M56 = "Mayor"), "Alto",
IF(AND(K56 = "Media",M56 = "Catastrófico"), "Extremo",
IF(AND(K56 = "Alta",M56 = "Leve"), "Moderado",
IF(AND(K56 = "Alta",M56 = "Menor"), "Moderado",
IF(AND(K56 = "Alta",M56 = "Moderado"), "Alto",
IF(AND(K56 = "Alta",M56 = "Mayor"), "Alto",
IF(AND(K56 = "Alta",M56 = "Catastrófico"), "Extremo",
IF(AND(K56 = "Muy Alta",M56 = "Leve"), "Alto",
IF(AND(K56 = "Muy Alta",M56 = "Menor"), "Alto",
IF(AND(K56 = "Muy Alta",M56 = "Moderado"), "Alto",
IF(AND(K56 = "Muy Alta",M56 = "Mayor"), "Alto",
IF(AND(K56 = "Muy Alta",M56 = "Catastrófico"), "Extremo",
))))))))))))))))))))))))),"N/A"),"N/A")</f>
        <v>N/A</v>
      </c>
      <c r="P56" s="298">
        <v>1</v>
      </c>
      <c r="Q56" s="288"/>
      <c r="R56" s="288"/>
      <c r="S56" s="288" t="s">
        <v>708</v>
      </c>
      <c r="T56" s="288"/>
      <c r="U56" s="288"/>
      <c r="V56" s="289" t="b">
        <f t="shared" si="1"/>
        <v>0</v>
      </c>
      <c r="W56" s="288"/>
      <c r="X56" s="289" t="b">
        <f t="shared" si="2"/>
        <v>0</v>
      </c>
      <c r="Y56" s="299" t="str">
        <f>IF(AND(V56&lt;&gt;FALSE,X56&lt;&gt;FALSE),V56+X56,"-")</f>
        <v>-</v>
      </c>
      <c r="Z56" s="288"/>
      <c r="AA56" s="288"/>
      <c r="AB56" s="291"/>
      <c r="AC56" s="292" t="str">
        <f t="shared" si="3"/>
        <v>Faltan Datos</v>
      </c>
      <c r="AD56" s="293" t="str">
        <f>IF(Y56&lt;&gt;"-",IF(U56="Correctivo",N56-(N56*Y56),N56-0),"Faltan Datos")</f>
        <v>Faltan Datos</v>
      </c>
      <c r="AE56" s="1464" t="str">
        <f>IF(AND(AF56&lt;=100%,AF56&gt;80%),"Muy alta",IF(AND(AF56&lt;=80%,AF56&gt;60%),"Alta",IF(AND(AF56&lt;=60%,AF56&gt;40%),"Media",IF(AND(AF56&lt;=40%,AF56&gt;20%),"Baja",IF(AND(AF56&lt;=20%,AF56&gt;=0%),"Muy Baja")))))</f>
        <v>Muy Baja</v>
      </c>
      <c r="AF56" s="1467">
        <f>MIN(AC56:AC58)</f>
        <v>0</v>
      </c>
      <c r="AG56" s="1452" t="str">
        <f>IF(AND(AH56&lt;=100%,AH56&gt;80%),"Catastrófico",IF(AND(AH56&lt;=80%,AH56&gt;60%),"Mayor",IF(AND(AH56&lt;=60%,AH56&gt;40%),"Moderado",IF(AND(AH56&lt;=40%,AH56&gt;20%),"Menor",IF(AND(AH56&lt;=20%,AH56&gt;=0%),"Leve")))))</f>
        <v>Leve</v>
      </c>
      <c r="AH56" s="1467">
        <f>MIN(AD56:AD58)</f>
        <v>0</v>
      </c>
      <c r="AI56" s="1452" t="str">
        <f t="shared" ref="AI56" si="34">IF(AE56&lt;&gt;"",IF(AG56&lt;&gt;"",
IF(AND(AE56 = "Muy Baja",AG56 = "Leve"), "Baja (Aceptar)",
IF(AND(AE56 = "Muy Baja",AG56 = "Menor"), "Baja (Aceptar)",
IF(AND(AE56 = "Muy Baja",AG56 = "Moderado"), "Moderada (Aceptar, Mitigar o Transferir)",
IF(AND(AE56 = "Muy Baja",AG56 = "Mayor"), "Alta (Mitigar o Transferir)",
IF(AND(AE56 = "Muy Baja",AG56 = "Catastrófico"), "Extrema (Evitar, Mitigar o Transferir)",
IF(AND(AE56 = "Baja",AG56 = "Leve"), "Baja (Aceptar)",
IF(AND(AE56 = "Baja",AG56 = "Menor"), "Moderada (Aceptar, Mitigar o Transferir)",
IF(AND(AE56 = "Baja",AG56 = "Moderado"), "Moderada (Aceptar, Mitigar o Transferir)",
IF(AND(AE56 = "Baja",AG56 = "Mayor"), "Alta (Mitigar o Transferir)",
IF(AND(AE56 = "Baja",AG56 = "Catastrófico"), "Extrema (Evitar, Mitigar o Transferir)",
IF(AND(AE56 = "Media",AG56 = "Leve"), "Moderada (Aceptar, Mitigar o Transferir)",
IF(AND(AE56 = "Media",AG56 = "Menor"), "Moderada (Aceptar, Mitigar o Transferir)",
IF(AND(AE56 = "Media",AG56 = "Moderado"), "Moderada (Aceptar, Mitigar o Transferir)",
IF(AND(AE56 = "Media",AG56 = "Mayor"), "Alta (Mitigar o Transferir)",
IF(AND(AE56 = "Media",AG56 = "Catastrófico"), "Extrema (Evitar, Mitigar o Transferir)",
IF(AND(AE56 = "Alta",AG56 = "Leve"), "Moderada (Aceptar, Mitigar o Transferir)",
IF(AND(AE56 = "Alta",AG56 = "Menor"), "Moderada (Aceptar, Mitigar o Transferir)",
IF(AND(AE56 = "Alta",AG56 = "Moderado"), "Alta (Mitigar o Transferir)",
IF(AND(AE56 = "Alta",AG56 = "Mayor"), "Alta (Mitigar o Transferir)",
IF(AND(AE56 = "Alta",AG56 = "Catastrófico"), "Extrema (Evitar, Mitigar o Transferir)",
IF(AND(AE56 = "Muy Alta",AG56 = "Leve"), "Alta (Mitigar o Transferir)",
IF(AND(AE56 = "Muy Alta",AG56 = "Menor"), "Alta (Mitigar o Transferir)",
IF(AND(AE56 = "Muy Alta",AG56 = "Moderado"), "Alta (Mitigar o Transferir)",
IF(AND(AE56 = "Muy Alta",AG56 = "Mayor"), "Alta (Mitigar o Transferir)",
IF(AND(AE56 = "Muy Alta",AG56 = "Catastrófico"), "Extrema (Evitar, Mitigar o Transferir)",
))))))))))))))))))))))))),"N/A"),"N/A")</f>
        <v>Baja (Aceptar)</v>
      </c>
      <c r="AJ56" s="1455"/>
      <c r="AK56" s="982"/>
      <c r="AL56" s="1423"/>
      <c r="AM56" s="1423"/>
      <c r="AN56" s="1423"/>
      <c r="AO56" s="1423"/>
      <c r="AP56" s="1423"/>
      <c r="AQ56" s="1423"/>
      <c r="AR56" s="273"/>
      <c r="AS56" s="273"/>
      <c r="AT56" s="1428"/>
      <c r="AU56" s="1423"/>
      <c r="AV56" s="1423"/>
      <c r="AW56" s="1423"/>
      <c r="AX56" s="1423"/>
      <c r="AY56" s="1425"/>
    </row>
    <row r="57" spans="1:51" s="147" customFormat="1" ht="35.1" customHeight="1" x14ac:dyDescent="0.25">
      <c r="A57" s="1478"/>
      <c r="B57" s="897"/>
      <c r="C57" s="1453"/>
      <c r="D57" s="1453"/>
      <c r="E57" s="1453"/>
      <c r="F57" s="1453"/>
      <c r="G57" s="1453"/>
      <c r="H57" s="1453"/>
      <c r="I57" s="1471"/>
      <c r="J57" s="1474"/>
      <c r="K57" s="1453"/>
      <c r="L57" s="1459"/>
      <c r="M57" s="897"/>
      <c r="N57" s="1459"/>
      <c r="O57" s="1462"/>
      <c r="P57" s="294">
        <v>2</v>
      </c>
      <c r="Q57" s="213"/>
      <c r="R57" s="213"/>
      <c r="S57" s="210" t="s">
        <v>708</v>
      </c>
      <c r="T57" s="210"/>
      <c r="U57" s="288"/>
      <c r="V57" s="295" t="b">
        <f t="shared" si="1"/>
        <v>0</v>
      </c>
      <c r="W57" s="288"/>
      <c r="X57" s="295" t="b">
        <f t="shared" si="2"/>
        <v>0</v>
      </c>
      <c r="Y57" s="299" t="str">
        <f t="shared" ref="Y57:Y58" si="35">IF(AND(V57&lt;&gt;FALSE,X57&lt;&gt;FALSE),V57+X57,"-")</f>
        <v>-</v>
      </c>
      <c r="Z57" s="288"/>
      <c r="AA57" s="288"/>
      <c r="AB57" s="291"/>
      <c r="AC57" s="292" t="str">
        <f t="shared" si="3"/>
        <v>Faltan Datos</v>
      </c>
      <c r="AD57" s="296" t="str">
        <f>IF(Y57&lt;&gt;"-",IF(U57="Correctivo",AD56-(AD56*Y57),AD56-0),"Faltan Datos")</f>
        <v>Faltan Datos</v>
      </c>
      <c r="AE57" s="1465"/>
      <c r="AF57" s="1468"/>
      <c r="AG57" s="1453"/>
      <c r="AH57" s="1468"/>
      <c r="AI57" s="1453"/>
      <c r="AJ57" s="1456"/>
      <c r="AK57" s="969"/>
      <c r="AL57" s="897"/>
      <c r="AM57" s="897"/>
      <c r="AN57" s="897"/>
      <c r="AO57" s="897"/>
      <c r="AP57" s="897"/>
      <c r="AQ57" s="897"/>
      <c r="AR57" s="262"/>
      <c r="AS57" s="262"/>
      <c r="AT57" s="1429"/>
      <c r="AU57" s="897"/>
      <c r="AV57" s="897"/>
      <c r="AW57" s="897"/>
      <c r="AX57" s="897"/>
      <c r="AY57" s="1426"/>
    </row>
    <row r="58" spans="1:51" s="147" customFormat="1" ht="35.1" customHeight="1" thickBot="1" x14ac:dyDescent="0.3">
      <c r="A58" s="1479"/>
      <c r="B58" s="1424"/>
      <c r="C58" s="1454"/>
      <c r="D58" s="1454"/>
      <c r="E58" s="1454"/>
      <c r="F58" s="1454"/>
      <c r="G58" s="1454"/>
      <c r="H58" s="1454"/>
      <c r="I58" s="1472"/>
      <c r="J58" s="1475"/>
      <c r="K58" s="1454"/>
      <c r="L58" s="1460"/>
      <c r="M58" s="1424"/>
      <c r="N58" s="1460"/>
      <c r="O58" s="1463"/>
      <c r="P58" s="297">
        <v>3</v>
      </c>
      <c r="Q58" s="212"/>
      <c r="R58" s="212"/>
      <c r="S58" s="245" t="s">
        <v>708</v>
      </c>
      <c r="T58" s="245"/>
      <c r="U58" s="288"/>
      <c r="V58" s="300" t="b">
        <f t="shared" si="1"/>
        <v>0</v>
      </c>
      <c r="W58" s="288"/>
      <c r="X58" s="300" t="b">
        <f t="shared" si="2"/>
        <v>0</v>
      </c>
      <c r="Y58" s="299" t="str">
        <f t="shared" si="35"/>
        <v>-</v>
      </c>
      <c r="Z58" s="288"/>
      <c r="AA58" s="288"/>
      <c r="AB58" s="291"/>
      <c r="AC58" s="292" t="str">
        <f t="shared" si="3"/>
        <v>Faltan Datos</v>
      </c>
      <c r="AD58" s="296" t="str">
        <f>IF(Y58&lt;&gt;"-",IF(U58="Correctivo",AD57-(AD57*Y58),AD57-0),"Faltan Datos")</f>
        <v>Faltan Datos</v>
      </c>
      <c r="AE58" s="1466"/>
      <c r="AF58" s="1469"/>
      <c r="AG58" s="1454"/>
      <c r="AH58" s="1469"/>
      <c r="AI58" s="1454"/>
      <c r="AJ58" s="1457"/>
      <c r="AK58" s="991"/>
      <c r="AL58" s="1424"/>
      <c r="AM58" s="1424"/>
      <c r="AN58" s="1424"/>
      <c r="AO58" s="1424"/>
      <c r="AP58" s="1424"/>
      <c r="AQ58" s="1424"/>
      <c r="AR58" s="274"/>
      <c r="AS58" s="274"/>
      <c r="AT58" s="1430"/>
      <c r="AU58" s="1424"/>
      <c r="AV58" s="1424"/>
      <c r="AW58" s="1424"/>
      <c r="AX58" s="1424"/>
      <c r="AY58" s="1427"/>
    </row>
    <row r="59" spans="1:51" s="147" customFormat="1" ht="35.1" customHeight="1" x14ac:dyDescent="0.25">
      <c r="A59" s="1477"/>
      <c r="B59" s="1482">
        <v>18</v>
      </c>
      <c r="C59" s="1452"/>
      <c r="D59" s="1452"/>
      <c r="E59" s="1452"/>
      <c r="F59" s="1476"/>
      <c r="G59" s="1476"/>
      <c r="H59" s="1452"/>
      <c r="I59" s="1470"/>
      <c r="J59" s="1473"/>
      <c r="K59" s="1476" t="str">
        <f>IFERROR(VLOOKUP(J59,[7]ListasRSec!$C$27:$E$31,3,0),"Faltan Datos")</f>
        <v>Faltan Datos</v>
      </c>
      <c r="L59" s="1458" t="b">
        <f>IF(K59="Muy Alta","100%",IF(K59="Alta","80%",IF(K59="Media","60%",IF(K59="Baja","40%",IF(K59="Muy Baja","20%")))))</f>
        <v>0</v>
      </c>
      <c r="M59" s="1423"/>
      <c r="N59" s="1458" t="b">
        <f>IF(M59="Catastrófico","100%",IF(M59="Mayor","80%",IF(M59="Moderado","60%",IF(M59="Menor","40%",IF(M59="Leve","20%")))))</f>
        <v>0</v>
      </c>
      <c r="O59" s="1461" t="str">
        <f>IF(K59&lt;&gt;"",IF(M59&lt;&gt;"",
IF(AND(K59 = "Muy Baja",M59 = "Leve"), "Bajo",
IF(AND(K59 = "Muy Baja",M59 = "Menor"), "Bajo",
IF(AND(K59 = "Muy Baja",M59 = "Moderado"), "Moderado",
IF(AND(K59 = "Muy Baja",M59 = "Mayor"), "Alto",
IF(AND(K59 = "Muy Baja",M59 = "Catastrófico"), "Extremo",
IF(AND(K59 = "Baja",M59 = "Leve"), "Bajo",
IF(AND(K59 = "Baja",M59 = "Menor"), "Moderado",
IF(AND(K59 = "Baja",M59 = "Moderado"), "Moderado",
IF(AND(K59 = "Baja",M59 = "Mayor"), "Alto",
IF(AND(K59 = "Baja",M59 = "Catastrófico"), "Extremo",
IF(AND(K59 = "Media",M59 = "Leve"), "Moderado",
IF(AND(K59 = "Media",M59 = "Menor"), "Moderado",
IF(AND(K59 = "Media",M59 = "Moderado"), " Moderado",
IF(AND(K59 = "Media",M59 = "Mayor"), "Alto",
IF(AND(K59 = "Media",M59 = "Catastrófico"), "Extremo",
IF(AND(K59 = "Alta",M59 = "Leve"), "Moderado",
IF(AND(K59 = "Alta",M59 = "Menor"), "Moderado",
IF(AND(K59 = "Alta",M59 = "Moderado"), "Alto",
IF(AND(K59 = "Alta",M59 = "Mayor"), "Alto",
IF(AND(K59 = "Alta",M59 = "Catastrófico"), "Extremo",
IF(AND(K59 = "Muy Alta",M59 = "Leve"), "Alto",
IF(AND(K59 = "Muy Alta",M59 = "Menor"), "Alto",
IF(AND(K59 = "Muy Alta",M59 = "Moderado"), "Alto",
IF(AND(K59 = "Muy Alta",M59 = "Mayor"), "Alto",
IF(AND(K59 = "Muy Alta",M59 = "Catastrófico"), "Extremo",
))))))))))))))))))))))))),"N/A"),"N/A")</f>
        <v>N/A</v>
      </c>
      <c r="P59" s="298">
        <v>1</v>
      </c>
      <c r="Q59" s="288"/>
      <c r="R59" s="288"/>
      <c r="S59" s="288" t="s">
        <v>708</v>
      </c>
      <c r="T59" s="288"/>
      <c r="U59" s="288"/>
      <c r="V59" s="289" t="b">
        <f t="shared" si="1"/>
        <v>0</v>
      </c>
      <c r="W59" s="288"/>
      <c r="X59" s="289" t="b">
        <f t="shared" si="2"/>
        <v>0</v>
      </c>
      <c r="Y59" s="299" t="str">
        <f>IF(AND(V59&lt;&gt;FALSE,X59&lt;&gt;FALSE),V59+X59,"-")</f>
        <v>-</v>
      </c>
      <c r="Z59" s="288"/>
      <c r="AA59" s="288"/>
      <c r="AB59" s="291"/>
      <c r="AC59" s="292" t="str">
        <f t="shared" si="3"/>
        <v>Faltan Datos</v>
      </c>
      <c r="AD59" s="293" t="str">
        <f>IF(Y59&lt;&gt;"-",IF(U59="Correctivo",N59-(N59*Y59),N59-0),"Faltan Datos")</f>
        <v>Faltan Datos</v>
      </c>
      <c r="AE59" s="1464" t="str">
        <f>IF(AND(AF59&lt;=100%,AF59&gt;80%),"Muy alta",IF(AND(AF59&lt;=80%,AF59&gt;60%),"Alta",IF(AND(AF59&lt;=60%,AF59&gt;40%),"Media",IF(AND(AF59&lt;=40%,AF59&gt;20%),"Baja",IF(AND(AF59&lt;=20%,AF59&gt;=0%),"Muy Baja")))))</f>
        <v>Muy Baja</v>
      </c>
      <c r="AF59" s="1467">
        <f>MIN(AC59:AC61)</f>
        <v>0</v>
      </c>
      <c r="AG59" s="1452" t="str">
        <f>IF(AND(AH59&lt;=100%,AH59&gt;80%),"Catastrófico",IF(AND(AH59&lt;=80%,AH59&gt;60%),"Mayor",IF(AND(AH59&lt;=60%,AH59&gt;40%),"Moderado",IF(AND(AH59&lt;=40%,AH59&gt;20%),"Menor",IF(AND(AH59&lt;=20%,AH59&gt;=0%),"Leve")))))</f>
        <v>Leve</v>
      </c>
      <c r="AH59" s="1467">
        <f>MIN(AD59:AD61)</f>
        <v>0</v>
      </c>
      <c r="AI59" s="1452" t="str">
        <f t="shared" ref="AI59" si="36">IF(AE59&lt;&gt;"",IF(AG59&lt;&gt;"",
IF(AND(AE59 = "Muy Baja",AG59 = "Leve"), "Baja (Aceptar)",
IF(AND(AE59 = "Muy Baja",AG59 = "Menor"), "Baja (Aceptar)",
IF(AND(AE59 = "Muy Baja",AG59 = "Moderado"), "Moderada (Aceptar, Mitigar o Transferir)",
IF(AND(AE59 = "Muy Baja",AG59 = "Mayor"), "Alta (Mitigar o Transferir)",
IF(AND(AE59 = "Muy Baja",AG59 = "Catastrófico"), "Extrema (Evitar, Mitigar o Transferir)",
IF(AND(AE59 = "Baja",AG59 = "Leve"), "Baja (Aceptar)",
IF(AND(AE59 = "Baja",AG59 = "Menor"), "Moderada (Aceptar, Mitigar o Transferir)",
IF(AND(AE59 = "Baja",AG59 = "Moderado"), "Moderada (Aceptar, Mitigar o Transferir)",
IF(AND(AE59 = "Baja",AG59 = "Mayor"), "Alta (Mitigar o Transferir)",
IF(AND(AE59 = "Baja",AG59 = "Catastrófico"), "Extrema (Evitar, Mitigar o Transferir)",
IF(AND(AE59 = "Media",AG59 = "Leve"), "Moderada (Aceptar, Mitigar o Transferir)",
IF(AND(AE59 = "Media",AG59 = "Menor"), "Moderada (Aceptar, Mitigar o Transferir)",
IF(AND(AE59 = "Media",AG59 = "Moderado"), "Moderada (Aceptar, Mitigar o Transferir)",
IF(AND(AE59 = "Media",AG59 = "Mayor"), "Alta (Mitigar o Transferir)",
IF(AND(AE59 = "Media",AG59 = "Catastrófico"), "Extrema (Evitar, Mitigar o Transferir)",
IF(AND(AE59 = "Alta",AG59 = "Leve"), "Moderada (Aceptar, Mitigar o Transferir)",
IF(AND(AE59 = "Alta",AG59 = "Menor"), "Moderada (Aceptar, Mitigar o Transferir)",
IF(AND(AE59 = "Alta",AG59 = "Moderado"), "Alta (Mitigar o Transferir)",
IF(AND(AE59 = "Alta",AG59 = "Mayor"), "Alta (Mitigar o Transferir)",
IF(AND(AE59 = "Alta",AG59 = "Catastrófico"), "Extrema (Evitar, Mitigar o Transferir)",
IF(AND(AE59 = "Muy Alta",AG59 = "Leve"), "Alta (Mitigar o Transferir)",
IF(AND(AE59 = "Muy Alta",AG59 = "Menor"), "Alta (Mitigar o Transferir)",
IF(AND(AE59 = "Muy Alta",AG59 = "Moderado"), "Alta (Mitigar o Transferir)",
IF(AND(AE59 = "Muy Alta",AG59 = "Mayor"), "Alta (Mitigar o Transferir)",
IF(AND(AE59 = "Muy Alta",AG59 = "Catastrófico"), "Extrema (Evitar, Mitigar o Transferir)",
))))))))))))))))))))))))),"N/A"),"N/A")</f>
        <v>Baja (Aceptar)</v>
      </c>
      <c r="AJ59" s="1455"/>
      <c r="AK59" s="982"/>
      <c r="AL59" s="1423"/>
      <c r="AM59" s="1423"/>
      <c r="AN59" s="1423"/>
      <c r="AO59" s="1423"/>
      <c r="AP59" s="1423"/>
      <c r="AQ59" s="1423"/>
      <c r="AR59" s="273"/>
      <c r="AS59" s="273"/>
      <c r="AT59" s="1428"/>
      <c r="AU59" s="1423"/>
      <c r="AV59" s="1423"/>
      <c r="AW59" s="1423"/>
      <c r="AX59" s="1423"/>
      <c r="AY59" s="1425"/>
    </row>
    <row r="60" spans="1:51" s="147" customFormat="1" ht="35.1" customHeight="1" x14ac:dyDescent="0.25">
      <c r="A60" s="1478"/>
      <c r="B60" s="897"/>
      <c r="C60" s="1453"/>
      <c r="D60" s="1453"/>
      <c r="E60" s="1453"/>
      <c r="F60" s="1453"/>
      <c r="G60" s="1453"/>
      <c r="H60" s="1453"/>
      <c r="I60" s="1471"/>
      <c r="J60" s="1474"/>
      <c r="K60" s="1453"/>
      <c r="L60" s="1459"/>
      <c r="M60" s="897"/>
      <c r="N60" s="1459"/>
      <c r="O60" s="1462"/>
      <c r="P60" s="294">
        <v>2</v>
      </c>
      <c r="Q60" s="213"/>
      <c r="R60" s="213"/>
      <c r="S60" s="210" t="s">
        <v>708</v>
      </c>
      <c r="T60" s="210"/>
      <c r="U60" s="288"/>
      <c r="V60" s="295" t="b">
        <f t="shared" si="1"/>
        <v>0</v>
      </c>
      <c r="W60" s="288"/>
      <c r="X60" s="295" t="b">
        <f t="shared" si="2"/>
        <v>0</v>
      </c>
      <c r="Y60" s="299" t="str">
        <f t="shared" ref="Y60:Y61" si="37">IF(AND(V60&lt;&gt;FALSE,X60&lt;&gt;FALSE),V60+X60,"-")</f>
        <v>-</v>
      </c>
      <c r="Z60" s="288"/>
      <c r="AA60" s="288"/>
      <c r="AB60" s="291"/>
      <c r="AC60" s="292" t="str">
        <f t="shared" si="3"/>
        <v>Faltan Datos</v>
      </c>
      <c r="AD60" s="296" t="str">
        <f>IF(Y60&lt;&gt;"-",IF(U60="Correctivo",AD59-(AD59*Y60),AD59-0),"Faltan Datos")</f>
        <v>Faltan Datos</v>
      </c>
      <c r="AE60" s="1465"/>
      <c r="AF60" s="1468"/>
      <c r="AG60" s="1453"/>
      <c r="AH60" s="1468"/>
      <c r="AI60" s="1453"/>
      <c r="AJ60" s="1456"/>
      <c r="AK60" s="969"/>
      <c r="AL60" s="897"/>
      <c r="AM60" s="897"/>
      <c r="AN60" s="897"/>
      <c r="AO60" s="897"/>
      <c r="AP60" s="897"/>
      <c r="AQ60" s="897"/>
      <c r="AR60" s="262"/>
      <c r="AS60" s="262"/>
      <c r="AT60" s="1429"/>
      <c r="AU60" s="897"/>
      <c r="AV60" s="897"/>
      <c r="AW60" s="897"/>
      <c r="AX60" s="897"/>
      <c r="AY60" s="1426"/>
    </row>
    <row r="61" spans="1:51" s="147" customFormat="1" ht="35.1" customHeight="1" thickBot="1" x14ac:dyDescent="0.3">
      <c r="A61" s="1479"/>
      <c r="B61" s="1424"/>
      <c r="C61" s="1454"/>
      <c r="D61" s="1454"/>
      <c r="E61" s="1454"/>
      <c r="F61" s="1454"/>
      <c r="G61" s="1454"/>
      <c r="H61" s="1454"/>
      <c r="I61" s="1472"/>
      <c r="J61" s="1475"/>
      <c r="K61" s="1454"/>
      <c r="L61" s="1460"/>
      <c r="M61" s="1424"/>
      <c r="N61" s="1460"/>
      <c r="O61" s="1463"/>
      <c r="P61" s="297">
        <v>3</v>
      </c>
      <c r="Q61" s="212"/>
      <c r="R61" s="212"/>
      <c r="S61" s="245" t="s">
        <v>708</v>
      </c>
      <c r="T61" s="245"/>
      <c r="U61" s="288"/>
      <c r="V61" s="300" t="b">
        <f t="shared" si="1"/>
        <v>0</v>
      </c>
      <c r="W61" s="288"/>
      <c r="X61" s="300" t="b">
        <f t="shared" si="2"/>
        <v>0</v>
      </c>
      <c r="Y61" s="299" t="str">
        <f t="shared" si="37"/>
        <v>-</v>
      </c>
      <c r="Z61" s="288"/>
      <c r="AA61" s="288"/>
      <c r="AB61" s="291"/>
      <c r="AC61" s="292" t="str">
        <f t="shared" si="3"/>
        <v>Faltan Datos</v>
      </c>
      <c r="AD61" s="296" t="str">
        <f>IF(Y61&lt;&gt;"-",IF(U61="Correctivo",AD60-(AD60*Y61),AD60-0),"Faltan Datos")</f>
        <v>Faltan Datos</v>
      </c>
      <c r="AE61" s="1466"/>
      <c r="AF61" s="1469"/>
      <c r="AG61" s="1454"/>
      <c r="AH61" s="1469"/>
      <c r="AI61" s="1454"/>
      <c r="AJ61" s="1457"/>
      <c r="AK61" s="991"/>
      <c r="AL61" s="1424"/>
      <c r="AM61" s="1424"/>
      <c r="AN61" s="1424"/>
      <c r="AO61" s="1424"/>
      <c r="AP61" s="1424"/>
      <c r="AQ61" s="1424"/>
      <c r="AR61" s="274"/>
      <c r="AS61" s="274"/>
      <c r="AT61" s="1430"/>
      <c r="AU61" s="1424"/>
      <c r="AV61" s="1424"/>
      <c r="AW61" s="1424"/>
      <c r="AX61" s="1424"/>
      <c r="AY61" s="1427"/>
    </row>
    <row r="62" spans="1:51" s="147" customFormat="1" ht="35.1" customHeight="1" x14ac:dyDescent="0.25">
      <c r="A62" s="1477"/>
      <c r="B62" s="1482">
        <v>19</v>
      </c>
      <c r="C62" s="1452"/>
      <c r="D62" s="1452"/>
      <c r="E62" s="1452"/>
      <c r="F62" s="1476"/>
      <c r="G62" s="1476"/>
      <c r="H62" s="1452"/>
      <c r="I62" s="1470"/>
      <c r="J62" s="1473"/>
      <c r="K62" s="1476" t="str">
        <f>IFERROR(VLOOKUP(J62,[7]ListasRSec!$C$27:$E$31,3,0),"Faltan Datos")</f>
        <v>Faltan Datos</v>
      </c>
      <c r="L62" s="1458" t="b">
        <f>IF(K62="Muy Alta","100%",IF(K62="Alta","80%",IF(K62="Media","60%",IF(K62="Baja","40%",IF(K62="Muy Baja","20%")))))</f>
        <v>0</v>
      </c>
      <c r="M62" s="1423"/>
      <c r="N62" s="1458" t="b">
        <f>IF(M62="Catastrófico","100%",IF(M62="Mayor","80%",IF(M62="Moderado","60%",IF(M62="Menor","40%",IF(M62="Leve","20%")))))</f>
        <v>0</v>
      </c>
      <c r="O62" s="1461" t="str">
        <f>IF(K62&lt;&gt;"",IF(M62&lt;&gt;"",
IF(AND(K62 = "Muy Baja",M62 = "Leve"), "Bajo",
IF(AND(K62 = "Muy Baja",M62 = "Menor"), "Bajo",
IF(AND(K62 = "Muy Baja",M62 = "Moderado"), "Moderado",
IF(AND(K62 = "Muy Baja",M62 = "Mayor"), "Alto",
IF(AND(K62 = "Muy Baja",M62 = "Catastrófico"), "Extremo",
IF(AND(K62 = "Baja",M62 = "Leve"), "Bajo",
IF(AND(K62 = "Baja",M62 = "Menor"), "Moderado",
IF(AND(K62 = "Baja",M62 = "Moderado"), "Moderado",
IF(AND(K62 = "Baja",M62 = "Mayor"), "Alto",
IF(AND(K62 = "Baja",M62 = "Catastrófico"), "Extremo",
IF(AND(K62 = "Media",M62 = "Leve"), "Moderado",
IF(AND(K62 = "Media",M62 = "Menor"), "Moderado",
IF(AND(K62 = "Media",M62 = "Moderado"), " Moderado",
IF(AND(K62 = "Media",M62 = "Mayor"), "Alto",
IF(AND(K62 = "Media",M62 = "Catastrófico"), "Extremo",
IF(AND(K62 = "Alta",M62 = "Leve"), "Moderado",
IF(AND(K62 = "Alta",M62 = "Menor"), "Moderado",
IF(AND(K62 = "Alta",M62 = "Moderado"), "Alto",
IF(AND(K62 = "Alta",M62 = "Mayor"), "Alto",
IF(AND(K62 = "Alta",M62 = "Catastrófico"), "Extremo",
IF(AND(K62 = "Muy Alta",M62 = "Leve"), "Alto",
IF(AND(K62 = "Muy Alta",M62 = "Menor"), "Alto",
IF(AND(K62 = "Muy Alta",M62 = "Moderado"), "Alto",
IF(AND(K62 = "Muy Alta",M62 = "Mayor"), "Alto",
IF(AND(K62 = "Muy Alta",M62 = "Catastrófico"), "Extremo",
))))))))))))))))))))))))),"N/A"),"N/A")</f>
        <v>N/A</v>
      </c>
      <c r="P62" s="298">
        <v>1</v>
      </c>
      <c r="Q62" s="288"/>
      <c r="R62" s="288"/>
      <c r="S62" s="288" t="s">
        <v>708</v>
      </c>
      <c r="T62" s="288"/>
      <c r="U62" s="288"/>
      <c r="V62" s="289" t="b">
        <f t="shared" si="1"/>
        <v>0</v>
      </c>
      <c r="W62" s="288"/>
      <c r="X62" s="289" t="b">
        <f t="shared" si="2"/>
        <v>0</v>
      </c>
      <c r="Y62" s="299" t="str">
        <f>IF(AND(V62&lt;&gt;FALSE,X62&lt;&gt;FALSE),V62+X62,"-")</f>
        <v>-</v>
      </c>
      <c r="Z62" s="288"/>
      <c r="AA62" s="288"/>
      <c r="AB62" s="291"/>
      <c r="AC62" s="292" t="str">
        <f t="shared" si="3"/>
        <v>Faltan Datos</v>
      </c>
      <c r="AD62" s="293" t="str">
        <f>IF(Y62&lt;&gt;"-",IF(U62="Correctivo",N62-(N62*Y62),N62-0),"Faltan Datos")</f>
        <v>Faltan Datos</v>
      </c>
      <c r="AE62" s="1464" t="str">
        <f>IF(AND(AF62&lt;=100%,AF62&gt;80%),"Muy alta",IF(AND(AF62&lt;=80%,AF62&gt;60%),"Alta",IF(AND(AF62&lt;=60%,AF62&gt;40%),"Media",IF(AND(AF62&lt;=40%,AF62&gt;20%),"Baja",IF(AND(AF62&lt;=20%,AF62&gt;=0%),"Muy Baja")))))</f>
        <v>Muy Baja</v>
      </c>
      <c r="AF62" s="1467">
        <f>MIN(AC62:AC64)</f>
        <v>0</v>
      </c>
      <c r="AG62" s="1452" t="str">
        <f>IF(AND(AH62&lt;=100%,AH62&gt;80%),"Catastrófico",IF(AND(AH62&lt;=80%,AH62&gt;60%),"Mayor",IF(AND(AH62&lt;=60%,AH62&gt;40%),"Moderado",IF(AND(AH62&lt;=40%,AH62&gt;20%),"Menor",IF(AND(AH62&lt;=20%,AH62&gt;=0%),"Leve")))))</f>
        <v>Leve</v>
      </c>
      <c r="AH62" s="1467">
        <f>MIN(AD62:AD64)</f>
        <v>0</v>
      </c>
      <c r="AI62" s="1452" t="str">
        <f t="shared" ref="AI62" si="38">IF(AE62&lt;&gt;"",IF(AG62&lt;&gt;"",
IF(AND(AE62 = "Muy Baja",AG62 = "Leve"), "Baja (Aceptar)",
IF(AND(AE62 = "Muy Baja",AG62 = "Menor"), "Baja (Aceptar)",
IF(AND(AE62 = "Muy Baja",AG62 = "Moderado"), "Moderada (Aceptar, Mitigar o Transferir)",
IF(AND(AE62 = "Muy Baja",AG62 = "Mayor"), "Alta (Mitigar o Transferir)",
IF(AND(AE62 = "Muy Baja",AG62 = "Catastrófico"), "Extrema (Evitar, Mitigar o Transferir)",
IF(AND(AE62 = "Baja",AG62 = "Leve"), "Baja (Aceptar)",
IF(AND(AE62 = "Baja",AG62 = "Menor"), "Moderada (Aceptar, Mitigar o Transferir)",
IF(AND(AE62 = "Baja",AG62 = "Moderado"), "Moderada (Aceptar, Mitigar o Transferir)",
IF(AND(AE62 = "Baja",AG62 = "Mayor"), "Alta (Mitigar o Transferir)",
IF(AND(AE62 = "Baja",AG62 = "Catastrófico"), "Extrema (Evitar, Mitigar o Transferir)",
IF(AND(AE62 = "Media",AG62 = "Leve"), "Moderada (Aceptar, Mitigar o Transferir)",
IF(AND(AE62 = "Media",AG62 = "Menor"), "Moderada (Aceptar, Mitigar o Transferir)",
IF(AND(AE62 = "Media",AG62 = "Moderado"), "Moderada (Aceptar, Mitigar o Transferir)",
IF(AND(AE62 = "Media",AG62 = "Mayor"), "Alta (Mitigar o Transferir)",
IF(AND(AE62 = "Media",AG62 = "Catastrófico"), "Extrema (Evitar, Mitigar o Transferir)",
IF(AND(AE62 = "Alta",AG62 = "Leve"), "Moderada (Aceptar, Mitigar o Transferir)",
IF(AND(AE62 = "Alta",AG62 = "Menor"), "Moderada (Aceptar, Mitigar o Transferir)",
IF(AND(AE62 = "Alta",AG62 = "Moderado"), "Alta (Mitigar o Transferir)",
IF(AND(AE62 = "Alta",AG62 = "Mayor"), "Alta (Mitigar o Transferir)",
IF(AND(AE62 = "Alta",AG62 = "Catastrófico"), "Extrema (Evitar, Mitigar o Transferir)",
IF(AND(AE62 = "Muy Alta",AG62 = "Leve"), "Alta (Mitigar o Transferir)",
IF(AND(AE62 = "Muy Alta",AG62 = "Menor"), "Alta (Mitigar o Transferir)",
IF(AND(AE62 = "Muy Alta",AG62 = "Moderado"), "Alta (Mitigar o Transferir)",
IF(AND(AE62 = "Muy Alta",AG62 = "Mayor"), "Alta (Mitigar o Transferir)",
IF(AND(AE62 = "Muy Alta",AG62 = "Catastrófico"), "Extrema (Evitar, Mitigar o Transferir)",
))))))))))))))))))))))))),"N/A"),"N/A")</f>
        <v>Baja (Aceptar)</v>
      </c>
      <c r="AJ62" s="1455"/>
      <c r="AK62" s="982"/>
      <c r="AL62" s="1423"/>
      <c r="AM62" s="1423"/>
      <c r="AN62" s="1423"/>
      <c r="AO62" s="1423"/>
      <c r="AP62" s="1423"/>
      <c r="AQ62" s="1423"/>
      <c r="AR62" s="273"/>
      <c r="AS62" s="273"/>
      <c r="AT62" s="1428"/>
      <c r="AU62" s="1423"/>
      <c r="AV62" s="1423"/>
      <c r="AW62" s="1423"/>
      <c r="AX62" s="1423"/>
      <c r="AY62" s="1425"/>
    </row>
    <row r="63" spans="1:51" s="147" customFormat="1" ht="35.1" customHeight="1" x14ac:dyDescent="0.25">
      <c r="A63" s="1478"/>
      <c r="B63" s="897"/>
      <c r="C63" s="1453"/>
      <c r="D63" s="1453"/>
      <c r="E63" s="1453"/>
      <c r="F63" s="1453"/>
      <c r="G63" s="1453"/>
      <c r="H63" s="1453"/>
      <c r="I63" s="1471"/>
      <c r="J63" s="1474"/>
      <c r="K63" s="1453"/>
      <c r="L63" s="1459"/>
      <c r="M63" s="897"/>
      <c r="N63" s="1459"/>
      <c r="O63" s="1462"/>
      <c r="P63" s="294">
        <v>2</v>
      </c>
      <c r="Q63" s="213"/>
      <c r="R63" s="213"/>
      <c r="S63" s="210" t="s">
        <v>708</v>
      </c>
      <c r="T63" s="210"/>
      <c r="U63" s="288"/>
      <c r="V63" s="295" t="b">
        <f t="shared" si="1"/>
        <v>0</v>
      </c>
      <c r="W63" s="288"/>
      <c r="X63" s="295" t="b">
        <f t="shared" si="2"/>
        <v>0</v>
      </c>
      <c r="Y63" s="299" t="str">
        <f t="shared" ref="Y63:Y64" si="39">IF(AND(V63&lt;&gt;FALSE,X63&lt;&gt;FALSE),V63+X63,"-")</f>
        <v>-</v>
      </c>
      <c r="Z63" s="288"/>
      <c r="AA63" s="288"/>
      <c r="AB63" s="291"/>
      <c r="AC63" s="292" t="str">
        <f t="shared" si="3"/>
        <v>Faltan Datos</v>
      </c>
      <c r="AD63" s="296" t="str">
        <f>IF(Y63&lt;&gt;"-",IF(U63="Correctivo",AD62-(AD62*Y63),AD62-0),"Faltan Datos")</f>
        <v>Faltan Datos</v>
      </c>
      <c r="AE63" s="1465"/>
      <c r="AF63" s="1468"/>
      <c r="AG63" s="1453"/>
      <c r="AH63" s="1468"/>
      <c r="AI63" s="1453"/>
      <c r="AJ63" s="1456"/>
      <c r="AK63" s="969"/>
      <c r="AL63" s="897"/>
      <c r="AM63" s="897"/>
      <c r="AN63" s="897"/>
      <c r="AO63" s="897"/>
      <c r="AP63" s="897"/>
      <c r="AQ63" s="897"/>
      <c r="AR63" s="262"/>
      <c r="AS63" s="262"/>
      <c r="AT63" s="1429"/>
      <c r="AU63" s="897"/>
      <c r="AV63" s="897"/>
      <c r="AW63" s="897"/>
      <c r="AX63" s="897"/>
      <c r="AY63" s="1426"/>
    </row>
    <row r="64" spans="1:51" s="147" customFormat="1" ht="35.1" customHeight="1" thickBot="1" x14ac:dyDescent="0.3">
      <c r="A64" s="1479"/>
      <c r="B64" s="1424"/>
      <c r="C64" s="1454"/>
      <c r="D64" s="1454"/>
      <c r="E64" s="1454"/>
      <c r="F64" s="1454"/>
      <c r="G64" s="1454"/>
      <c r="H64" s="1454"/>
      <c r="I64" s="1472"/>
      <c r="J64" s="1475"/>
      <c r="K64" s="1454"/>
      <c r="L64" s="1460"/>
      <c r="M64" s="1424"/>
      <c r="N64" s="1460"/>
      <c r="O64" s="1463"/>
      <c r="P64" s="297">
        <v>3</v>
      </c>
      <c r="Q64" s="212"/>
      <c r="R64" s="212"/>
      <c r="S64" s="245" t="s">
        <v>708</v>
      </c>
      <c r="T64" s="245"/>
      <c r="U64" s="288"/>
      <c r="V64" s="300" t="b">
        <f t="shared" si="1"/>
        <v>0</v>
      </c>
      <c r="W64" s="288"/>
      <c r="X64" s="300" t="b">
        <f t="shared" si="2"/>
        <v>0</v>
      </c>
      <c r="Y64" s="299" t="str">
        <f t="shared" si="39"/>
        <v>-</v>
      </c>
      <c r="Z64" s="288"/>
      <c r="AA64" s="288"/>
      <c r="AB64" s="291"/>
      <c r="AC64" s="292" t="str">
        <f t="shared" si="3"/>
        <v>Faltan Datos</v>
      </c>
      <c r="AD64" s="296" t="str">
        <f>IF(Y64&lt;&gt;"-",IF(U64="Correctivo",AD63-(AD63*Y64),AD63-0),"Faltan Datos")</f>
        <v>Faltan Datos</v>
      </c>
      <c r="AE64" s="1466"/>
      <c r="AF64" s="1469"/>
      <c r="AG64" s="1454"/>
      <c r="AH64" s="1469"/>
      <c r="AI64" s="1454"/>
      <c r="AJ64" s="1457"/>
      <c r="AK64" s="991"/>
      <c r="AL64" s="1424"/>
      <c r="AM64" s="1424"/>
      <c r="AN64" s="1424"/>
      <c r="AO64" s="1424"/>
      <c r="AP64" s="1424"/>
      <c r="AQ64" s="1424"/>
      <c r="AR64" s="274"/>
      <c r="AS64" s="274"/>
      <c r="AT64" s="1430"/>
      <c r="AU64" s="1424"/>
      <c r="AV64" s="1424"/>
      <c r="AW64" s="1424"/>
      <c r="AX64" s="1424"/>
      <c r="AY64" s="1427"/>
    </row>
    <row r="65" spans="1:51" s="147" customFormat="1" ht="35.1" customHeight="1" x14ac:dyDescent="0.25">
      <c r="A65" s="1477"/>
      <c r="B65" s="897">
        <v>20</v>
      </c>
      <c r="C65" s="1452"/>
      <c r="D65" s="1452"/>
      <c r="E65" s="1452"/>
      <c r="F65" s="1476"/>
      <c r="G65" s="1476"/>
      <c r="H65" s="1452"/>
      <c r="I65" s="1470"/>
      <c r="J65" s="1473"/>
      <c r="K65" s="1476" t="str">
        <f>IFERROR(VLOOKUP(J65,[7]ListasRSec!$C$27:$E$31,3,0),"Faltan Datos")</f>
        <v>Faltan Datos</v>
      </c>
      <c r="L65" s="1458" t="b">
        <f>IF(K65="Muy Alta","100%",IF(K65="Alta","80%",IF(K65="Media","60%",IF(K65="Baja","40%",IF(K65="Muy Baja","20%")))))</f>
        <v>0</v>
      </c>
      <c r="M65" s="1423"/>
      <c r="N65" s="1458" t="b">
        <f>IF(M65="Catastrófico","100%",IF(M65="Mayor","80%",IF(M65="Moderado","60%",IF(M65="Menor","40%",IF(M65="Leve","20%")))))</f>
        <v>0</v>
      </c>
      <c r="O65" s="1461" t="str">
        <f>IF(K65&lt;&gt;"",IF(M65&lt;&gt;"",
IF(AND(K65 = "Muy Baja",M65 = "Leve"), "Bajo",
IF(AND(K65 = "Muy Baja",M65 = "Menor"), "Bajo",
IF(AND(K65 = "Muy Baja",M65 = "Moderado"), "Moderado",
IF(AND(K65 = "Muy Baja",M65 = "Mayor"), "Alto",
IF(AND(K65 = "Muy Baja",M65 = "Catastrófico"), "Extremo",
IF(AND(K65 = "Baja",M65 = "Leve"), "Bajo",
IF(AND(K65 = "Baja",M65 = "Menor"), "Moderado",
IF(AND(K65 = "Baja",M65 = "Moderado"), "Moderado",
IF(AND(K65 = "Baja",M65 = "Mayor"), "Alto",
IF(AND(K65 = "Baja",M65 = "Catastrófico"), "Extremo",
IF(AND(K65 = "Media",M65 = "Leve"), "Moderado",
IF(AND(K65 = "Media",M65 = "Menor"), "Moderado",
IF(AND(K65 = "Media",M65 = "Moderado"), " Moderado",
IF(AND(K65 = "Media",M65 = "Mayor"), "Alto",
IF(AND(K65 = "Media",M65 = "Catastrófico"), "Extremo",
IF(AND(K65 = "Alta",M65 = "Leve"), "Moderado",
IF(AND(K65 = "Alta",M65 = "Menor"), "Moderado",
IF(AND(K65 = "Alta",M65 = "Moderado"), "Alto",
IF(AND(K65 = "Alta",M65 = "Mayor"), "Alto",
IF(AND(K65 = "Alta",M65 = "Catastrófico"), "Extremo",
IF(AND(K65 = "Muy Alta",M65 = "Leve"), "Alto",
IF(AND(K65 = "Muy Alta",M65 = "Menor"), "Alto",
IF(AND(K65 = "Muy Alta",M65 = "Moderado"), "Alto",
IF(AND(K65 = "Muy Alta",M65 = "Mayor"), "Alto",
IF(AND(K65 = "Muy Alta",M65 = "Catastrófico"), "Extremo",
))))))))))))))))))))))))),"N/A"),"N/A")</f>
        <v>N/A</v>
      </c>
      <c r="P65" s="298">
        <v>1</v>
      </c>
      <c r="Q65" s="288"/>
      <c r="R65" s="288"/>
      <c r="S65" s="288" t="s">
        <v>708</v>
      </c>
      <c r="T65" s="288"/>
      <c r="U65" s="288"/>
      <c r="V65" s="289" t="b">
        <f t="shared" si="1"/>
        <v>0</v>
      </c>
      <c r="W65" s="288"/>
      <c r="X65" s="289" t="b">
        <f t="shared" si="2"/>
        <v>0</v>
      </c>
      <c r="Y65" s="299" t="str">
        <f>IF(AND(V65&lt;&gt;FALSE,X65&lt;&gt;FALSE),V65+X65,"-")</f>
        <v>-</v>
      </c>
      <c r="Z65" s="288"/>
      <c r="AA65" s="288"/>
      <c r="AB65" s="291"/>
      <c r="AC65" s="292" t="str">
        <f t="shared" si="3"/>
        <v>Faltan Datos</v>
      </c>
      <c r="AD65" s="293" t="str">
        <f>IF(Y65&lt;&gt;"-",IF(U65="Correctivo",N65-(N65*Y65),N65-0),"Faltan Datos")</f>
        <v>Faltan Datos</v>
      </c>
      <c r="AE65" s="1464" t="str">
        <f>IF(AND(AF65&lt;=100%,AF65&gt;80%),"Muy alta",IF(AND(AF65&lt;=80%,AF65&gt;60%),"Alta",IF(AND(AF65&lt;=60%,AF65&gt;40%),"Media",IF(AND(AF65&lt;=40%,AF65&gt;20%),"Baja",IF(AND(AF65&lt;=20%,AF65&gt;=0%),"Muy Baja")))))</f>
        <v>Muy Baja</v>
      </c>
      <c r="AF65" s="1467">
        <f>MIN(AC65:AC67)</f>
        <v>0</v>
      </c>
      <c r="AG65" s="1452" t="str">
        <f>IF(AND(AH65&lt;=100%,AH65&gt;80%),"Catastrófico",IF(AND(AH65&lt;=80%,AH65&gt;60%),"Mayor",IF(AND(AH65&lt;=60%,AH65&gt;40%),"Moderado",IF(AND(AH65&lt;=40%,AH65&gt;20%),"Menor",IF(AND(AH65&lt;=20%,AH65&gt;=0%),"Leve")))))</f>
        <v>Leve</v>
      </c>
      <c r="AH65" s="1467">
        <f>MIN(AD65:AD67)</f>
        <v>0</v>
      </c>
      <c r="AI65" s="1452" t="str">
        <f t="shared" ref="AI65" si="40">IF(AE65&lt;&gt;"",IF(AG65&lt;&gt;"",
IF(AND(AE65 = "Muy Baja",AG65 = "Leve"), "Baja (Aceptar)",
IF(AND(AE65 = "Muy Baja",AG65 = "Menor"), "Baja (Aceptar)",
IF(AND(AE65 = "Muy Baja",AG65 = "Moderado"), "Moderada (Aceptar, Mitigar o Transferir)",
IF(AND(AE65 = "Muy Baja",AG65 = "Mayor"), "Alta (Mitigar o Transferir)",
IF(AND(AE65 = "Muy Baja",AG65 = "Catastrófico"), "Extrema (Evitar, Mitigar o Transferir)",
IF(AND(AE65 = "Baja",AG65 = "Leve"), "Baja (Aceptar)",
IF(AND(AE65 = "Baja",AG65 = "Menor"), "Moderada (Aceptar, Mitigar o Transferir)",
IF(AND(AE65 = "Baja",AG65 = "Moderado"), "Moderada (Aceptar, Mitigar o Transferir)",
IF(AND(AE65 = "Baja",AG65 = "Mayor"), "Alta (Mitigar o Transferir)",
IF(AND(AE65 = "Baja",AG65 = "Catastrófico"), "Extrema (Evitar, Mitigar o Transferir)",
IF(AND(AE65 = "Media",AG65 = "Leve"), "Moderada (Aceptar, Mitigar o Transferir)",
IF(AND(AE65 = "Media",AG65 = "Menor"), "Moderada (Aceptar, Mitigar o Transferir)",
IF(AND(AE65 = "Media",AG65 = "Moderado"), "Moderada (Aceptar, Mitigar o Transferir)",
IF(AND(AE65 = "Media",AG65 = "Mayor"), "Alta (Mitigar o Transferir)",
IF(AND(AE65 = "Media",AG65 = "Catastrófico"), "Extrema (Evitar, Mitigar o Transferir)",
IF(AND(AE65 = "Alta",AG65 = "Leve"), "Moderada (Aceptar, Mitigar o Transferir)",
IF(AND(AE65 = "Alta",AG65 = "Menor"), "Moderada (Aceptar, Mitigar o Transferir)",
IF(AND(AE65 = "Alta",AG65 = "Moderado"), "Alta (Mitigar o Transferir)",
IF(AND(AE65 = "Alta",AG65 = "Mayor"), "Alta (Mitigar o Transferir)",
IF(AND(AE65 = "Alta",AG65 = "Catastrófico"), "Extrema (Evitar, Mitigar o Transferir)",
IF(AND(AE65 = "Muy Alta",AG65 = "Leve"), "Alta (Mitigar o Transferir)",
IF(AND(AE65 = "Muy Alta",AG65 = "Menor"), "Alta (Mitigar o Transferir)",
IF(AND(AE65 = "Muy Alta",AG65 = "Moderado"), "Alta (Mitigar o Transferir)",
IF(AND(AE65 = "Muy Alta",AG65 = "Mayor"), "Alta (Mitigar o Transferir)",
IF(AND(AE65 = "Muy Alta",AG65 = "Catastrófico"), "Extrema (Evitar, Mitigar o Transferir)",
))))))))))))))))))))))))),"N/A"),"N/A")</f>
        <v>Baja (Aceptar)</v>
      </c>
      <c r="AJ65" s="1455"/>
      <c r="AK65" s="982"/>
      <c r="AL65" s="1423"/>
      <c r="AM65" s="1423"/>
      <c r="AN65" s="1423"/>
      <c r="AO65" s="1423"/>
      <c r="AP65" s="1423"/>
      <c r="AQ65" s="1423"/>
      <c r="AR65" s="273"/>
      <c r="AS65" s="273"/>
      <c r="AT65" s="1428"/>
      <c r="AU65" s="1423"/>
      <c r="AV65" s="1423"/>
      <c r="AW65" s="1423"/>
      <c r="AX65" s="1423"/>
      <c r="AY65" s="1425"/>
    </row>
    <row r="66" spans="1:51" s="147" customFormat="1" ht="35.1" customHeight="1" x14ac:dyDescent="0.25">
      <c r="A66" s="1478"/>
      <c r="B66" s="897"/>
      <c r="C66" s="1453"/>
      <c r="D66" s="1453"/>
      <c r="E66" s="1453"/>
      <c r="F66" s="1453"/>
      <c r="G66" s="1453"/>
      <c r="H66" s="1453"/>
      <c r="I66" s="1471"/>
      <c r="J66" s="1474"/>
      <c r="K66" s="1453"/>
      <c r="L66" s="1459"/>
      <c r="M66" s="897"/>
      <c r="N66" s="1459"/>
      <c r="O66" s="1462"/>
      <c r="P66" s="294">
        <v>2</v>
      </c>
      <c r="Q66" s="213"/>
      <c r="R66" s="213"/>
      <c r="S66" s="210" t="s">
        <v>708</v>
      </c>
      <c r="T66" s="210"/>
      <c r="U66" s="288"/>
      <c r="V66" s="295" t="b">
        <f t="shared" si="1"/>
        <v>0</v>
      </c>
      <c r="W66" s="288"/>
      <c r="X66" s="295" t="b">
        <f t="shared" si="2"/>
        <v>0</v>
      </c>
      <c r="Y66" s="299" t="str">
        <f t="shared" ref="Y66:Y67" si="41">IF(AND(V66&lt;&gt;FALSE,X66&lt;&gt;FALSE),V66+X66,"-")</f>
        <v>-</v>
      </c>
      <c r="Z66" s="288"/>
      <c r="AA66" s="288"/>
      <c r="AB66" s="291"/>
      <c r="AC66" s="292" t="str">
        <f t="shared" si="3"/>
        <v>Faltan Datos</v>
      </c>
      <c r="AD66" s="296" t="str">
        <f>IF(Y66&lt;&gt;"-",IF(U66="Correctivo",AD65-(AD65*Y66),AD65-0),"Faltan Datos")</f>
        <v>Faltan Datos</v>
      </c>
      <c r="AE66" s="1465"/>
      <c r="AF66" s="1468"/>
      <c r="AG66" s="1453"/>
      <c r="AH66" s="1468"/>
      <c r="AI66" s="1453"/>
      <c r="AJ66" s="1456"/>
      <c r="AK66" s="969"/>
      <c r="AL66" s="897"/>
      <c r="AM66" s="897"/>
      <c r="AN66" s="897"/>
      <c r="AO66" s="897"/>
      <c r="AP66" s="897"/>
      <c r="AQ66" s="897"/>
      <c r="AR66" s="262"/>
      <c r="AS66" s="262"/>
      <c r="AT66" s="1429"/>
      <c r="AU66" s="897"/>
      <c r="AV66" s="897"/>
      <c r="AW66" s="897"/>
      <c r="AX66" s="897"/>
      <c r="AY66" s="1426"/>
    </row>
    <row r="67" spans="1:51" s="147" customFormat="1" ht="35.1" customHeight="1" thickBot="1" x14ac:dyDescent="0.3">
      <c r="A67" s="1479"/>
      <c r="B67" s="1424"/>
      <c r="C67" s="1454"/>
      <c r="D67" s="1454"/>
      <c r="E67" s="1454"/>
      <c r="F67" s="1454"/>
      <c r="G67" s="1454"/>
      <c r="H67" s="1454"/>
      <c r="I67" s="1472"/>
      <c r="J67" s="1475"/>
      <c r="K67" s="1454"/>
      <c r="L67" s="1460"/>
      <c r="M67" s="1424"/>
      <c r="N67" s="1460"/>
      <c r="O67" s="1463"/>
      <c r="P67" s="297">
        <v>3</v>
      </c>
      <c r="Q67" s="212"/>
      <c r="R67" s="212"/>
      <c r="S67" s="245" t="s">
        <v>708</v>
      </c>
      <c r="T67" s="245"/>
      <c r="U67" s="288"/>
      <c r="V67" s="300" t="b">
        <f t="shared" si="1"/>
        <v>0</v>
      </c>
      <c r="W67" s="288"/>
      <c r="X67" s="300" t="b">
        <f t="shared" si="2"/>
        <v>0</v>
      </c>
      <c r="Y67" s="299" t="str">
        <f t="shared" si="41"/>
        <v>-</v>
      </c>
      <c r="Z67" s="288"/>
      <c r="AA67" s="288"/>
      <c r="AB67" s="291"/>
      <c r="AC67" s="292" t="str">
        <f t="shared" si="3"/>
        <v>Faltan Datos</v>
      </c>
      <c r="AD67" s="296" t="str">
        <f>IF(Y67&lt;&gt;"-",IF(U67="Correctivo",AD66-(AD66*Y67),AD66-0),"Faltan Datos")</f>
        <v>Faltan Datos</v>
      </c>
      <c r="AE67" s="1466"/>
      <c r="AF67" s="1469"/>
      <c r="AG67" s="1454"/>
      <c r="AH67" s="1469"/>
      <c r="AI67" s="1454"/>
      <c r="AJ67" s="1457"/>
      <c r="AK67" s="991"/>
      <c r="AL67" s="1424"/>
      <c r="AM67" s="1424"/>
      <c r="AN67" s="1424"/>
      <c r="AO67" s="1424"/>
      <c r="AP67" s="1424"/>
      <c r="AQ67" s="1424"/>
      <c r="AR67" s="274"/>
      <c r="AS67" s="274"/>
      <c r="AT67" s="1430"/>
      <c r="AU67" s="1424"/>
      <c r="AV67" s="1424"/>
      <c r="AW67" s="1424"/>
      <c r="AX67" s="1424"/>
      <c r="AY67" s="1427"/>
    </row>
    <row r="68" spans="1:51" s="147" customFormat="1" ht="35.1" customHeight="1" x14ac:dyDescent="0.25">
      <c r="A68" s="1477"/>
      <c r="B68" s="1482">
        <v>21</v>
      </c>
      <c r="C68" s="1452"/>
      <c r="D68" s="1452"/>
      <c r="E68" s="1452"/>
      <c r="F68" s="1476"/>
      <c r="G68" s="1476"/>
      <c r="H68" s="1452"/>
      <c r="I68" s="1470"/>
      <c r="J68" s="1473"/>
      <c r="K68" s="1476" t="str">
        <f>IFERROR(VLOOKUP(J68,[7]ListasRSec!$C$27:$E$31,3,0),"Faltan Datos")</f>
        <v>Faltan Datos</v>
      </c>
      <c r="L68" s="1458" t="b">
        <f>IF(K68="Muy Alta","100%",IF(K68="Alta","80%",IF(K68="Media","60%",IF(K68="Baja","40%",IF(K68="Muy Baja","20%")))))</f>
        <v>0</v>
      </c>
      <c r="M68" s="1423"/>
      <c r="N68" s="1458" t="b">
        <f>IF(M68="Catastrófico","100%",IF(M68="Mayor","80%",IF(M68="Moderado","60%",IF(M68="Menor","40%",IF(M68="Leve","20%")))))</f>
        <v>0</v>
      </c>
      <c r="O68" s="1461" t="str">
        <f>IF(K68&lt;&gt;"",IF(M68&lt;&gt;"",
IF(AND(K68 = "Muy Baja",M68 = "Leve"), "Bajo",
IF(AND(K68 = "Muy Baja",M68 = "Menor"), "Bajo",
IF(AND(K68 = "Muy Baja",M68 = "Moderado"), "Moderado",
IF(AND(K68 = "Muy Baja",M68 = "Mayor"), "Alto",
IF(AND(K68 = "Muy Baja",M68 = "Catastrófico"), "Extremo",
IF(AND(K68 = "Baja",M68 = "Leve"), "Bajo",
IF(AND(K68 = "Baja",M68 = "Menor"), "Moderado",
IF(AND(K68 = "Baja",M68 = "Moderado"), "Moderado",
IF(AND(K68 = "Baja",M68 = "Mayor"), "Alto",
IF(AND(K68 = "Baja",M68 = "Catastrófico"), "Extremo",
IF(AND(K68 = "Media",M68 = "Leve"), "Moderado",
IF(AND(K68 = "Media",M68 = "Menor"), "Moderado",
IF(AND(K68 = "Media",M68 = "Moderado"), " Moderado",
IF(AND(K68 = "Media",M68 = "Mayor"), "Alto",
IF(AND(K68 = "Media",M68 = "Catastrófico"), "Extremo",
IF(AND(K68 = "Alta",M68 = "Leve"), "Moderado",
IF(AND(K68 = "Alta",M68 = "Menor"), "Moderado",
IF(AND(K68 = "Alta",M68 = "Moderado"), "Alto",
IF(AND(K68 = "Alta",M68 = "Mayor"), "Alto",
IF(AND(K68 = "Alta",M68 = "Catastrófico"), "Extremo",
IF(AND(K68 = "Muy Alta",M68 = "Leve"), "Alto",
IF(AND(K68 = "Muy Alta",M68 = "Menor"), "Alto",
IF(AND(K68 = "Muy Alta",M68 = "Moderado"), "Alto",
IF(AND(K68 = "Muy Alta",M68 = "Mayor"), "Alto",
IF(AND(K68 = "Muy Alta",M68 = "Catastrófico"), "Extremo",
))))))))))))))))))))))))),"N/A"),"N/A")</f>
        <v>N/A</v>
      </c>
      <c r="P68" s="298">
        <v>1</v>
      </c>
      <c r="Q68" s="288"/>
      <c r="R68" s="288"/>
      <c r="S68" s="288" t="s">
        <v>708</v>
      </c>
      <c r="T68" s="288"/>
      <c r="U68" s="288"/>
      <c r="V68" s="289" t="b">
        <f t="shared" si="1"/>
        <v>0</v>
      </c>
      <c r="W68" s="288"/>
      <c r="X68" s="289" t="b">
        <f t="shared" si="2"/>
        <v>0</v>
      </c>
      <c r="Y68" s="299" t="str">
        <f>IF(AND(V68&lt;&gt;FALSE,X68&lt;&gt;FALSE),V68+X68,"-")</f>
        <v>-</v>
      </c>
      <c r="Z68" s="288"/>
      <c r="AA68" s="288"/>
      <c r="AB68" s="291"/>
      <c r="AC68" s="292" t="str">
        <f t="shared" si="3"/>
        <v>Faltan Datos</v>
      </c>
      <c r="AD68" s="293" t="str">
        <f>IF(Y68&lt;&gt;"-",IF(U68="Correctivo",N68-(N68*Y68),N68-0),"Faltan Datos")</f>
        <v>Faltan Datos</v>
      </c>
      <c r="AE68" s="1464" t="str">
        <f>IF(AND(AF68&lt;=100%,AF68&gt;80%),"Muy alta",IF(AND(AF68&lt;=80%,AF68&gt;60%),"Alta",IF(AND(AF68&lt;=60%,AF68&gt;40%),"Media",IF(AND(AF68&lt;=40%,AF68&gt;20%),"Baja",IF(AND(AF68&lt;=20%,AF68&gt;=0%),"Muy Baja")))))</f>
        <v>Muy Baja</v>
      </c>
      <c r="AF68" s="1467">
        <f>MIN(AC68:AC70)</f>
        <v>0</v>
      </c>
      <c r="AG68" s="1452" t="str">
        <f>IF(AND(AH68&lt;=100%,AH68&gt;80%),"Catastrófico",IF(AND(AH68&lt;=80%,AH68&gt;60%),"Mayor",IF(AND(AH68&lt;=60%,AH68&gt;40%),"Moderado",IF(AND(AH68&lt;=40%,AH68&gt;20%),"Menor",IF(AND(AH68&lt;=20%,AH68&gt;=0%),"Leve")))))</f>
        <v>Leve</v>
      </c>
      <c r="AH68" s="1467">
        <f>MIN(AD68:AD70)</f>
        <v>0</v>
      </c>
      <c r="AI68" s="1452" t="str">
        <f t="shared" ref="AI68" si="42">IF(AE68&lt;&gt;"",IF(AG68&lt;&gt;"",
IF(AND(AE68 = "Muy Baja",AG68 = "Leve"), "Baja (Aceptar)",
IF(AND(AE68 = "Muy Baja",AG68 = "Menor"), "Baja (Aceptar)",
IF(AND(AE68 = "Muy Baja",AG68 = "Moderado"), "Moderada (Aceptar, Mitigar o Transferir)",
IF(AND(AE68 = "Muy Baja",AG68 = "Mayor"), "Alta (Mitigar o Transferir)",
IF(AND(AE68 = "Muy Baja",AG68 = "Catastrófico"), "Extrema (Evitar, Mitigar o Transferir)",
IF(AND(AE68 = "Baja",AG68 = "Leve"), "Baja (Aceptar)",
IF(AND(AE68 = "Baja",AG68 = "Menor"), "Moderada (Aceptar, Mitigar o Transferir)",
IF(AND(AE68 = "Baja",AG68 = "Moderado"), "Moderada (Aceptar, Mitigar o Transferir)",
IF(AND(AE68 = "Baja",AG68 = "Mayor"), "Alta (Mitigar o Transferir)",
IF(AND(AE68 = "Baja",AG68 = "Catastrófico"), "Extrema (Evitar, Mitigar o Transferir)",
IF(AND(AE68 = "Media",AG68 = "Leve"), "Moderada (Aceptar, Mitigar o Transferir)",
IF(AND(AE68 = "Media",AG68 = "Menor"), "Moderada (Aceptar, Mitigar o Transferir)",
IF(AND(AE68 = "Media",AG68 = "Moderado"), "Moderada (Aceptar, Mitigar o Transferir)",
IF(AND(AE68 = "Media",AG68 = "Mayor"), "Alta (Mitigar o Transferir)",
IF(AND(AE68 = "Media",AG68 = "Catastrófico"), "Extrema (Evitar, Mitigar o Transferir)",
IF(AND(AE68 = "Alta",AG68 = "Leve"), "Moderada (Aceptar, Mitigar o Transferir)",
IF(AND(AE68 = "Alta",AG68 = "Menor"), "Moderada (Aceptar, Mitigar o Transferir)",
IF(AND(AE68 = "Alta",AG68 = "Moderado"), "Alta (Mitigar o Transferir)",
IF(AND(AE68 = "Alta",AG68 = "Mayor"), "Alta (Mitigar o Transferir)",
IF(AND(AE68 = "Alta",AG68 = "Catastrófico"), "Extrema (Evitar, Mitigar o Transferir)",
IF(AND(AE68 = "Muy Alta",AG68 = "Leve"), "Alta (Mitigar o Transferir)",
IF(AND(AE68 = "Muy Alta",AG68 = "Menor"), "Alta (Mitigar o Transferir)",
IF(AND(AE68 = "Muy Alta",AG68 = "Moderado"), "Alta (Mitigar o Transferir)",
IF(AND(AE68 = "Muy Alta",AG68 = "Mayor"), "Alta (Mitigar o Transferir)",
IF(AND(AE68 = "Muy Alta",AG68 = "Catastrófico"), "Extrema (Evitar, Mitigar o Transferir)",
))))))))))))))))))))))))),"N/A"),"N/A")</f>
        <v>Baja (Aceptar)</v>
      </c>
      <c r="AJ68" s="1455"/>
      <c r="AK68" s="982"/>
      <c r="AL68" s="1423"/>
      <c r="AM68" s="1423"/>
      <c r="AN68" s="1423"/>
      <c r="AO68" s="1423"/>
      <c r="AP68" s="1423"/>
      <c r="AQ68" s="1423"/>
      <c r="AR68" s="273"/>
      <c r="AS68" s="273"/>
      <c r="AT68" s="1428"/>
      <c r="AU68" s="1423"/>
      <c r="AV68" s="1423"/>
      <c r="AW68" s="1423"/>
      <c r="AX68" s="1423"/>
      <c r="AY68" s="1425"/>
    </row>
    <row r="69" spans="1:51" s="147" customFormat="1" ht="35.1" customHeight="1" x14ac:dyDescent="0.25">
      <c r="A69" s="1478"/>
      <c r="B69" s="897"/>
      <c r="C69" s="1453"/>
      <c r="D69" s="1453"/>
      <c r="E69" s="1453"/>
      <c r="F69" s="1453"/>
      <c r="G69" s="1453"/>
      <c r="H69" s="1453"/>
      <c r="I69" s="1471"/>
      <c r="J69" s="1474"/>
      <c r="K69" s="1453"/>
      <c r="L69" s="1459"/>
      <c r="M69" s="897"/>
      <c r="N69" s="1459"/>
      <c r="O69" s="1462"/>
      <c r="P69" s="294">
        <v>2</v>
      </c>
      <c r="Q69" s="213"/>
      <c r="R69" s="213"/>
      <c r="S69" s="210" t="s">
        <v>708</v>
      </c>
      <c r="T69" s="210"/>
      <c r="U69" s="288"/>
      <c r="V69" s="295" t="b">
        <f t="shared" si="1"/>
        <v>0</v>
      </c>
      <c r="W69" s="288"/>
      <c r="X69" s="295" t="b">
        <f t="shared" si="2"/>
        <v>0</v>
      </c>
      <c r="Y69" s="299" t="str">
        <f t="shared" ref="Y69:Y70" si="43">IF(AND(V69&lt;&gt;FALSE,X69&lt;&gt;FALSE),V69+X69,"-")</f>
        <v>-</v>
      </c>
      <c r="Z69" s="288"/>
      <c r="AA69" s="288"/>
      <c r="AB69" s="291"/>
      <c r="AC69" s="292" t="str">
        <f t="shared" si="3"/>
        <v>Faltan Datos</v>
      </c>
      <c r="AD69" s="296" t="str">
        <f>IF(Y69&lt;&gt;"-",IF(U69="Correctivo",AD68-(AD68*Y69),AD68-0),"Faltan Datos")</f>
        <v>Faltan Datos</v>
      </c>
      <c r="AE69" s="1465"/>
      <c r="AF69" s="1468"/>
      <c r="AG69" s="1453"/>
      <c r="AH69" s="1468"/>
      <c r="AI69" s="1453"/>
      <c r="AJ69" s="1456"/>
      <c r="AK69" s="969"/>
      <c r="AL69" s="897"/>
      <c r="AM69" s="897"/>
      <c r="AN69" s="897"/>
      <c r="AO69" s="897"/>
      <c r="AP69" s="897"/>
      <c r="AQ69" s="897"/>
      <c r="AR69" s="262"/>
      <c r="AS69" s="262"/>
      <c r="AT69" s="1429"/>
      <c r="AU69" s="897"/>
      <c r="AV69" s="897"/>
      <c r="AW69" s="897"/>
      <c r="AX69" s="897"/>
      <c r="AY69" s="1426"/>
    </row>
    <row r="70" spans="1:51" s="147" customFormat="1" ht="35.1" customHeight="1" thickBot="1" x14ac:dyDescent="0.3">
      <c r="A70" s="1479"/>
      <c r="B70" s="1424"/>
      <c r="C70" s="1454"/>
      <c r="D70" s="1454"/>
      <c r="E70" s="1454"/>
      <c r="F70" s="1454"/>
      <c r="G70" s="1454"/>
      <c r="H70" s="1454"/>
      <c r="I70" s="1472"/>
      <c r="J70" s="1475"/>
      <c r="K70" s="1454"/>
      <c r="L70" s="1460"/>
      <c r="M70" s="1424"/>
      <c r="N70" s="1460"/>
      <c r="O70" s="1463"/>
      <c r="P70" s="297">
        <v>3</v>
      </c>
      <c r="Q70" s="212"/>
      <c r="R70" s="212"/>
      <c r="S70" s="245" t="s">
        <v>708</v>
      </c>
      <c r="T70" s="245"/>
      <c r="U70" s="288"/>
      <c r="V70" s="300" t="b">
        <f t="shared" si="1"/>
        <v>0</v>
      </c>
      <c r="W70" s="288"/>
      <c r="X70" s="300" t="b">
        <f t="shared" si="2"/>
        <v>0</v>
      </c>
      <c r="Y70" s="299" t="str">
        <f t="shared" si="43"/>
        <v>-</v>
      </c>
      <c r="Z70" s="288"/>
      <c r="AA70" s="288"/>
      <c r="AB70" s="291"/>
      <c r="AC70" s="292" t="str">
        <f t="shared" si="3"/>
        <v>Faltan Datos</v>
      </c>
      <c r="AD70" s="296" t="str">
        <f>IF(Y70&lt;&gt;"-",IF(U70="Correctivo",AD69-(AD69*Y70),AD69-0),"Faltan Datos")</f>
        <v>Faltan Datos</v>
      </c>
      <c r="AE70" s="1466"/>
      <c r="AF70" s="1469"/>
      <c r="AG70" s="1454"/>
      <c r="AH70" s="1469"/>
      <c r="AI70" s="1454"/>
      <c r="AJ70" s="1457"/>
      <c r="AK70" s="991"/>
      <c r="AL70" s="1424"/>
      <c r="AM70" s="1424"/>
      <c r="AN70" s="1424"/>
      <c r="AO70" s="1424"/>
      <c r="AP70" s="1424"/>
      <c r="AQ70" s="1424"/>
      <c r="AR70" s="274"/>
      <c r="AS70" s="274"/>
      <c r="AT70" s="1430"/>
      <c r="AU70" s="1424"/>
      <c r="AV70" s="1424"/>
      <c r="AW70" s="1424"/>
      <c r="AX70" s="1424"/>
      <c r="AY70" s="1427"/>
    </row>
    <row r="71" spans="1:51" s="147" customFormat="1" ht="35.1" customHeight="1" x14ac:dyDescent="0.25">
      <c r="A71" s="1477"/>
      <c r="B71" s="1482">
        <v>22</v>
      </c>
      <c r="C71" s="1452"/>
      <c r="D71" s="1452"/>
      <c r="E71" s="1452"/>
      <c r="F71" s="1476"/>
      <c r="G71" s="1476"/>
      <c r="H71" s="1452"/>
      <c r="I71" s="1470"/>
      <c r="J71" s="1473"/>
      <c r="K71" s="1476" t="str">
        <f>IFERROR(VLOOKUP(J71,[7]ListasRSec!$C$27:$E$31,3,0),"Faltan Datos")</f>
        <v>Faltan Datos</v>
      </c>
      <c r="L71" s="1458" t="b">
        <f>IF(K71="Muy Alta","100%",IF(K71="Alta","80%",IF(K71="Media","60%",IF(K71="Baja","40%",IF(K71="Muy Baja","20%")))))</f>
        <v>0</v>
      </c>
      <c r="M71" s="1423"/>
      <c r="N71" s="1458" t="b">
        <f>IF(M71="Catastrófico","100%",IF(M71="Mayor","80%",IF(M71="Moderado","60%",IF(M71="Menor","40%",IF(M71="Leve","20%")))))</f>
        <v>0</v>
      </c>
      <c r="O71" s="1461" t="str">
        <f>IF(K71&lt;&gt;"",IF(M71&lt;&gt;"",
IF(AND(K71 = "Muy Baja",M71 = "Leve"), "Bajo",
IF(AND(K71 = "Muy Baja",M71 = "Menor"), "Bajo",
IF(AND(K71 = "Muy Baja",M71 = "Moderado"), "Moderado",
IF(AND(K71 = "Muy Baja",M71 = "Mayor"), "Alto",
IF(AND(K71 = "Muy Baja",M71 = "Catastrófico"), "Extremo",
IF(AND(K71 = "Baja",M71 = "Leve"), "Bajo",
IF(AND(K71 = "Baja",M71 = "Menor"), "Moderado",
IF(AND(K71 = "Baja",M71 = "Moderado"), "Moderado",
IF(AND(K71 = "Baja",M71 = "Mayor"), "Alto",
IF(AND(K71 = "Baja",M71 = "Catastrófico"), "Extremo",
IF(AND(K71 = "Media",M71 = "Leve"), "Moderado",
IF(AND(K71 = "Media",M71 = "Menor"), "Moderado",
IF(AND(K71 = "Media",M71 = "Moderado"), " Moderado",
IF(AND(K71 = "Media",M71 = "Mayor"), "Alto",
IF(AND(K71 = "Media",M71 = "Catastrófico"), "Extremo",
IF(AND(K71 = "Alta",M71 = "Leve"), "Moderado",
IF(AND(K71 = "Alta",M71 = "Menor"), "Moderado",
IF(AND(K71 = "Alta",M71 = "Moderado"), "Alto",
IF(AND(K71 = "Alta",M71 = "Mayor"), "Alto",
IF(AND(K71 = "Alta",M71 = "Catastrófico"), "Extremo",
IF(AND(K71 = "Muy Alta",M71 = "Leve"), "Alto",
IF(AND(K71 = "Muy Alta",M71 = "Menor"), "Alto",
IF(AND(K71 = "Muy Alta",M71 = "Moderado"), "Alto",
IF(AND(K71 = "Muy Alta",M71 = "Mayor"), "Alto",
IF(AND(K71 = "Muy Alta",M71 = "Catastrófico"), "Extremo",
))))))))))))))))))))))))),"N/A"),"N/A")</f>
        <v>N/A</v>
      </c>
      <c r="P71" s="298">
        <v>1</v>
      </c>
      <c r="Q71" s="288"/>
      <c r="R71" s="288"/>
      <c r="S71" s="288" t="s">
        <v>708</v>
      </c>
      <c r="T71" s="288"/>
      <c r="U71" s="288"/>
      <c r="V71" s="289" t="b">
        <f t="shared" si="1"/>
        <v>0</v>
      </c>
      <c r="W71" s="288"/>
      <c r="X71" s="289" t="b">
        <f t="shared" si="2"/>
        <v>0</v>
      </c>
      <c r="Y71" s="299" t="str">
        <f>IF(AND(V71&lt;&gt;FALSE,X71&lt;&gt;FALSE),V71+X71,"-")</f>
        <v>-</v>
      </c>
      <c r="Z71" s="288"/>
      <c r="AA71" s="288"/>
      <c r="AB71" s="291"/>
      <c r="AC71" s="292" t="str">
        <f t="shared" si="3"/>
        <v>Faltan Datos</v>
      </c>
      <c r="AD71" s="293" t="str">
        <f>IF(Y71&lt;&gt;"-",IF(U71="Correctivo",N71-(N71*Y71),N71-0),"Faltan Datos")</f>
        <v>Faltan Datos</v>
      </c>
      <c r="AE71" s="1464" t="str">
        <f>IF(AND(AF71&lt;=100%,AF71&gt;80%),"Muy alta",IF(AND(AF71&lt;=80%,AF71&gt;60%),"Alta",IF(AND(AF71&lt;=60%,AF71&gt;40%),"Media",IF(AND(AF71&lt;=40%,AF71&gt;20%),"Baja",IF(AND(AF71&lt;=20%,AF71&gt;=0%),"Muy Baja")))))</f>
        <v>Muy Baja</v>
      </c>
      <c r="AF71" s="1467">
        <f>MIN(AC71:AC73)</f>
        <v>0</v>
      </c>
      <c r="AG71" s="1452" t="str">
        <f>IF(AND(AH71&lt;=100%,AH71&gt;80%),"Catastrófico",IF(AND(AH71&lt;=80%,AH71&gt;60%),"Mayor",IF(AND(AH71&lt;=60%,AH71&gt;40%),"Moderado",IF(AND(AH71&lt;=40%,AH71&gt;20%),"Menor",IF(AND(AH71&lt;=20%,AH71&gt;=0%),"Leve")))))</f>
        <v>Leve</v>
      </c>
      <c r="AH71" s="1467">
        <f>MIN(AD71:AD73)</f>
        <v>0</v>
      </c>
      <c r="AI71" s="1452" t="str">
        <f t="shared" ref="AI71" si="44">IF(AE71&lt;&gt;"",IF(AG71&lt;&gt;"",
IF(AND(AE71 = "Muy Baja",AG71 = "Leve"), "Baja (Aceptar)",
IF(AND(AE71 = "Muy Baja",AG71 = "Menor"), "Baja (Aceptar)",
IF(AND(AE71 = "Muy Baja",AG71 = "Moderado"), "Moderada (Aceptar, Mitigar o Transferir)",
IF(AND(AE71 = "Muy Baja",AG71 = "Mayor"), "Alta (Mitigar o Transferir)",
IF(AND(AE71 = "Muy Baja",AG71 = "Catastrófico"), "Extrema (Evitar, Mitigar o Transferir)",
IF(AND(AE71 = "Baja",AG71 = "Leve"), "Baja (Aceptar)",
IF(AND(AE71 = "Baja",AG71 = "Menor"), "Moderada (Aceptar, Mitigar o Transferir)",
IF(AND(AE71 = "Baja",AG71 = "Moderado"), "Moderada (Aceptar, Mitigar o Transferir)",
IF(AND(AE71 = "Baja",AG71 = "Mayor"), "Alta (Mitigar o Transferir)",
IF(AND(AE71 = "Baja",AG71 = "Catastrófico"), "Extrema (Evitar, Mitigar o Transferir)",
IF(AND(AE71 = "Media",AG71 = "Leve"), "Moderada (Aceptar, Mitigar o Transferir)",
IF(AND(AE71 = "Media",AG71 = "Menor"), "Moderada (Aceptar, Mitigar o Transferir)",
IF(AND(AE71 = "Media",AG71 = "Moderado"), "Moderada (Aceptar, Mitigar o Transferir)",
IF(AND(AE71 = "Media",AG71 = "Mayor"), "Alta (Mitigar o Transferir)",
IF(AND(AE71 = "Media",AG71 = "Catastrófico"), "Extrema (Evitar, Mitigar o Transferir)",
IF(AND(AE71 = "Alta",AG71 = "Leve"), "Moderada (Aceptar, Mitigar o Transferir)",
IF(AND(AE71 = "Alta",AG71 = "Menor"), "Moderada (Aceptar, Mitigar o Transferir)",
IF(AND(AE71 = "Alta",AG71 = "Moderado"), "Alta (Mitigar o Transferir)",
IF(AND(AE71 = "Alta",AG71 = "Mayor"), "Alta (Mitigar o Transferir)",
IF(AND(AE71 = "Alta",AG71 = "Catastrófico"), "Extrema (Evitar, Mitigar o Transferir)",
IF(AND(AE71 = "Muy Alta",AG71 = "Leve"), "Alta (Mitigar o Transferir)",
IF(AND(AE71 = "Muy Alta",AG71 = "Menor"), "Alta (Mitigar o Transferir)",
IF(AND(AE71 = "Muy Alta",AG71 = "Moderado"), "Alta (Mitigar o Transferir)",
IF(AND(AE71 = "Muy Alta",AG71 = "Mayor"), "Alta (Mitigar o Transferir)",
IF(AND(AE71 = "Muy Alta",AG71 = "Catastrófico"), "Extrema (Evitar, Mitigar o Transferir)",
))))))))))))))))))))))))),"N/A"),"N/A")</f>
        <v>Baja (Aceptar)</v>
      </c>
      <c r="AJ71" s="1455"/>
      <c r="AK71" s="982"/>
      <c r="AL71" s="1423"/>
      <c r="AM71" s="1423"/>
      <c r="AN71" s="1423"/>
      <c r="AO71" s="1423"/>
      <c r="AP71" s="1423"/>
      <c r="AQ71" s="1423"/>
      <c r="AR71" s="273"/>
      <c r="AS71" s="273"/>
      <c r="AT71" s="1428"/>
      <c r="AU71" s="1423"/>
      <c r="AV71" s="1423"/>
      <c r="AW71" s="1423"/>
      <c r="AX71" s="1423"/>
      <c r="AY71" s="1425"/>
    </row>
    <row r="72" spans="1:51" s="147" customFormat="1" ht="35.1" customHeight="1" x14ac:dyDescent="0.25">
      <c r="A72" s="1478"/>
      <c r="B72" s="897"/>
      <c r="C72" s="1453"/>
      <c r="D72" s="1453"/>
      <c r="E72" s="1453"/>
      <c r="F72" s="1453"/>
      <c r="G72" s="1453"/>
      <c r="H72" s="1453"/>
      <c r="I72" s="1471"/>
      <c r="J72" s="1474"/>
      <c r="K72" s="1453"/>
      <c r="L72" s="1459"/>
      <c r="M72" s="897"/>
      <c r="N72" s="1459"/>
      <c r="O72" s="1462"/>
      <c r="P72" s="294">
        <v>2</v>
      </c>
      <c r="Q72" s="213"/>
      <c r="R72" s="213"/>
      <c r="S72" s="210" t="s">
        <v>708</v>
      </c>
      <c r="T72" s="210"/>
      <c r="U72" s="288"/>
      <c r="V72" s="295" t="b">
        <f t="shared" si="1"/>
        <v>0</v>
      </c>
      <c r="W72" s="288"/>
      <c r="X72" s="295" t="b">
        <f t="shared" si="2"/>
        <v>0</v>
      </c>
      <c r="Y72" s="299" t="str">
        <f t="shared" ref="Y72:Y73" si="45">IF(AND(V72&lt;&gt;FALSE,X72&lt;&gt;FALSE),V72+X72,"-")</f>
        <v>-</v>
      </c>
      <c r="Z72" s="288"/>
      <c r="AA72" s="288"/>
      <c r="AB72" s="291"/>
      <c r="AC72" s="292" t="str">
        <f t="shared" si="3"/>
        <v>Faltan Datos</v>
      </c>
      <c r="AD72" s="296" t="str">
        <f>IF(Y72&lt;&gt;"-",IF(U72="Correctivo",AD71-(AD71*Y72),AD71-0),"Faltan Datos")</f>
        <v>Faltan Datos</v>
      </c>
      <c r="AE72" s="1465"/>
      <c r="AF72" s="1468"/>
      <c r="AG72" s="1453"/>
      <c r="AH72" s="1468"/>
      <c r="AI72" s="1453"/>
      <c r="AJ72" s="1456"/>
      <c r="AK72" s="969"/>
      <c r="AL72" s="897"/>
      <c r="AM72" s="897"/>
      <c r="AN72" s="897"/>
      <c r="AO72" s="897"/>
      <c r="AP72" s="897"/>
      <c r="AQ72" s="897"/>
      <c r="AR72" s="262"/>
      <c r="AS72" s="262"/>
      <c r="AT72" s="1429"/>
      <c r="AU72" s="897"/>
      <c r="AV72" s="897"/>
      <c r="AW72" s="897"/>
      <c r="AX72" s="897"/>
      <c r="AY72" s="1426"/>
    </row>
    <row r="73" spans="1:51" s="147" customFormat="1" ht="35.1" customHeight="1" thickBot="1" x14ac:dyDescent="0.3">
      <c r="A73" s="1479"/>
      <c r="B73" s="1424"/>
      <c r="C73" s="1454"/>
      <c r="D73" s="1454"/>
      <c r="E73" s="1454"/>
      <c r="F73" s="1454"/>
      <c r="G73" s="1454"/>
      <c r="H73" s="1454"/>
      <c r="I73" s="1472"/>
      <c r="J73" s="1475"/>
      <c r="K73" s="1454"/>
      <c r="L73" s="1460"/>
      <c r="M73" s="1424"/>
      <c r="N73" s="1460"/>
      <c r="O73" s="1463"/>
      <c r="P73" s="297">
        <v>3</v>
      </c>
      <c r="Q73" s="212"/>
      <c r="R73" s="212"/>
      <c r="S73" s="245" t="s">
        <v>708</v>
      </c>
      <c r="T73" s="245"/>
      <c r="U73" s="288"/>
      <c r="V73" s="300" t="b">
        <f t="shared" ref="V73:V97" si="46">IF(U73="Preventivo",25%,IF(U73="Detectivo",15%,IF(U73="Correctivo",10%)))</f>
        <v>0</v>
      </c>
      <c r="W73" s="288"/>
      <c r="X73" s="300" t="b">
        <f t="shared" ref="X73:X97" si="47">IF(W73="Automático",25%,IF(W73="Manual",15%))</f>
        <v>0</v>
      </c>
      <c r="Y73" s="299" t="str">
        <f t="shared" si="45"/>
        <v>-</v>
      </c>
      <c r="Z73" s="288"/>
      <c r="AA73" s="288"/>
      <c r="AB73" s="291"/>
      <c r="AC73" s="292" t="str">
        <f t="shared" ref="AC73:AC97" si="48">IFERROR(L73-(L73*Y73),"Faltan Datos")</f>
        <v>Faltan Datos</v>
      </c>
      <c r="AD73" s="296" t="str">
        <f>IF(Y73&lt;&gt;"-",IF(U73="Correctivo",AD72-(AD72*Y73),AD72-0),"Faltan Datos")</f>
        <v>Faltan Datos</v>
      </c>
      <c r="AE73" s="1466"/>
      <c r="AF73" s="1469"/>
      <c r="AG73" s="1454"/>
      <c r="AH73" s="1469"/>
      <c r="AI73" s="1454"/>
      <c r="AJ73" s="1457"/>
      <c r="AK73" s="991"/>
      <c r="AL73" s="1424"/>
      <c r="AM73" s="1424"/>
      <c r="AN73" s="1424"/>
      <c r="AO73" s="1424"/>
      <c r="AP73" s="1424"/>
      <c r="AQ73" s="1424"/>
      <c r="AR73" s="274"/>
      <c r="AS73" s="274"/>
      <c r="AT73" s="1430"/>
      <c r="AU73" s="1424"/>
      <c r="AV73" s="1424"/>
      <c r="AW73" s="1424"/>
      <c r="AX73" s="1424"/>
      <c r="AY73" s="1427"/>
    </row>
    <row r="74" spans="1:51" s="147" customFormat="1" ht="35.1" customHeight="1" x14ac:dyDescent="0.25">
      <c r="A74" s="1477"/>
      <c r="B74" s="897">
        <v>23</v>
      </c>
      <c r="C74" s="1452"/>
      <c r="D74" s="1452"/>
      <c r="E74" s="1452"/>
      <c r="F74" s="1476"/>
      <c r="G74" s="1476"/>
      <c r="H74" s="1452"/>
      <c r="I74" s="1470"/>
      <c r="J74" s="1473"/>
      <c r="K74" s="1476" t="str">
        <f>IFERROR(VLOOKUP(J74,[7]ListasRSec!$C$27:$E$31,3,0),"Faltan Datos")</f>
        <v>Faltan Datos</v>
      </c>
      <c r="L74" s="1458" t="b">
        <f>IF(K74="Muy Alta","100%",IF(K74="Alta","80%",IF(K74="Media","60%",IF(K74="Baja","40%",IF(K74="Muy Baja","20%")))))</f>
        <v>0</v>
      </c>
      <c r="M74" s="1423"/>
      <c r="N74" s="1458" t="b">
        <f>IF(M74="Catastrófico","100%",IF(M74="Mayor","80%",IF(M74="Moderado","60%",IF(M74="Menor","40%",IF(M74="Leve","20%")))))</f>
        <v>0</v>
      </c>
      <c r="O74" s="1461" t="str">
        <f>IF(K74&lt;&gt;"",IF(M74&lt;&gt;"",
IF(AND(K74 = "Muy Baja",M74 = "Leve"), "Bajo",
IF(AND(K74 = "Muy Baja",M74 = "Menor"), "Bajo",
IF(AND(K74 = "Muy Baja",M74 = "Moderado"), "Moderado",
IF(AND(K74 = "Muy Baja",M74 = "Mayor"), "Alto",
IF(AND(K74 = "Muy Baja",M74 = "Catastrófico"), "Extremo",
IF(AND(K74 = "Baja",M74 = "Leve"), "Bajo",
IF(AND(K74 = "Baja",M74 = "Menor"), "Moderado",
IF(AND(K74 = "Baja",M74 = "Moderado"), "Moderado",
IF(AND(K74 = "Baja",M74 = "Mayor"), "Alto",
IF(AND(K74 = "Baja",M74 = "Catastrófico"), "Extremo",
IF(AND(K74 = "Media",M74 = "Leve"), "Moderado",
IF(AND(K74 = "Media",M74 = "Menor"), "Moderado",
IF(AND(K74 = "Media",M74 = "Moderado"), " Moderado",
IF(AND(K74 = "Media",M74 = "Mayor"), "Alto",
IF(AND(K74 = "Media",M74 = "Catastrófico"), "Extremo",
IF(AND(K74 = "Alta",M74 = "Leve"), "Moderado",
IF(AND(K74 = "Alta",M74 = "Menor"), "Moderado",
IF(AND(K74 = "Alta",M74 = "Moderado"), "Alto",
IF(AND(K74 = "Alta",M74 = "Mayor"), "Alto",
IF(AND(K74 = "Alta",M74 = "Catastrófico"), "Extremo",
IF(AND(K74 = "Muy Alta",M74 = "Leve"), "Alto",
IF(AND(K74 = "Muy Alta",M74 = "Menor"), "Alto",
IF(AND(K74 = "Muy Alta",M74 = "Moderado"), "Alto",
IF(AND(K74 = "Muy Alta",M74 = "Mayor"), "Alto",
IF(AND(K74 = "Muy Alta",M74 = "Catastrófico"), "Extremo",
))))))))))))))))))))))))),"N/A"),"N/A")</f>
        <v>N/A</v>
      </c>
      <c r="P74" s="298">
        <v>1</v>
      </c>
      <c r="Q74" s="288"/>
      <c r="R74" s="288"/>
      <c r="S74" s="288" t="s">
        <v>708</v>
      </c>
      <c r="T74" s="288"/>
      <c r="U74" s="288"/>
      <c r="V74" s="289" t="b">
        <f t="shared" si="46"/>
        <v>0</v>
      </c>
      <c r="W74" s="288"/>
      <c r="X74" s="289" t="b">
        <f t="shared" si="47"/>
        <v>0</v>
      </c>
      <c r="Y74" s="299" t="str">
        <f>IF(AND(V74&lt;&gt;FALSE,X74&lt;&gt;FALSE),V74+X74,"-")</f>
        <v>-</v>
      </c>
      <c r="Z74" s="288"/>
      <c r="AA74" s="288"/>
      <c r="AB74" s="291"/>
      <c r="AC74" s="292" t="str">
        <f t="shared" si="48"/>
        <v>Faltan Datos</v>
      </c>
      <c r="AD74" s="293" t="str">
        <f>IF(Y74&lt;&gt;"-",IF(U74="Correctivo",N74-(N74*Y74),N74-0),"Faltan Datos")</f>
        <v>Faltan Datos</v>
      </c>
      <c r="AE74" s="1464" t="str">
        <f>IF(AND(AF74&lt;=100%,AF74&gt;80%),"Muy alta",IF(AND(AF74&lt;=80%,AF74&gt;60%),"Alta",IF(AND(AF74&lt;=60%,AF74&gt;40%),"Media",IF(AND(AF74&lt;=40%,AF74&gt;20%),"Baja",IF(AND(AF74&lt;=20%,AF74&gt;=0%),"Muy Baja")))))</f>
        <v>Muy Baja</v>
      </c>
      <c r="AF74" s="1467">
        <f>MIN(AC74:AC76)</f>
        <v>0</v>
      </c>
      <c r="AG74" s="1452" t="str">
        <f>IF(AND(AH74&lt;=100%,AH74&gt;80%),"Catastrófico",IF(AND(AH74&lt;=80%,AH74&gt;60%),"Mayor",IF(AND(AH74&lt;=60%,AH74&gt;40%),"Moderado",IF(AND(AH74&lt;=40%,AH74&gt;20%),"Menor",IF(AND(AH74&lt;=20%,AH74&gt;=0%),"Leve")))))</f>
        <v>Leve</v>
      </c>
      <c r="AH74" s="1467">
        <f>MIN(AD74:AD76)</f>
        <v>0</v>
      </c>
      <c r="AI74" s="1452" t="str">
        <f t="shared" ref="AI74" si="49">IF(AE74&lt;&gt;"",IF(AG74&lt;&gt;"",
IF(AND(AE74 = "Muy Baja",AG74 = "Leve"), "Baja (Aceptar)",
IF(AND(AE74 = "Muy Baja",AG74 = "Menor"), "Baja (Aceptar)",
IF(AND(AE74 = "Muy Baja",AG74 = "Moderado"), "Moderada (Aceptar, Mitigar o Transferir)",
IF(AND(AE74 = "Muy Baja",AG74 = "Mayor"), "Alta (Mitigar o Transferir)",
IF(AND(AE74 = "Muy Baja",AG74 = "Catastrófico"), "Extrema (Evitar, Mitigar o Transferir)",
IF(AND(AE74 = "Baja",AG74 = "Leve"), "Baja (Aceptar)",
IF(AND(AE74 = "Baja",AG74 = "Menor"), "Moderada (Aceptar, Mitigar o Transferir)",
IF(AND(AE74 = "Baja",AG74 = "Moderado"), "Moderada (Aceptar, Mitigar o Transferir)",
IF(AND(AE74 = "Baja",AG74 = "Mayor"), "Alta (Mitigar o Transferir)",
IF(AND(AE74 = "Baja",AG74 = "Catastrófico"), "Extrema (Evitar, Mitigar o Transferir)",
IF(AND(AE74 = "Media",AG74 = "Leve"), "Moderada (Aceptar, Mitigar o Transferir)",
IF(AND(AE74 = "Media",AG74 = "Menor"), "Moderada (Aceptar, Mitigar o Transferir)",
IF(AND(AE74 = "Media",AG74 = "Moderado"), "Moderada (Aceptar, Mitigar o Transferir)",
IF(AND(AE74 = "Media",AG74 = "Mayor"), "Alta (Mitigar o Transferir)",
IF(AND(AE74 = "Media",AG74 = "Catastrófico"), "Extrema (Evitar, Mitigar o Transferir)",
IF(AND(AE74 = "Alta",AG74 = "Leve"), "Moderada (Aceptar, Mitigar o Transferir)",
IF(AND(AE74 = "Alta",AG74 = "Menor"), "Moderada (Aceptar, Mitigar o Transferir)",
IF(AND(AE74 = "Alta",AG74 = "Moderado"), "Alta (Mitigar o Transferir)",
IF(AND(AE74 = "Alta",AG74 = "Mayor"), "Alta (Mitigar o Transferir)",
IF(AND(AE74 = "Alta",AG74 = "Catastrófico"), "Extrema (Evitar, Mitigar o Transferir)",
IF(AND(AE74 = "Muy Alta",AG74 = "Leve"), "Alta (Mitigar o Transferir)",
IF(AND(AE74 = "Muy Alta",AG74 = "Menor"), "Alta (Mitigar o Transferir)",
IF(AND(AE74 = "Muy Alta",AG74 = "Moderado"), "Alta (Mitigar o Transferir)",
IF(AND(AE74 = "Muy Alta",AG74 = "Mayor"), "Alta (Mitigar o Transferir)",
IF(AND(AE74 = "Muy Alta",AG74 = "Catastrófico"), "Extrema (Evitar, Mitigar o Transferir)",
))))))))))))))))))))))))),"N/A"),"N/A")</f>
        <v>Baja (Aceptar)</v>
      </c>
      <c r="AJ74" s="1455"/>
      <c r="AK74" s="982"/>
      <c r="AL74" s="1423"/>
      <c r="AM74" s="1423"/>
      <c r="AN74" s="1423"/>
      <c r="AO74" s="1423"/>
      <c r="AP74" s="1423"/>
      <c r="AQ74" s="1423"/>
      <c r="AR74" s="273"/>
      <c r="AS74" s="273"/>
      <c r="AT74" s="1428"/>
      <c r="AU74" s="1423"/>
      <c r="AV74" s="1423"/>
      <c r="AW74" s="1423"/>
      <c r="AX74" s="1423"/>
      <c r="AY74" s="1425"/>
    </row>
    <row r="75" spans="1:51" s="147" customFormat="1" ht="35.1" customHeight="1" x14ac:dyDescent="0.25">
      <c r="A75" s="1478"/>
      <c r="B75" s="897"/>
      <c r="C75" s="1453"/>
      <c r="D75" s="1453"/>
      <c r="E75" s="1453"/>
      <c r="F75" s="1453"/>
      <c r="G75" s="1453"/>
      <c r="H75" s="1453"/>
      <c r="I75" s="1471"/>
      <c r="J75" s="1474"/>
      <c r="K75" s="1453"/>
      <c r="L75" s="1459"/>
      <c r="M75" s="897"/>
      <c r="N75" s="1459"/>
      <c r="O75" s="1462"/>
      <c r="P75" s="294">
        <v>2</v>
      </c>
      <c r="Q75" s="213"/>
      <c r="R75" s="213"/>
      <c r="S75" s="210" t="s">
        <v>708</v>
      </c>
      <c r="T75" s="210"/>
      <c r="U75" s="288"/>
      <c r="V75" s="295" t="b">
        <f t="shared" si="46"/>
        <v>0</v>
      </c>
      <c r="W75" s="288"/>
      <c r="X75" s="295" t="b">
        <f t="shared" si="47"/>
        <v>0</v>
      </c>
      <c r="Y75" s="299" t="str">
        <f t="shared" ref="Y75:Y76" si="50">IF(AND(V75&lt;&gt;FALSE,X75&lt;&gt;FALSE),V75+X75,"-")</f>
        <v>-</v>
      </c>
      <c r="Z75" s="288"/>
      <c r="AA75" s="288"/>
      <c r="AB75" s="291"/>
      <c r="AC75" s="292" t="str">
        <f t="shared" si="48"/>
        <v>Faltan Datos</v>
      </c>
      <c r="AD75" s="296" t="str">
        <f>IF(Y75&lt;&gt;"-",IF(U75="Correctivo",AD74-(AD74*Y75),AD74-0),"Faltan Datos")</f>
        <v>Faltan Datos</v>
      </c>
      <c r="AE75" s="1465"/>
      <c r="AF75" s="1468"/>
      <c r="AG75" s="1453"/>
      <c r="AH75" s="1468"/>
      <c r="AI75" s="1453"/>
      <c r="AJ75" s="1456"/>
      <c r="AK75" s="969"/>
      <c r="AL75" s="897"/>
      <c r="AM75" s="897"/>
      <c r="AN75" s="897"/>
      <c r="AO75" s="897"/>
      <c r="AP75" s="897"/>
      <c r="AQ75" s="897"/>
      <c r="AR75" s="262"/>
      <c r="AS75" s="262"/>
      <c r="AT75" s="1429"/>
      <c r="AU75" s="897"/>
      <c r="AV75" s="897"/>
      <c r="AW75" s="897"/>
      <c r="AX75" s="897"/>
      <c r="AY75" s="1426"/>
    </row>
    <row r="76" spans="1:51" s="147" customFormat="1" ht="35.1" customHeight="1" thickBot="1" x14ac:dyDescent="0.3">
      <c r="A76" s="1479"/>
      <c r="B76" s="1424"/>
      <c r="C76" s="1454"/>
      <c r="D76" s="1454"/>
      <c r="E76" s="1454"/>
      <c r="F76" s="1454"/>
      <c r="G76" s="1454"/>
      <c r="H76" s="1454"/>
      <c r="I76" s="1472"/>
      <c r="J76" s="1475"/>
      <c r="K76" s="1454"/>
      <c r="L76" s="1460"/>
      <c r="M76" s="1424"/>
      <c r="N76" s="1460"/>
      <c r="O76" s="1463"/>
      <c r="P76" s="297">
        <v>3</v>
      </c>
      <c r="Q76" s="212"/>
      <c r="R76" s="212"/>
      <c r="S76" s="245" t="s">
        <v>708</v>
      </c>
      <c r="T76" s="245"/>
      <c r="U76" s="288"/>
      <c r="V76" s="300" t="b">
        <f t="shared" si="46"/>
        <v>0</v>
      </c>
      <c r="W76" s="288"/>
      <c r="X76" s="300" t="b">
        <f t="shared" si="47"/>
        <v>0</v>
      </c>
      <c r="Y76" s="299" t="str">
        <f t="shared" si="50"/>
        <v>-</v>
      </c>
      <c r="Z76" s="288"/>
      <c r="AA76" s="288"/>
      <c r="AB76" s="291"/>
      <c r="AC76" s="292" t="str">
        <f t="shared" si="48"/>
        <v>Faltan Datos</v>
      </c>
      <c r="AD76" s="296" t="str">
        <f>IF(Y76&lt;&gt;"-",IF(U76="Correctivo",AD75-(AD75*Y76),AD75-0),"Faltan Datos")</f>
        <v>Faltan Datos</v>
      </c>
      <c r="AE76" s="1466"/>
      <c r="AF76" s="1469"/>
      <c r="AG76" s="1454"/>
      <c r="AH76" s="1469"/>
      <c r="AI76" s="1454"/>
      <c r="AJ76" s="1457"/>
      <c r="AK76" s="991"/>
      <c r="AL76" s="1424"/>
      <c r="AM76" s="1424"/>
      <c r="AN76" s="1424"/>
      <c r="AO76" s="1424"/>
      <c r="AP76" s="1424"/>
      <c r="AQ76" s="1424"/>
      <c r="AR76" s="274"/>
      <c r="AS76" s="274"/>
      <c r="AT76" s="1430"/>
      <c r="AU76" s="1424"/>
      <c r="AV76" s="1424"/>
      <c r="AW76" s="1424"/>
      <c r="AX76" s="1424"/>
      <c r="AY76" s="1427"/>
    </row>
    <row r="77" spans="1:51" s="147" customFormat="1" ht="35.1" customHeight="1" x14ac:dyDescent="0.25">
      <c r="A77" s="1477"/>
      <c r="B77" s="1482">
        <v>24</v>
      </c>
      <c r="C77" s="1452"/>
      <c r="D77" s="1452"/>
      <c r="E77" s="1452"/>
      <c r="F77" s="1476"/>
      <c r="G77" s="1476"/>
      <c r="H77" s="1452"/>
      <c r="I77" s="1470"/>
      <c r="J77" s="1473"/>
      <c r="K77" s="1476" t="str">
        <f>IFERROR(VLOOKUP(J77,[7]ListasRSec!$C$27:$E$31,3,0),"Faltan Datos")</f>
        <v>Faltan Datos</v>
      </c>
      <c r="L77" s="1458" t="b">
        <f>IF(K77="Muy Alta","100%",IF(K77="Alta","80%",IF(K77="Media","60%",IF(K77="Baja","40%",IF(K77="Muy Baja","20%")))))</f>
        <v>0</v>
      </c>
      <c r="M77" s="1423"/>
      <c r="N77" s="1458" t="b">
        <f>IF(M77="Catastrófico","100%",IF(M77="Mayor","80%",IF(M77="Moderado","60%",IF(M77="Menor","40%",IF(M77="Leve","20%")))))</f>
        <v>0</v>
      </c>
      <c r="O77" s="1461" t="str">
        <f>IF(K77&lt;&gt;"",IF(M77&lt;&gt;"",
IF(AND(K77 = "Muy Baja",M77 = "Leve"), "Bajo",
IF(AND(K77 = "Muy Baja",M77 = "Menor"), "Bajo",
IF(AND(K77 = "Muy Baja",M77 = "Moderado"), "Moderado",
IF(AND(K77 = "Muy Baja",M77 = "Mayor"), "Alto",
IF(AND(K77 = "Muy Baja",M77 = "Catastrófico"), "Extremo",
IF(AND(K77 = "Baja",M77 = "Leve"), "Bajo",
IF(AND(K77 = "Baja",M77 = "Menor"), "Moderado",
IF(AND(K77 = "Baja",M77 = "Moderado"), "Moderado",
IF(AND(K77 = "Baja",M77 = "Mayor"), "Alto",
IF(AND(K77 = "Baja",M77 = "Catastrófico"), "Extremo",
IF(AND(K77 = "Media",M77 = "Leve"), "Moderado",
IF(AND(K77 = "Media",M77 = "Menor"), "Moderado",
IF(AND(K77 = "Media",M77 = "Moderado"), " Moderado",
IF(AND(K77 = "Media",M77 = "Mayor"), "Alto",
IF(AND(K77 = "Media",M77 = "Catastrófico"), "Extremo",
IF(AND(K77 = "Alta",M77 = "Leve"), "Moderado",
IF(AND(K77 = "Alta",M77 = "Menor"), "Moderado",
IF(AND(K77 = "Alta",M77 = "Moderado"), "Alto",
IF(AND(K77 = "Alta",M77 = "Mayor"), "Alto",
IF(AND(K77 = "Alta",M77 = "Catastrófico"), "Extremo",
IF(AND(K77 = "Muy Alta",M77 = "Leve"), "Alto",
IF(AND(K77 = "Muy Alta",M77 = "Menor"), "Alto",
IF(AND(K77 = "Muy Alta",M77 = "Moderado"), "Alto",
IF(AND(K77 = "Muy Alta",M77 = "Mayor"), "Alto",
IF(AND(K77 = "Muy Alta",M77 = "Catastrófico"), "Extremo",
))))))))))))))))))))))))),"N/A"),"N/A")</f>
        <v>N/A</v>
      </c>
      <c r="P77" s="298">
        <v>1</v>
      </c>
      <c r="Q77" s="288"/>
      <c r="R77" s="288"/>
      <c r="S77" s="288" t="s">
        <v>708</v>
      </c>
      <c r="T77" s="288"/>
      <c r="U77" s="288"/>
      <c r="V77" s="289" t="b">
        <f t="shared" si="46"/>
        <v>0</v>
      </c>
      <c r="W77" s="288"/>
      <c r="X77" s="289" t="b">
        <f t="shared" si="47"/>
        <v>0</v>
      </c>
      <c r="Y77" s="299" t="str">
        <f>IF(AND(V77&lt;&gt;FALSE,X77&lt;&gt;FALSE),V77+X77,"-")</f>
        <v>-</v>
      </c>
      <c r="Z77" s="288"/>
      <c r="AA77" s="288"/>
      <c r="AB77" s="291"/>
      <c r="AC77" s="292" t="str">
        <f t="shared" si="48"/>
        <v>Faltan Datos</v>
      </c>
      <c r="AD77" s="293" t="str">
        <f>IF(Y77&lt;&gt;"-",IF(U77="Correctivo",N77-(N77*Y77),N77-0),"Faltan Datos")</f>
        <v>Faltan Datos</v>
      </c>
      <c r="AE77" s="1464" t="str">
        <f>IF(AND(AF77&lt;=100%,AF77&gt;80%),"Muy alta",IF(AND(AF77&lt;=80%,AF77&gt;60%),"Alta",IF(AND(AF77&lt;=60%,AF77&gt;40%),"Media",IF(AND(AF77&lt;=40%,AF77&gt;20%),"Baja",IF(AND(AF77&lt;=20%,AF77&gt;=0%),"Muy Baja")))))</f>
        <v>Muy Baja</v>
      </c>
      <c r="AF77" s="1467">
        <f>MIN(AC77:AC79)</f>
        <v>0</v>
      </c>
      <c r="AG77" s="1452" t="str">
        <f>IF(AND(AH77&lt;=100%,AH77&gt;80%),"Catastrófico",IF(AND(AH77&lt;=80%,AH77&gt;60%),"Mayor",IF(AND(AH77&lt;=60%,AH77&gt;40%),"Moderado",IF(AND(AH77&lt;=40%,AH77&gt;20%),"Menor",IF(AND(AH77&lt;=20%,AH77&gt;=0%),"Leve")))))</f>
        <v>Leve</v>
      </c>
      <c r="AH77" s="1467">
        <f>MIN(AD77:AD79)</f>
        <v>0</v>
      </c>
      <c r="AI77" s="1452" t="str">
        <f t="shared" ref="AI77" si="51">IF(AE77&lt;&gt;"",IF(AG77&lt;&gt;"",
IF(AND(AE77 = "Muy Baja",AG77 = "Leve"), "Baja (Aceptar)",
IF(AND(AE77 = "Muy Baja",AG77 = "Menor"), "Baja (Aceptar)",
IF(AND(AE77 = "Muy Baja",AG77 = "Moderado"), "Moderada (Aceptar, Mitigar o Transferir)",
IF(AND(AE77 = "Muy Baja",AG77 = "Mayor"), "Alta (Mitigar o Transferir)",
IF(AND(AE77 = "Muy Baja",AG77 = "Catastrófico"), "Extrema (Evitar, Mitigar o Transferir)",
IF(AND(AE77 = "Baja",AG77 = "Leve"), "Baja (Aceptar)",
IF(AND(AE77 = "Baja",AG77 = "Menor"), "Moderada (Aceptar, Mitigar o Transferir)",
IF(AND(AE77 = "Baja",AG77 = "Moderado"), "Moderada (Aceptar, Mitigar o Transferir)",
IF(AND(AE77 = "Baja",AG77 = "Mayor"), "Alta (Mitigar o Transferir)",
IF(AND(AE77 = "Baja",AG77 = "Catastrófico"), "Extrema (Evitar, Mitigar o Transferir)",
IF(AND(AE77 = "Media",AG77 = "Leve"), "Moderada (Aceptar, Mitigar o Transferir)",
IF(AND(AE77 = "Media",AG77 = "Menor"), "Moderada (Aceptar, Mitigar o Transferir)",
IF(AND(AE77 = "Media",AG77 = "Moderado"), "Moderada (Aceptar, Mitigar o Transferir)",
IF(AND(AE77 = "Media",AG77 = "Mayor"), "Alta (Mitigar o Transferir)",
IF(AND(AE77 = "Media",AG77 = "Catastrófico"), "Extrema (Evitar, Mitigar o Transferir)",
IF(AND(AE77 = "Alta",AG77 = "Leve"), "Moderada (Aceptar, Mitigar o Transferir)",
IF(AND(AE77 = "Alta",AG77 = "Menor"), "Moderada (Aceptar, Mitigar o Transferir)",
IF(AND(AE77 = "Alta",AG77 = "Moderado"), "Alta (Mitigar o Transferir)",
IF(AND(AE77 = "Alta",AG77 = "Mayor"), "Alta (Mitigar o Transferir)",
IF(AND(AE77 = "Alta",AG77 = "Catastrófico"), "Extrema (Evitar, Mitigar o Transferir)",
IF(AND(AE77 = "Muy Alta",AG77 = "Leve"), "Alta (Mitigar o Transferir)",
IF(AND(AE77 = "Muy Alta",AG77 = "Menor"), "Alta (Mitigar o Transferir)",
IF(AND(AE77 = "Muy Alta",AG77 = "Moderado"), "Alta (Mitigar o Transferir)",
IF(AND(AE77 = "Muy Alta",AG77 = "Mayor"), "Alta (Mitigar o Transferir)",
IF(AND(AE77 = "Muy Alta",AG77 = "Catastrófico"), "Extrema (Evitar, Mitigar o Transferir)",
))))))))))))))))))))))))),"N/A"),"N/A")</f>
        <v>Baja (Aceptar)</v>
      </c>
      <c r="AJ77" s="1455"/>
      <c r="AK77" s="982"/>
      <c r="AL77" s="1423"/>
      <c r="AM77" s="1423"/>
      <c r="AN77" s="1423"/>
      <c r="AO77" s="1423"/>
      <c r="AP77" s="1423"/>
      <c r="AQ77" s="1423"/>
      <c r="AR77" s="273"/>
      <c r="AS77" s="273"/>
      <c r="AT77" s="1428"/>
      <c r="AU77" s="1423"/>
      <c r="AV77" s="1423"/>
      <c r="AW77" s="1423"/>
      <c r="AX77" s="1423"/>
      <c r="AY77" s="1425"/>
    </row>
    <row r="78" spans="1:51" s="147" customFormat="1" ht="35.1" customHeight="1" x14ac:dyDescent="0.25">
      <c r="A78" s="1478"/>
      <c r="B78" s="897"/>
      <c r="C78" s="1453"/>
      <c r="D78" s="1453"/>
      <c r="E78" s="1453"/>
      <c r="F78" s="1453"/>
      <c r="G78" s="1453"/>
      <c r="H78" s="1453"/>
      <c r="I78" s="1471"/>
      <c r="J78" s="1474"/>
      <c r="K78" s="1453"/>
      <c r="L78" s="1459"/>
      <c r="M78" s="897"/>
      <c r="N78" s="1459"/>
      <c r="O78" s="1462"/>
      <c r="P78" s="294">
        <v>2</v>
      </c>
      <c r="Q78" s="213"/>
      <c r="R78" s="213"/>
      <c r="S78" s="210" t="s">
        <v>708</v>
      </c>
      <c r="T78" s="210"/>
      <c r="U78" s="288"/>
      <c r="V78" s="295" t="b">
        <f t="shared" si="46"/>
        <v>0</v>
      </c>
      <c r="W78" s="288"/>
      <c r="X78" s="295" t="b">
        <f t="shared" si="47"/>
        <v>0</v>
      </c>
      <c r="Y78" s="299" t="str">
        <f t="shared" ref="Y78:Y79" si="52">IF(AND(V78&lt;&gt;FALSE,X78&lt;&gt;FALSE),V78+X78,"-")</f>
        <v>-</v>
      </c>
      <c r="Z78" s="288"/>
      <c r="AA78" s="288"/>
      <c r="AB78" s="291"/>
      <c r="AC78" s="292" t="str">
        <f t="shared" si="48"/>
        <v>Faltan Datos</v>
      </c>
      <c r="AD78" s="296" t="str">
        <f>IF(Y78&lt;&gt;"-",IF(U78="Correctivo",AD77-(AD77*Y78),AD77-0),"Faltan Datos")</f>
        <v>Faltan Datos</v>
      </c>
      <c r="AE78" s="1465"/>
      <c r="AF78" s="1468"/>
      <c r="AG78" s="1453"/>
      <c r="AH78" s="1468"/>
      <c r="AI78" s="1453"/>
      <c r="AJ78" s="1456"/>
      <c r="AK78" s="969"/>
      <c r="AL78" s="897"/>
      <c r="AM78" s="897"/>
      <c r="AN78" s="897"/>
      <c r="AO78" s="897"/>
      <c r="AP78" s="897"/>
      <c r="AQ78" s="897"/>
      <c r="AR78" s="262"/>
      <c r="AS78" s="262"/>
      <c r="AT78" s="1429"/>
      <c r="AU78" s="897"/>
      <c r="AV78" s="897"/>
      <c r="AW78" s="897"/>
      <c r="AX78" s="897"/>
      <c r="AY78" s="1426"/>
    </row>
    <row r="79" spans="1:51" s="147" customFormat="1" ht="35.1" customHeight="1" thickBot="1" x14ac:dyDescent="0.3">
      <c r="A79" s="1479"/>
      <c r="B79" s="1424"/>
      <c r="C79" s="1454"/>
      <c r="D79" s="1454"/>
      <c r="E79" s="1454"/>
      <c r="F79" s="1454"/>
      <c r="G79" s="1454"/>
      <c r="H79" s="1454"/>
      <c r="I79" s="1472"/>
      <c r="J79" s="1475"/>
      <c r="K79" s="1454"/>
      <c r="L79" s="1460"/>
      <c r="M79" s="1424"/>
      <c r="N79" s="1460"/>
      <c r="O79" s="1463"/>
      <c r="P79" s="297">
        <v>3</v>
      </c>
      <c r="Q79" s="212"/>
      <c r="R79" s="212"/>
      <c r="S79" s="245" t="s">
        <v>708</v>
      </c>
      <c r="T79" s="245"/>
      <c r="U79" s="288"/>
      <c r="V79" s="300" t="b">
        <f t="shared" si="46"/>
        <v>0</v>
      </c>
      <c r="W79" s="288"/>
      <c r="X79" s="300" t="b">
        <f t="shared" si="47"/>
        <v>0</v>
      </c>
      <c r="Y79" s="299" t="str">
        <f t="shared" si="52"/>
        <v>-</v>
      </c>
      <c r="Z79" s="288"/>
      <c r="AA79" s="288"/>
      <c r="AB79" s="291"/>
      <c r="AC79" s="292" t="str">
        <f t="shared" si="48"/>
        <v>Faltan Datos</v>
      </c>
      <c r="AD79" s="296" t="str">
        <f>IF(Y79&lt;&gt;"-",IF(U79="Correctivo",AD78-(AD78*Y79),AD78-0),"Faltan Datos")</f>
        <v>Faltan Datos</v>
      </c>
      <c r="AE79" s="1466"/>
      <c r="AF79" s="1469"/>
      <c r="AG79" s="1454"/>
      <c r="AH79" s="1469"/>
      <c r="AI79" s="1454"/>
      <c r="AJ79" s="1457"/>
      <c r="AK79" s="991"/>
      <c r="AL79" s="1424"/>
      <c r="AM79" s="1424"/>
      <c r="AN79" s="1424"/>
      <c r="AO79" s="1424"/>
      <c r="AP79" s="1424"/>
      <c r="AQ79" s="1424"/>
      <c r="AR79" s="274"/>
      <c r="AS79" s="274"/>
      <c r="AT79" s="1430"/>
      <c r="AU79" s="1424"/>
      <c r="AV79" s="1424"/>
      <c r="AW79" s="1424"/>
      <c r="AX79" s="1424"/>
      <c r="AY79" s="1427"/>
    </row>
    <row r="80" spans="1:51" s="147" customFormat="1" ht="35.1" customHeight="1" x14ac:dyDescent="0.25">
      <c r="A80" s="1477"/>
      <c r="B80" s="1482">
        <v>25</v>
      </c>
      <c r="C80" s="1452"/>
      <c r="D80" s="1452"/>
      <c r="E80" s="1452"/>
      <c r="F80" s="1476"/>
      <c r="G80" s="1476"/>
      <c r="H80" s="1452"/>
      <c r="I80" s="1470"/>
      <c r="J80" s="1473"/>
      <c r="K80" s="1476" t="str">
        <f>IFERROR(VLOOKUP(J80,[7]ListasRSec!$C$27:$E$31,3,0),"Faltan Datos")</f>
        <v>Faltan Datos</v>
      </c>
      <c r="L80" s="1458" t="b">
        <f>IF(K80="Muy Alta","100%",IF(K80="Alta","80%",IF(K80="Media","60%",IF(K80="Baja","40%",IF(K80="Muy Baja","20%")))))</f>
        <v>0</v>
      </c>
      <c r="M80" s="1423"/>
      <c r="N80" s="1458" t="b">
        <f>IF(M80="Catastrófico","100%",IF(M80="Mayor","80%",IF(M80="Moderado","60%",IF(M80="Menor","40%",IF(M80="Leve","20%")))))</f>
        <v>0</v>
      </c>
      <c r="O80" s="1461" t="str">
        <f>IF(K80&lt;&gt;"",IF(M80&lt;&gt;"",
IF(AND(K80 = "Muy Baja",M80 = "Leve"), "Bajo",
IF(AND(K80 = "Muy Baja",M80 = "Menor"), "Bajo",
IF(AND(K80 = "Muy Baja",M80 = "Moderado"), "Moderado",
IF(AND(K80 = "Muy Baja",M80 = "Mayor"), "Alto",
IF(AND(K80 = "Muy Baja",M80 = "Catastrófico"), "Extremo",
IF(AND(K80 = "Baja",M80 = "Leve"), "Bajo",
IF(AND(K80 = "Baja",M80 = "Menor"), "Moderado",
IF(AND(K80 = "Baja",M80 = "Moderado"), "Moderado",
IF(AND(K80 = "Baja",M80 = "Mayor"), "Alto",
IF(AND(K80 = "Baja",M80 = "Catastrófico"), "Extremo",
IF(AND(K80 = "Media",M80 = "Leve"), "Moderado",
IF(AND(K80 = "Media",M80 = "Menor"), "Moderado",
IF(AND(K80 = "Media",M80 = "Moderado"), " Moderado",
IF(AND(K80 = "Media",M80 = "Mayor"), "Alto",
IF(AND(K80 = "Media",M80 = "Catastrófico"), "Extremo",
IF(AND(K80 = "Alta",M80 = "Leve"), "Moderado",
IF(AND(K80 = "Alta",M80 = "Menor"), "Moderado",
IF(AND(K80 = "Alta",M80 = "Moderado"), "Alto",
IF(AND(K80 = "Alta",M80 = "Mayor"), "Alto",
IF(AND(K80 = "Alta",M80 = "Catastrófico"), "Extremo",
IF(AND(K80 = "Muy Alta",M80 = "Leve"), "Alto",
IF(AND(K80 = "Muy Alta",M80 = "Menor"), "Alto",
IF(AND(K80 = "Muy Alta",M80 = "Moderado"), "Alto",
IF(AND(K80 = "Muy Alta",M80 = "Mayor"), "Alto",
IF(AND(K80 = "Muy Alta",M80 = "Catastrófico"), "Extremo",
))))))))))))))))))))))))),"N/A"),"N/A")</f>
        <v>N/A</v>
      </c>
      <c r="P80" s="298">
        <v>1</v>
      </c>
      <c r="Q80" s="288"/>
      <c r="R80" s="288"/>
      <c r="S80" s="288" t="s">
        <v>708</v>
      </c>
      <c r="T80" s="288"/>
      <c r="U80" s="288"/>
      <c r="V80" s="289" t="b">
        <f t="shared" si="46"/>
        <v>0</v>
      </c>
      <c r="W80" s="288"/>
      <c r="X80" s="289" t="b">
        <f t="shared" si="47"/>
        <v>0</v>
      </c>
      <c r="Y80" s="299" t="str">
        <f>IF(AND(V80&lt;&gt;FALSE,X80&lt;&gt;FALSE),V80+X80,"-")</f>
        <v>-</v>
      </c>
      <c r="Z80" s="288"/>
      <c r="AA80" s="288"/>
      <c r="AB80" s="291"/>
      <c r="AC80" s="292" t="str">
        <f t="shared" si="48"/>
        <v>Faltan Datos</v>
      </c>
      <c r="AD80" s="293" t="str">
        <f>IF(Y80&lt;&gt;"-",IF(U80="Correctivo",N80-(N80*Y80),N80-0),"Faltan Datos")</f>
        <v>Faltan Datos</v>
      </c>
      <c r="AE80" s="1464" t="str">
        <f>IF(AND(AF80&lt;=100%,AF80&gt;80%),"Muy alta",IF(AND(AF80&lt;=80%,AF80&gt;60%),"Alta",IF(AND(AF80&lt;=60%,AF80&gt;40%),"Media",IF(AND(AF80&lt;=40%,AF80&gt;20%),"Baja",IF(AND(AF80&lt;=20%,AF80&gt;=0%),"Muy Baja")))))</f>
        <v>Muy Baja</v>
      </c>
      <c r="AF80" s="1467">
        <f>MIN(AC80:AC82)</f>
        <v>0</v>
      </c>
      <c r="AG80" s="1452" t="str">
        <f>IF(AND(AH80&lt;=100%,AH80&gt;80%),"Catastrófico",IF(AND(AH80&lt;=80%,AH80&gt;60%),"Mayor",IF(AND(AH80&lt;=60%,AH80&gt;40%),"Moderado",IF(AND(AH80&lt;=40%,AH80&gt;20%),"Menor",IF(AND(AH80&lt;=20%,AH80&gt;=0%),"Leve")))))</f>
        <v>Leve</v>
      </c>
      <c r="AH80" s="1467">
        <f>MIN(AD80:AD82)</f>
        <v>0</v>
      </c>
      <c r="AI80" s="1452" t="str">
        <f t="shared" ref="AI80" si="53">IF(AE80&lt;&gt;"",IF(AG80&lt;&gt;"",
IF(AND(AE80 = "Muy Baja",AG80 = "Leve"), "Baja (Aceptar)",
IF(AND(AE80 = "Muy Baja",AG80 = "Menor"), "Baja (Aceptar)",
IF(AND(AE80 = "Muy Baja",AG80 = "Moderado"), "Moderada (Aceptar, Mitigar o Transferir)",
IF(AND(AE80 = "Muy Baja",AG80 = "Mayor"), "Alta (Mitigar o Transferir)",
IF(AND(AE80 = "Muy Baja",AG80 = "Catastrófico"), "Extrema (Evitar, Mitigar o Transferir)",
IF(AND(AE80 = "Baja",AG80 = "Leve"), "Baja (Aceptar)",
IF(AND(AE80 = "Baja",AG80 = "Menor"), "Moderada (Aceptar, Mitigar o Transferir)",
IF(AND(AE80 = "Baja",AG80 = "Moderado"), "Moderada (Aceptar, Mitigar o Transferir)",
IF(AND(AE80 = "Baja",AG80 = "Mayor"), "Alta (Mitigar o Transferir)",
IF(AND(AE80 = "Baja",AG80 = "Catastrófico"), "Extrema (Evitar, Mitigar o Transferir)",
IF(AND(AE80 = "Media",AG80 = "Leve"), "Moderada (Aceptar, Mitigar o Transferir)",
IF(AND(AE80 = "Media",AG80 = "Menor"), "Moderada (Aceptar, Mitigar o Transferir)",
IF(AND(AE80 = "Media",AG80 = "Moderado"), "Moderada (Aceptar, Mitigar o Transferir)",
IF(AND(AE80 = "Media",AG80 = "Mayor"), "Alta (Mitigar o Transferir)",
IF(AND(AE80 = "Media",AG80 = "Catastrófico"), "Extrema (Evitar, Mitigar o Transferir)",
IF(AND(AE80 = "Alta",AG80 = "Leve"), "Moderada (Aceptar, Mitigar o Transferir)",
IF(AND(AE80 = "Alta",AG80 = "Menor"), "Moderada (Aceptar, Mitigar o Transferir)",
IF(AND(AE80 = "Alta",AG80 = "Moderado"), "Alta (Mitigar o Transferir)",
IF(AND(AE80 = "Alta",AG80 = "Mayor"), "Alta (Mitigar o Transferir)",
IF(AND(AE80 = "Alta",AG80 = "Catastrófico"), "Extrema (Evitar, Mitigar o Transferir)",
IF(AND(AE80 = "Muy Alta",AG80 = "Leve"), "Alta (Mitigar o Transferir)",
IF(AND(AE80 = "Muy Alta",AG80 = "Menor"), "Alta (Mitigar o Transferir)",
IF(AND(AE80 = "Muy Alta",AG80 = "Moderado"), "Alta (Mitigar o Transferir)",
IF(AND(AE80 = "Muy Alta",AG80 = "Mayor"), "Alta (Mitigar o Transferir)",
IF(AND(AE80 = "Muy Alta",AG80 = "Catastrófico"), "Extrema (Evitar, Mitigar o Transferir)",
))))))))))))))))))))))))),"N/A"),"N/A")</f>
        <v>Baja (Aceptar)</v>
      </c>
      <c r="AJ80" s="1455"/>
      <c r="AK80" s="982"/>
      <c r="AL80" s="1423"/>
      <c r="AM80" s="1423"/>
      <c r="AN80" s="1423"/>
      <c r="AO80" s="1423"/>
      <c r="AP80" s="1423"/>
      <c r="AQ80" s="1423"/>
      <c r="AR80" s="273"/>
      <c r="AS80" s="273"/>
      <c r="AT80" s="1428"/>
      <c r="AU80" s="1423"/>
      <c r="AV80" s="1423"/>
      <c r="AW80" s="1423"/>
      <c r="AX80" s="1423"/>
      <c r="AY80" s="1425"/>
    </row>
    <row r="81" spans="1:51" s="147" customFormat="1" ht="35.1" customHeight="1" x14ac:dyDescent="0.25">
      <c r="A81" s="1478"/>
      <c r="B81" s="897"/>
      <c r="C81" s="1453"/>
      <c r="D81" s="1453"/>
      <c r="E81" s="1453"/>
      <c r="F81" s="1453"/>
      <c r="G81" s="1453"/>
      <c r="H81" s="1453"/>
      <c r="I81" s="1471"/>
      <c r="J81" s="1474"/>
      <c r="K81" s="1453"/>
      <c r="L81" s="1459"/>
      <c r="M81" s="897"/>
      <c r="N81" s="1459"/>
      <c r="O81" s="1462"/>
      <c r="P81" s="294">
        <v>2</v>
      </c>
      <c r="Q81" s="213"/>
      <c r="R81" s="213"/>
      <c r="S81" s="210" t="s">
        <v>708</v>
      </c>
      <c r="T81" s="210"/>
      <c r="U81" s="288"/>
      <c r="V81" s="295" t="b">
        <f t="shared" si="46"/>
        <v>0</v>
      </c>
      <c r="W81" s="288"/>
      <c r="X81" s="295" t="b">
        <f t="shared" si="47"/>
        <v>0</v>
      </c>
      <c r="Y81" s="299" t="str">
        <f t="shared" ref="Y81:Y82" si="54">IF(AND(V81&lt;&gt;FALSE,X81&lt;&gt;FALSE),V81+X81,"-")</f>
        <v>-</v>
      </c>
      <c r="Z81" s="288"/>
      <c r="AA81" s="288"/>
      <c r="AB81" s="291"/>
      <c r="AC81" s="292" t="str">
        <f t="shared" si="48"/>
        <v>Faltan Datos</v>
      </c>
      <c r="AD81" s="296" t="str">
        <f>IF(Y81&lt;&gt;"-",IF(U81="Correctivo",AD80-(AD80*Y81),AD80-0),"Faltan Datos")</f>
        <v>Faltan Datos</v>
      </c>
      <c r="AE81" s="1465"/>
      <c r="AF81" s="1468"/>
      <c r="AG81" s="1453"/>
      <c r="AH81" s="1468"/>
      <c r="AI81" s="1453"/>
      <c r="AJ81" s="1456"/>
      <c r="AK81" s="969"/>
      <c r="AL81" s="897"/>
      <c r="AM81" s="897"/>
      <c r="AN81" s="897"/>
      <c r="AO81" s="897"/>
      <c r="AP81" s="897"/>
      <c r="AQ81" s="897"/>
      <c r="AR81" s="262"/>
      <c r="AS81" s="262"/>
      <c r="AT81" s="1429"/>
      <c r="AU81" s="897"/>
      <c r="AV81" s="897"/>
      <c r="AW81" s="897"/>
      <c r="AX81" s="897"/>
      <c r="AY81" s="1426"/>
    </row>
    <row r="82" spans="1:51" s="147" customFormat="1" ht="35.1" customHeight="1" thickBot="1" x14ac:dyDescent="0.3">
      <c r="A82" s="1479"/>
      <c r="B82" s="1424"/>
      <c r="C82" s="1454"/>
      <c r="D82" s="1454"/>
      <c r="E82" s="1454"/>
      <c r="F82" s="1454"/>
      <c r="G82" s="1454"/>
      <c r="H82" s="1454"/>
      <c r="I82" s="1472"/>
      <c r="J82" s="1475"/>
      <c r="K82" s="1454"/>
      <c r="L82" s="1460"/>
      <c r="M82" s="1424"/>
      <c r="N82" s="1460"/>
      <c r="O82" s="1463"/>
      <c r="P82" s="297">
        <v>3</v>
      </c>
      <c r="Q82" s="212"/>
      <c r="R82" s="212"/>
      <c r="S82" s="245" t="s">
        <v>708</v>
      </c>
      <c r="T82" s="245"/>
      <c r="U82" s="288"/>
      <c r="V82" s="300" t="b">
        <f t="shared" si="46"/>
        <v>0</v>
      </c>
      <c r="W82" s="288"/>
      <c r="X82" s="300" t="b">
        <f t="shared" si="47"/>
        <v>0</v>
      </c>
      <c r="Y82" s="299" t="str">
        <f t="shared" si="54"/>
        <v>-</v>
      </c>
      <c r="Z82" s="288"/>
      <c r="AA82" s="288"/>
      <c r="AB82" s="291"/>
      <c r="AC82" s="292" t="str">
        <f t="shared" si="48"/>
        <v>Faltan Datos</v>
      </c>
      <c r="AD82" s="296" t="str">
        <f>IF(Y82&lt;&gt;"-",IF(U82="Correctivo",AD81-(AD81*Y82),AD81-0),"Faltan Datos")</f>
        <v>Faltan Datos</v>
      </c>
      <c r="AE82" s="1466"/>
      <c r="AF82" s="1469"/>
      <c r="AG82" s="1454"/>
      <c r="AH82" s="1469"/>
      <c r="AI82" s="1454"/>
      <c r="AJ82" s="1457"/>
      <c r="AK82" s="991"/>
      <c r="AL82" s="1424"/>
      <c r="AM82" s="1424"/>
      <c r="AN82" s="1424"/>
      <c r="AO82" s="1424"/>
      <c r="AP82" s="1424"/>
      <c r="AQ82" s="1424"/>
      <c r="AR82" s="274"/>
      <c r="AS82" s="274"/>
      <c r="AT82" s="1430"/>
      <c r="AU82" s="1424"/>
      <c r="AV82" s="1424"/>
      <c r="AW82" s="1424"/>
      <c r="AX82" s="1424"/>
      <c r="AY82" s="1427"/>
    </row>
    <row r="83" spans="1:51" s="147" customFormat="1" ht="35.1" customHeight="1" x14ac:dyDescent="0.25">
      <c r="A83" s="1477"/>
      <c r="B83" s="897">
        <v>26</v>
      </c>
      <c r="C83" s="1452"/>
      <c r="D83" s="1452"/>
      <c r="E83" s="1452"/>
      <c r="F83" s="1476"/>
      <c r="G83" s="1476"/>
      <c r="H83" s="1452"/>
      <c r="I83" s="1470"/>
      <c r="J83" s="1473"/>
      <c r="K83" s="1476" t="str">
        <f>IFERROR(VLOOKUP(J83,[7]ListasRSec!$C$27:$E$31,3,0),"Faltan Datos")</f>
        <v>Faltan Datos</v>
      </c>
      <c r="L83" s="1458" t="b">
        <f>IF(K83="Muy Alta","100%",IF(K83="Alta","80%",IF(K83="Media","60%",IF(K83="Baja","40%",IF(K83="Muy Baja","20%")))))</f>
        <v>0</v>
      </c>
      <c r="M83" s="1423"/>
      <c r="N83" s="1458" t="b">
        <f>IF(M83="Catastrófico","100%",IF(M83="Mayor","80%",IF(M83="Moderado","60%",IF(M83="Menor","40%",IF(M83="Leve","20%")))))</f>
        <v>0</v>
      </c>
      <c r="O83" s="1461" t="str">
        <f>IF(K83&lt;&gt;"",IF(M83&lt;&gt;"",
IF(AND(K83 = "Muy Baja",M83 = "Leve"), "Bajo",
IF(AND(K83 = "Muy Baja",M83 = "Menor"), "Bajo",
IF(AND(K83 = "Muy Baja",M83 = "Moderado"), "Moderado",
IF(AND(K83 = "Muy Baja",M83 = "Mayor"), "Alto",
IF(AND(K83 = "Muy Baja",M83 = "Catastrófico"), "Extremo",
IF(AND(K83 = "Baja",M83 = "Leve"), "Bajo",
IF(AND(K83 = "Baja",M83 = "Menor"), "Moderado",
IF(AND(K83 = "Baja",M83 = "Moderado"), "Moderado",
IF(AND(K83 = "Baja",M83 = "Mayor"), "Alto",
IF(AND(K83 = "Baja",M83 = "Catastrófico"), "Extremo",
IF(AND(K83 = "Media",M83 = "Leve"), "Moderado",
IF(AND(K83 = "Media",M83 = "Menor"), "Moderado",
IF(AND(K83 = "Media",M83 = "Moderado"), " Moderado",
IF(AND(K83 = "Media",M83 = "Mayor"), "Alto",
IF(AND(K83 = "Media",M83 = "Catastrófico"), "Extremo",
IF(AND(K83 = "Alta",M83 = "Leve"), "Moderado",
IF(AND(K83 = "Alta",M83 = "Menor"), "Moderado",
IF(AND(K83 = "Alta",M83 = "Moderado"), "Alto",
IF(AND(K83 = "Alta",M83 = "Mayor"), "Alto",
IF(AND(K83 = "Alta",M83 = "Catastrófico"), "Extremo",
IF(AND(K83 = "Muy Alta",M83 = "Leve"), "Alto",
IF(AND(K83 = "Muy Alta",M83 = "Menor"), "Alto",
IF(AND(K83 = "Muy Alta",M83 = "Moderado"), "Alto",
IF(AND(K83 = "Muy Alta",M83 = "Mayor"), "Alto",
IF(AND(K83 = "Muy Alta",M83 = "Catastrófico"), "Extremo",
))))))))))))))))))))))))),"N/A"),"N/A")</f>
        <v>N/A</v>
      </c>
      <c r="P83" s="298">
        <v>1</v>
      </c>
      <c r="Q83" s="288"/>
      <c r="R83" s="288"/>
      <c r="S83" s="288" t="s">
        <v>708</v>
      </c>
      <c r="T83" s="288"/>
      <c r="U83" s="288"/>
      <c r="V83" s="289" t="b">
        <f t="shared" si="46"/>
        <v>0</v>
      </c>
      <c r="W83" s="288"/>
      <c r="X83" s="289" t="b">
        <f t="shared" si="47"/>
        <v>0</v>
      </c>
      <c r="Y83" s="299" t="str">
        <f>IF(AND(V83&lt;&gt;FALSE,X83&lt;&gt;FALSE),V83+X83,"-")</f>
        <v>-</v>
      </c>
      <c r="Z83" s="288"/>
      <c r="AA83" s="288"/>
      <c r="AB83" s="291"/>
      <c r="AC83" s="292" t="str">
        <f t="shared" si="48"/>
        <v>Faltan Datos</v>
      </c>
      <c r="AD83" s="293" t="str">
        <f>IF(Y83&lt;&gt;"-",IF(U83="Correctivo",N83-(N83*Y83),N83-0),"Faltan Datos")</f>
        <v>Faltan Datos</v>
      </c>
      <c r="AE83" s="1464" t="str">
        <f>IF(AND(AF83&lt;=100%,AF83&gt;80%),"Muy alta",IF(AND(AF83&lt;=80%,AF83&gt;60%),"Alta",IF(AND(AF83&lt;=60%,AF83&gt;40%),"Media",IF(AND(AF83&lt;=40%,AF83&gt;20%),"Baja",IF(AND(AF83&lt;=20%,AF83&gt;=0%),"Muy Baja")))))</f>
        <v>Muy Baja</v>
      </c>
      <c r="AF83" s="1467">
        <f>MIN(AC83:AC85)</f>
        <v>0</v>
      </c>
      <c r="AG83" s="1452" t="str">
        <f>IF(AND(AH83&lt;=100%,AH83&gt;80%),"Catastrófico",IF(AND(AH83&lt;=80%,AH83&gt;60%),"Mayor",IF(AND(AH83&lt;=60%,AH83&gt;40%),"Moderado",IF(AND(AH83&lt;=40%,AH83&gt;20%),"Menor",IF(AND(AH83&lt;=20%,AH83&gt;=0%),"Leve")))))</f>
        <v>Leve</v>
      </c>
      <c r="AH83" s="1467">
        <f>MIN(AD83:AD85)</f>
        <v>0</v>
      </c>
      <c r="AI83" s="1452" t="str">
        <f t="shared" ref="AI83" si="55">IF(AE83&lt;&gt;"",IF(AG83&lt;&gt;"",
IF(AND(AE83 = "Muy Baja",AG83 = "Leve"), "Baja (Aceptar)",
IF(AND(AE83 = "Muy Baja",AG83 = "Menor"), "Baja (Aceptar)",
IF(AND(AE83 = "Muy Baja",AG83 = "Moderado"), "Moderada (Aceptar, Mitigar o Transferir)",
IF(AND(AE83 = "Muy Baja",AG83 = "Mayor"), "Alta (Mitigar o Transferir)",
IF(AND(AE83 = "Muy Baja",AG83 = "Catastrófico"), "Extrema (Evitar, Mitigar o Transferir)",
IF(AND(AE83 = "Baja",AG83 = "Leve"), "Baja (Aceptar)",
IF(AND(AE83 = "Baja",AG83 = "Menor"), "Moderada (Aceptar, Mitigar o Transferir)",
IF(AND(AE83 = "Baja",AG83 = "Moderado"), "Moderada (Aceptar, Mitigar o Transferir)",
IF(AND(AE83 = "Baja",AG83 = "Mayor"), "Alta (Mitigar o Transferir)",
IF(AND(AE83 = "Baja",AG83 = "Catastrófico"), "Extrema (Evitar, Mitigar o Transferir)",
IF(AND(AE83 = "Media",AG83 = "Leve"), "Moderada (Aceptar, Mitigar o Transferir)",
IF(AND(AE83 = "Media",AG83 = "Menor"), "Moderada (Aceptar, Mitigar o Transferir)",
IF(AND(AE83 = "Media",AG83 = "Moderado"), "Moderada (Aceptar, Mitigar o Transferir)",
IF(AND(AE83 = "Media",AG83 = "Mayor"), "Alta (Mitigar o Transferir)",
IF(AND(AE83 = "Media",AG83 = "Catastrófico"), "Extrema (Evitar, Mitigar o Transferir)",
IF(AND(AE83 = "Alta",AG83 = "Leve"), "Moderada (Aceptar, Mitigar o Transferir)",
IF(AND(AE83 = "Alta",AG83 = "Menor"), "Moderada (Aceptar, Mitigar o Transferir)",
IF(AND(AE83 = "Alta",AG83 = "Moderado"), "Alta (Mitigar o Transferir)",
IF(AND(AE83 = "Alta",AG83 = "Mayor"), "Alta (Mitigar o Transferir)",
IF(AND(AE83 = "Alta",AG83 = "Catastrófico"), "Extrema (Evitar, Mitigar o Transferir)",
IF(AND(AE83 = "Muy Alta",AG83 = "Leve"), "Alta (Mitigar o Transferir)",
IF(AND(AE83 = "Muy Alta",AG83 = "Menor"), "Alta (Mitigar o Transferir)",
IF(AND(AE83 = "Muy Alta",AG83 = "Moderado"), "Alta (Mitigar o Transferir)",
IF(AND(AE83 = "Muy Alta",AG83 = "Mayor"), "Alta (Mitigar o Transferir)",
IF(AND(AE83 = "Muy Alta",AG83 = "Catastrófico"), "Extrema (Evitar, Mitigar o Transferir)",
))))))))))))))))))))))))),"N/A"),"N/A")</f>
        <v>Baja (Aceptar)</v>
      </c>
      <c r="AJ83" s="1455"/>
      <c r="AK83" s="982"/>
      <c r="AL83" s="1423"/>
      <c r="AM83" s="1423"/>
      <c r="AN83" s="1423"/>
      <c r="AO83" s="1423"/>
      <c r="AP83" s="1423"/>
      <c r="AQ83" s="1423"/>
      <c r="AR83" s="273"/>
      <c r="AS83" s="273"/>
      <c r="AT83" s="1428"/>
      <c r="AU83" s="1423"/>
      <c r="AV83" s="1423"/>
      <c r="AW83" s="1423"/>
      <c r="AX83" s="1423"/>
      <c r="AY83" s="1425"/>
    </row>
    <row r="84" spans="1:51" s="147" customFormat="1" ht="35.1" customHeight="1" x14ac:dyDescent="0.25">
      <c r="A84" s="1478"/>
      <c r="B84" s="897"/>
      <c r="C84" s="1453"/>
      <c r="D84" s="1453"/>
      <c r="E84" s="1453"/>
      <c r="F84" s="1453"/>
      <c r="G84" s="1453"/>
      <c r="H84" s="1453"/>
      <c r="I84" s="1471"/>
      <c r="J84" s="1474"/>
      <c r="K84" s="1453"/>
      <c r="L84" s="1459"/>
      <c r="M84" s="897"/>
      <c r="N84" s="1459"/>
      <c r="O84" s="1462"/>
      <c r="P84" s="294">
        <v>2</v>
      </c>
      <c r="Q84" s="213"/>
      <c r="R84" s="213"/>
      <c r="S84" s="210" t="s">
        <v>708</v>
      </c>
      <c r="T84" s="210"/>
      <c r="U84" s="288"/>
      <c r="V84" s="295" t="b">
        <f t="shared" si="46"/>
        <v>0</v>
      </c>
      <c r="W84" s="288"/>
      <c r="X84" s="295" t="b">
        <f t="shared" si="47"/>
        <v>0</v>
      </c>
      <c r="Y84" s="299" t="str">
        <f t="shared" ref="Y84:Y85" si="56">IF(AND(V84&lt;&gt;FALSE,X84&lt;&gt;FALSE),V84+X84,"-")</f>
        <v>-</v>
      </c>
      <c r="Z84" s="288"/>
      <c r="AA84" s="288"/>
      <c r="AB84" s="291"/>
      <c r="AC84" s="292" t="str">
        <f t="shared" si="48"/>
        <v>Faltan Datos</v>
      </c>
      <c r="AD84" s="296" t="str">
        <f>IF(Y84&lt;&gt;"-",IF(U84="Correctivo",AD83-(AD83*Y84),AD83-0),"Faltan Datos")</f>
        <v>Faltan Datos</v>
      </c>
      <c r="AE84" s="1465"/>
      <c r="AF84" s="1468"/>
      <c r="AG84" s="1453"/>
      <c r="AH84" s="1468"/>
      <c r="AI84" s="1453"/>
      <c r="AJ84" s="1456"/>
      <c r="AK84" s="969"/>
      <c r="AL84" s="897"/>
      <c r="AM84" s="897"/>
      <c r="AN84" s="897"/>
      <c r="AO84" s="897"/>
      <c r="AP84" s="897"/>
      <c r="AQ84" s="897"/>
      <c r="AR84" s="262"/>
      <c r="AS84" s="262"/>
      <c r="AT84" s="1429"/>
      <c r="AU84" s="897"/>
      <c r="AV84" s="897"/>
      <c r="AW84" s="897"/>
      <c r="AX84" s="897"/>
      <c r="AY84" s="1426"/>
    </row>
    <row r="85" spans="1:51" s="147" customFormat="1" ht="35.1" customHeight="1" thickBot="1" x14ac:dyDescent="0.3">
      <c r="A85" s="1479"/>
      <c r="B85" s="1424"/>
      <c r="C85" s="1454"/>
      <c r="D85" s="1454"/>
      <c r="E85" s="1454"/>
      <c r="F85" s="1454"/>
      <c r="G85" s="1454"/>
      <c r="H85" s="1454"/>
      <c r="I85" s="1472"/>
      <c r="J85" s="1475"/>
      <c r="K85" s="1454"/>
      <c r="L85" s="1460"/>
      <c r="M85" s="1424"/>
      <c r="N85" s="1460"/>
      <c r="O85" s="1463"/>
      <c r="P85" s="297">
        <v>3</v>
      </c>
      <c r="Q85" s="212"/>
      <c r="R85" s="212"/>
      <c r="S85" s="245" t="s">
        <v>708</v>
      </c>
      <c r="T85" s="245"/>
      <c r="U85" s="288"/>
      <c r="V85" s="300" t="b">
        <f t="shared" si="46"/>
        <v>0</v>
      </c>
      <c r="W85" s="288"/>
      <c r="X85" s="300" t="b">
        <f t="shared" si="47"/>
        <v>0</v>
      </c>
      <c r="Y85" s="299" t="str">
        <f t="shared" si="56"/>
        <v>-</v>
      </c>
      <c r="Z85" s="288"/>
      <c r="AA85" s="288"/>
      <c r="AB85" s="291"/>
      <c r="AC85" s="292" t="str">
        <f t="shared" si="48"/>
        <v>Faltan Datos</v>
      </c>
      <c r="AD85" s="296" t="str">
        <f>IF(Y85&lt;&gt;"-",IF(U85="Correctivo",AD84-(AD84*Y85),AD84-0),"Faltan Datos")</f>
        <v>Faltan Datos</v>
      </c>
      <c r="AE85" s="1466"/>
      <c r="AF85" s="1469"/>
      <c r="AG85" s="1454"/>
      <c r="AH85" s="1469"/>
      <c r="AI85" s="1454"/>
      <c r="AJ85" s="1457"/>
      <c r="AK85" s="991"/>
      <c r="AL85" s="1424"/>
      <c r="AM85" s="1424"/>
      <c r="AN85" s="1424"/>
      <c r="AO85" s="1424"/>
      <c r="AP85" s="1424"/>
      <c r="AQ85" s="1424"/>
      <c r="AR85" s="274"/>
      <c r="AS85" s="274"/>
      <c r="AT85" s="1430"/>
      <c r="AU85" s="1424"/>
      <c r="AV85" s="1424"/>
      <c r="AW85" s="1424"/>
      <c r="AX85" s="1424"/>
      <c r="AY85" s="1427"/>
    </row>
    <row r="86" spans="1:51" s="147" customFormat="1" ht="35.1" customHeight="1" x14ac:dyDescent="0.25">
      <c r="A86" s="1477"/>
      <c r="B86" s="1482">
        <v>27</v>
      </c>
      <c r="C86" s="1452"/>
      <c r="D86" s="1452"/>
      <c r="E86" s="1452"/>
      <c r="F86" s="1476"/>
      <c r="G86" s="1476"/>
      <c r="H86" s="1452"/>
      <c r="I86" s="1470"/>
      <c r="J86" s="1473"/>
      <c r="K86" s="1476" t="str">
        <f>IFERROR(VLOOKUP(J86,[7]ListasRSec!$C$27:$E$31,3,0),"Faltan Datos")</f>
        <v>Faltan Datos</v>
      </c>
      <c r="L86" s="1458" t="b">
        <f>IF(K86="Muy Alta","100%",IF(K86="Alta","80%",IF(K86="Media","60%",IF(K86="Baja","40%",IF(K86="Muy Baja","20%")))))</f>
        <v>0</v>
      </c>
      <c r="M86" s="1423"/>
      <c r="N86" s="1458" t="b">
        <f>IF(M86="Catastrófico","100%",IF(M86="Mayor","80%",IF(M86="Moderado","60%",IF(M86="Menor","40%",IF(M86="Leve","20%")))))</f>
        <v>0</v>
      </c>
      <c r="O86" s="1461" t="str">
        <f>IF(K86&lt;&gt;"",IF(M86&lt;&gt;"",
IF(AND(K86 = "Muy Baja",M86 = "Leve"), "Bajo",
IF(AND(K86 = "Muy Baja",M86 = "Menor"), "Bajo",
IF(AND(K86 = "Muy Baja",M86 = "Moderado"), "Moderado",
IF(AND(K86 = "Muy Baja",M86 = "Mayor"), "Alto",
IF(AND(K86 = "Muy Baja",M86 = "Catastrófico"), "Extremo",
IF(AND(K86 = "Baja",M86 = "Leve"), "Bajo",
IF(AND(K86 = "Baja",M86 = "Menor"), "Moderado",
IF(AND(K86 = "Baja",M86 = "Moderado"), "Moderado",
IF(AND(K86 = "Baja",M86 = "Mayor"), "Alto",
IF(AND(K86 = "Baja",M86 = "Catastrófico"), "Extremo",
IF(AND(K86 = "Media",M86 = "Leve"), "Moderado",
IF(AND(K86 = "Media",M86 = "Menor"), "Moderado",
IF(AND(K86 = "Media",M86 = "Moderado"), " Moderado",
IF(AND(K86 = "Media",M86 = "Mayor"), "Alto",
IF(AND(K86 = "Media",M86 = "Catastrófico"), "Extremo",
IF(AND(K86 = "Alta",M86 = "Leve"), "Moderado",
IF(AND(K86 = "Alta",M86 = "Menor"), "Moderado",
IF(AND(K86 = "Alta",M86 = "Moderado"), "Alto",
IF(AND(K86 = "Alta",M86 = "Mayor"), "Alto",
IF(AND(K86 = "Alta",M86 = "Catastrófico"), "Extremo",
IF(AND(K86 = "Muy Alta",M86 = "Leve"), "Alto",
IF(AND(K86 = "Muy Alta",M86 = "Menor"), "Alto",
IF(AND(K86 = "Muy Alta",M86 = "Moderado"), "Alto",
IF(AND(K86 = "Muy Alta",M86 = "Mayor"), "Alto",
IF(AND(K86 = "Muy Alta",M86 = "Catastrófico"), "Extremo",
))))))))))))))))))))))))),"N/A"),"N/A")</f>
        <v>N/A</v>
      </c>
      <c r="P86" s="298">
        <v>1</v>
      </c>
      <c r="Q86" s="288"/>
      <c r="R86" s="288"/>
      <c r="S86" s="288" t="s">
        <v>708</v>
      </c>
      <c r="T86" s="288"/>
      <c r="U86" s="288"/>
      <c r="V86" s="289" t="b">
        <f t="shared" si="46"/>
        <v>0</v>
      </c>
      <c r="W86" s="288"/>
      <c r="X86" s="289" t="b">
        <f t="shared" si="47"/>
        <v>0</v>
      </c>
      <c r="Y86" s="299" t="str">
        <f>IF(AND(V86&lt;&gt;FALSE,X86&lt;&gt;FALSE),V86+X86,"-")</f>
        <v>-</v>
      </c>
      <c r="Z86" s="288"/>
      <c r="AA86" s="288"/>
      <c r="AB86" s="291"/>
      <c r="AC86" s="292" t="str">
        <f t="shared" si="48"/>
        <v>Faltan Datos</v>
      </c>
      <c r="AD86" s="293" t="str">
        <f>IF(Y86&lt;&gt;"-",IF(U86="Correctivo",N86-(N86*Y86),N86-0),"Faltan Datos")</f>
        <v>Faltan Datos</v>
      </c>
      <c r="AE86" s="1464" t="str">
        <f>IF(AND(AF86&lt;=100%,AF86&gt;80%),"Muy alta",IF(AND(AF86&lt;=80%,AF86&gt;60%),"Alta",IF(AND(AF86&lt;=60%,AF86&gt;40%),"Media",IF(AND(AF86&lt;=40%,AF86&gt;20%),"Baja",IF(AND(AF86&lt;=20%,AF86&gt;=0%),"Muy Baja")))))</f>
        <v>Muy Baja</v>
      </c>
      <c r="AF86" s="1467">
        <f>MIN(AC86:AC88)</f>
        <v>0</v>
      </c>
      <c r="AG86" s="1452" t="str">
        <f>IF(AND(AH86&lt;=100%,AH86&gt;80%),"Catastrófico",IF(AND(AH86&lt;=80%,AH86&gt;60%),"Mayor",IF(AND(AH86&lt;=60%,AH86&gt;40%),"Moderado",IF(AND(AH86&lt;=40%,AH86&gt;20%),"Menor",IF(AND(AH86&lt;=20%,AH86&gt;=0%),"Leve")))))</f>
        <v>Leve</v>
      </c>
      <c r="AH86" s="1467">
        <f>MIN(AD86:AD88)</f>
        <v>0</v>
      </c>
      <c r="AI86" s="1452" t="str">
        <f t="shared" ref="AI86" si="57">IF(AE86&lt;&gt;"",IF(AG86&lt;&gt;"",
IF(AND(AE86 = "Muy Baja",AG86 = "Leve"), "Baja (Aceptar)",
IF(AND(AE86 = "Muy Baja",AG86 = "Menor"), "Baja (Aceptar)",
IF(AND(AE86 = "Muy Baja",AG86 = "Moderado"), "Moderada (Aceptar, Mitigar o Transferir)",
IF(AND(AE86 = "Muy Baja",AG86 = "Mayor"), "Alta (Mitigar o Transferir)",
IF(AND(AE86 = "Muy Baja",AG86 = "Catastrófico"), "Extrema (Evitar, Mitigar o Transferir)",
IF(AND(AE86 = "Baja",AG86 = "Leve"), "Baja (Aceptar)",
IF(AND(AE86 = "Baja",AG86 = "Menor"), "Moderada (Aceptar, Mitigar o Transferir)",
IF(AND(AE86 = "Baja",AG86 = "Moderado"), "Moderada (Aceptar, Mitigar o Transferir)",
IF(AND(AE86 = "Baja",AG86 = "Mayor"), "Alta (Mitigar o Transferir)",
IF(AND(AE86 = "Baja",AG86 = "Catastrófico"), "Extrema (Evitar, Mitigar o Transferir)",
IF(AND(AE86 = "Media",AG86 = "Leve"), "Moderada (Aceptar, Mitigar o Transferir)",
IF(AND(AE86 = "Media",AG86 = "Menor"), "Moderada (Aceptar, Mitigar o Transferir)",
IF(AND(AE86 = "Media",AG86 = "Moderado"), "Moderada (Aceptar, Mitigar o Transferir)",
IF(AND(AE86 = "Media",AG86 = "Mayor"), "Alta (Mitigar o Transferir)",
IF(AND(AE86 = "Media",AG86 = "Catastrófico"), "Extrema (Evitar, Mitigar o Transferir)",
IF(AND(AE86 = "Alta",AG86 = "Leve"), "Moderada (Aceptar, Mitigar o Transferir)",
IF(AND(AE86 = "Alta",AG86 = "Menor"), "Moderada (Aceptar, Mitigar o Transferir)",
IF(AND(AE86 = "Alta",AG86 = "Moderado"), "Alta (Mitigar o Transferir)",
IF(AND(AE86 = "Alta",AG86 = "Mayor"), "Alta (Mitigar o Transferir)",
IF(AND(AE86 = "Alta",AG86 = "Catastrófico"), "Extrema (Evitar, Mitigar o Transferir)",
IF(AND(AE86 = "Muy Alta",AG86 = "Leve"), "Alta (Mitigar o Transferir)",
IF(AND(AE86 = "Muy Alta",AG86 = "Menor"), "Alta (Mitigar o Transferir)",
IF(AND(AE86 = "Muy Alta",AG86 = "Moderado"), "Alta (Mitigar o Transferir)",
IF(AND(AE86 = "Muy Alta",AG86 = "Mayor"), "Alta (Mitigar o Transferir)",
IF(AND(AE86 = "Muy Alta",AG86 = "Catastrófico"), "Extrema (Evitar, Mitigar o Transferir)",
))))))))))))))))))))))))),"N/A"),"N/A")</f>
        <v>Baja (Aceptar)</v>
      </c>
      <c r="AJ86" s="1455"/>
      <c r="AK86" s="982"/>
      <c r="AL86" s="1423"/>
      <c r="AM86" s="1423"/>
      <c r="AN86" s="1423"/>
      <c r="AO86" s="1423"/>
      <c r="AP86" s="1423"/>
      <c r="AQ86" s="1423"/>
      <c r="AR86" s="273"/>
      <c r="AS86" s="273"/>
      <c r="AT86" s="1428"/>
      <c r="AU86" s="1423"/>
      <c r="AV86" s="1423"/>
      <c r="AW86" s="1423"/>
      <c r="AX86" s="1423"/>
      <c r="AY86" s="1425"/>
    </row>
    <row r="87" spans="1:51" s="147" customFormat="1" ht="35.1" customHeight="1" x14ac:dyDescent="0.25">
      <c r="A87" s="1478"/>
      <c r="B87" s="897"/>
      <c r="C87" s="1453"/>
      <c r="D87" s="1453"/>
      <c r="E87" s="1453"/>
      <c r="F87" s="1453"/>
      <c r="G87" s="1453"/>
      <c r="H87" s="1453"/>
      <c r="I87" s="1471"/>
      <c r="J87" s="1474"/>
      <c r="K87" s="1453"/>
      <c r="L87" s="1459"/>
      <c r="M87" s="897"/>
      <c r="N87" s="1459"/>
      <c r="O87" s="1462"/>
      <c r="P87" s="294">
        <v>2</v>
      </c>
      <c r="Q87" s="213"/>
      <c r="R87" s="213"/>
      <c r="S87" s="210" t="s">
        <v>708</v>
      </c>
      <c r="T87" s="210"/>
      <c r="U87" s="288"/>
      <c r="V87" s="295" t="b">
        <f t="shared" si="46"/>
        <v>0</v>
      </c>
      <c r="W87" s="288"/>
      <c r="X87" s="295" t="b">
        <f t="shared" si="47"/>
        <v>0</v>
      </c>
      <c r="Y87" s="299" t="str">
        <f t="shared" ref="Y87:Y88" si="58">IF(AND(V87&lt;&gt;FALSE,X87&lt;&gt;FALSE),V87+X87,"-")</f>
        <v>-</v>
      </c>
      <c r="Z87" s="288"/>
      <c r="AA87" s="288"/>
      <c r="AB87" s="291"/>
      <c r="AC87" s="292" t="str">
        <f t="shared" si="48"/>
        <v>Faltan Datos</v>
      </c>
      <c r="AD87" s="296" t="str">
        <f>IF(Y87&lt;&gt;"-",IF(U87="Correctivo",AD86-(AD86*Y87),AD86-0),"Faltan Datos")</f>
        <v>Faltan Datos</v>
      </c>
      <c r="AE87" s="1465"/>
      <c r="AF87" s="1468"/>
      <c r="AG87" s="1453"/>
      <c r="AH87" s="1468"/>
      <c r="AI87" s="1453"/>
      <c r="AJ87" s="1456"/>
      <c r="AK87" s="969"/>
      <c r="AL87" s="897"/>
      <c r="AM87" s="897"/>
      <c r="AN87" s="897"/>
      <c r="AO87" s="897"/>
      <c r="AP87" s="897"/>
      <c r="AQ87" s="897"/>
      <c r="AR87" s="262"/>
      <c r="AS87" s="262"/>
      <c r="AT87" s="1429"/>
      <c r="AU87" s="897"/>
      <c r="AV87" s="897"/>
      <c r="AW87" s="897"/>
      <c r="AX87" s="897"/>
      <c r="AY87" s="1426"/>
    </row>
    <row r="88" spans="1:51" s="147" customFormat="1" ht="35.1" customHeight="1" thickBot="1" x14ac:dyDescent="0.3">
      <c r="A88" s="1479"/>
      <c r="B88" s="1424"/>
      <c r="C88" s="1454"/>
      <c r="D88" s="1454"/>
      <c r="E88" s="1454"/>
      <c r="F88" s="1454"/>
      <c r="G88" s="1454"/>
      <c r="H88" s="1454"/>
      <c r="I88" s="1472"/>
      <c r="J88" s="1475"/>
      <c r="K88" s="1454"/>
      <c r="L88" s="1460"/>
      <c r="M88" s="1424"/>
      <c r="N88" s="1460"/>
      <c r="O88" s="1463"/>
      <c r="P88" s="297">
        <v>3</v>
      </c>
      <c r="Q88" s="212"/>
      <c r="R88" s="212"/>
      <c r="S88" s="245" t="s">
        <v>708</v>
      </c>
      <c r="T88" s="245"/>
      <c r="U88" s="288"/>
      <c r="V88" s="300" t="b">
        <f t="shared" si="46"/>
        <v>0</v>
      </c>
      <c r="W88" s="288"/>
      <c r="X88" s="300" t="b">
        <f t="shared" si="47"/>
        <v>0</v>
      </c>
      <c r="Y88" s="299" t="str">
        <f t="shared" si="58"/>
        <v>-</v>
      </c>
      <c r="Z88" s="288"/>
      <c r="AA88" s="288"/>
      <c r="AB88" s="291"/>
      <c r="AC88" s="292" t="str">
        <f t="shared" si="48"/>
        <v>Faltan Datos</v>
      </c>
      <c r="AD88" s="296" t="str">
        <f>IF(Y88&lt;&gt;"-",IF(U88="Correctivo",AD87-(AD87*Y88),AD87-0),"Faltan Datos")</f>
        <v>Faltan Datos</v>
      </c>
      <c r="AE88" s="1466"/>
      <c r="AF88" s="1469"/>
      <c r="AG88" s="1454"/>
      <c r="AH88" s="1469"/>
      <c r="AI88" s="1454"/>
      <c r="AJ88" s="1457"/>
      <c r="AK88" s="991"/>
      <c r="AL88" s="1424"/>
      <c r="AM88" s="1424"/>
      <c r="AN88" s="1424"/>
      <c r="AO88" s="1424"/>
      <c r="AP88" s="1424"/>
      <c r="AQ88" s="1424"/>
      <c r="AR88" s="274"/>
      <c r="AS88" s="274"/>
      <c r="AT88" s="1430"/>
      <c r="AU88" s="1424"/>
      <c r="AV88" s="1424"/>
      <c r="AW88" s="1424"/>
      <c r="AX88" s="1424"/>
      <c r="AY88" s="1427"/>
    </row>
    <row r="89" spans="1:51" s="147" customFormat="1" ht="35.1" customHeight="1" x14ac:dyDescent="0.25">
      <c r="A89" s="1477"/>
      <c r="B89" s="1482">
        <v>28</v>
      </c>
      <c r="C89" s="1452"/>
      <c r="D89" s="1452"/>
      <c r="E89" s="1452"/>
      <c r="F89" s="1476"/>
      <c r="G89" s="1476"/>
      <c r="H89" s="1452"/>
      <c r="I89" s="1470"/>
      <c r="J89" s="1473"/>
      <c r="K89" s="1476" t="str">
        <f>IFERROR(VLOOKUP(J89,[7]ListasRSec!$C$27:$E$31,3,0),"Faltan Datos")</f>
        <v>Faltan Datos</v>
      </c>
      <c r="L89" s="1458" t="b">
        <f>IF(K89="Muy Alta","100%",IF(K89="Alta","80%",IF(K89="Media","60%",IF(K89="Baja","40%",IF(K89="Muy Baja","20%")))))</f>
        <v>0</v>
      </c>
      <c r="M89" s="1423"/>
      <c r="N89" s="1458" t="b">
        <f>IF(M89="Catastrófico","100%",IF(M89="Mayor","80%",IF(M89="Moderado","60%",IF(M89="Menor","40%",IF(M89="Leve","20%")))))</f>
        <v>0</v>
      </c>
      <c r="O89" s="1461" t="str">
        <f>IF(K89&lt;&gt;"",IF(M89&lt;&gt;"",
IF(AND(K89 = "Muy Baja",M89 = "Leve"), "Bajo",
IF(AND(K89 = "Muy Baja",M89 = "Menor"), "Bajo",
IF(AND(K89 = "Muy Baja",M89 = "Moderado"), "Moderado",
IF(AND(K89 = "Muy Baja",M89 = "Mayor"), "Alto",
IF(AND(K89 = "Muy Baja",M89 = "Catastrófico"), "Extremo",
IF(AND(K89 = "Baja",M89 = "Leve"), "Bajo",
IF(AND(K89 = "Baja",M89 = "Menor"), "Moderado",
IF(AND(K89 = "Baja",M89 = "Moderado"), "Moderado",
IF(AND(K89 = "Baja",M89 = "Mayor"), "Alto",
IF(AND(K89 = "Baja",M89 = "Catastrófico"), "Extremo",
IF(AND(K89 = "Media",M89 = "Leve"), "Moderado",
IF(AND(K89 = "Media",M89 = "Menor"), "Moderado",
IF(AND(K89 = "Media",M89 = "Moderado"), " Moderado",
IF(AND(K89 = "Media",M89 = "Mayor"), "Alto",
IF(AND(K89 = "Media",M89 = "Catastrófico"), "Extremo",
IF(AND(K89 = "Alta",M89 = "Leve"), "Moderado",
IF(AND(K89 = "Alta",M89 = "Menor"), "Moderado",
IF(AND(K89 = "Alta",M89 = "Moderado"), "Alto",
IF(AND(K89 = "Alta",M89 = "Mayor"), "Alto",
IF(AND(K89 = "Alta",M89 = "Catastrófico"), "Extremo",
IF(AND(K89 = "Muy Alta",M89 = "Leve"), "Alto",
IF(AND(K89 = "Muy Alta",M89 = "Menor"), "Alto",
IF(AND(K89 = "Muy Alta",M89 = "Moderado"), "Alto",
IF(AND(K89 = "Muy Alta",M89 = "Mayor"), "Alto",
IF(AND(K89 = "Muy Alta",M89 = "Catastrófico"), "Extremo",
))))))))))))))))))))))))),"N/A"),"N/A")</f>
        <v>N/A</v>
      </c>
      <c r="P89" s="298">
        <v>1</v>
      </c>
      <c r="Q89" s="288"/>
      <c r="R89" s="288"/>
      <c r="S89" s="288" t="s">
        <v>708</v>
      </c>
      <c r="T89" s="288"/>
      <c r="U89" s="288"/>
      <c r="V89" s="289" t="b">
        <f t="shared" si="46"/>
        <v>0</v>
      </c>
      <c r="W89" s="288"/>
      <c r="X89" s="289" t="b">
        <f t="shared" si="47"/>
        <v>0</v>
      </c>
      <c r="Y89" s="299" t="str">
        <f>IF(AND(V89&lt;&gt;FALSE,X89&lt;&gt;FALSE),V89+X89,"-")</f>
        <v>-</v>
      </c>
      <c r="Z89" s="288"/>
      <c r="AA89" s="288"/>
      <c r="AB89" s="291"/>
      <c r="AC89" s="292" t="str">
        <f t="shared" si="48"/>
        <v>Faltan Datos</v>
      </c>
      <c r="AD89" s="293" t="str">
        <f>IF(Y89&lt;&gt;"-",IF(U89="Correctivo",N89-(N89*Y89),N89-0),"Faltan Datos")</f>
        <v>Faltan Datos</v>
      </c>
      <c r="AE89" s="1464" t="str">
        <f>IF(AND(AF89&lt;=100%,AF89&gt;80%),"Muy alta",IF(AND(AF89&lt;=80%,AF89&gt;60%),"Alta",IF(AND(AF89&lt;=60%,AF89&gt;40%),"Media",IF(AND(AF89&lt;=40%,AF89&gt;20%),"Baja",IF(AND(AF89&lt;=20%,AF89&gt;=0%),"Muy Baja")))))</f>
        <v>Muy Baja</v>
      </c>
      <c r="AF89" s="1467">
        <f>MIN(AC89:AC91)</f>
        <v>0</v>
      </c>
      <c r="AG89" s="1452" t="str">
        <f>IF(AND(AH89&lt;=100%,AH89&gt;80%),"Catastrófico",IF(AND(AH89&lt;=80%,AH89&gt;60%),"Mayor",IF(AND(AH89&lt;=60%,AH89&gt;40%),"Moderado",IF(AND(AH89&lt;=40%,AH89&gt;20%),"Menor",IF(AND(AH89&lt;=20%,AH89&gt;=0%),"Leve")))))</f>
        <v>Leve</v>
      </c>
      <c r="AH89" s="1467">
        <f>MIN(AD89:AD91)</f>
        <v>0</v>
      </c>
      <c r="AI89" s="1452" t="str">
        <f t="shared" ref="AI89" si="59">IF(AE89&lt;&gt;"",IF(AG89&lt;&gt;"",
IF(AND(AE89 = "Muy Baja",AG89 = "Leve"), "Baja (Aceptar)",
IF(AND(AE89 = "Muy Baja",AG89 = "Menor"), "Baja (Aceptar)",
IF(AND(AE89 = "Muy Baja",AG89 = "Moderado"), "Moderada (Aceptar, Mitigar o Transferir)",
IF(AND(AE89 = "Muy Baja",AG89 = "Mayor"), "Alta (Mitigar o Transferir)",
IF(AND(AE89 = "Muy Baja",AG89 = "Catastrófico"), "Extrema (Evitar, Mitigar o Transferir)",
IF(AND(AE89 = "Baja",AG89 = "Leve"), "Baja (Aceptar)",
IF(AND(AE89 = "Baja",AG89 = "Menor"), "Moderada (Aceptar, Mitigar o Transferir)",
IF(AND(AE89 = "Baja",AG89 = "Moderado"), "Moderada (Aceptar, Mitigar o Transferir)",
IF(AND(AE89 = "Baja",AG89 = "Mayor"), "Alta (Mitigar o Transferir)",
IF(AND(AE89 = "Baja",AG89 = "Catastrófico"), "Extrema (Evitar, Mitigar o Transferir)",
IF(AND(AE89 = "Media",AG89 = "Leve"), "Moderada (Aceptar, Mitigar o Transferir)",
IF(AND(AE89 = "Media",AG89 = "Menor"), "Moderada (Aceptar, Mitigar o Transferir)",
IF(AND(AE89 = "Media",AG89 = "Moderado"), "Moderada (Aceptar, Mitigar o Transferir)",
IF(AND(AE89 = "Media",AG89 = "Mayor"), "Alta (Mitigar o Transferir)",
IF(AND(AE89 = "Media",AG89 = "Catastrófico"), "Extrema (Evitar, Mitigar o Transferir)",
IF(AND(AE89 = "Alta",AG89 = "Leve"), "Moderada (Aceptar, Mitigar o Transferir)",
IF(AND(AE89 = "Alta",AG89 = "Menor"), "Moderada (Aceptar, Mitigar o Transferir)",
IF(AND(AE89 = "Alta",AG89 = "Moderado"), "Alta (Mitigar o Transferir)",
IF(AND(AE89 = "Alta",AG89 = "Mayor"), "Alta (Mitigar o Transferir)",
IF(AND(AE89 = "Alta",AG89 = "Catastrófico"), "Extrema (Evitar, Mitigar o Transferir)",
IF(AND(AE89 = "Muy Alta",AG89 = "Leve"), "Alta (Mitigar o Transferir)",
IF(AND(AE89 = "Muy Alta",AG89 = "Menor"), "Alta (Mitigar o Transferir)",
IF(AND(AE89 = "Muy Alta",AG89 = "Moderado"), "Alta (Mitigar o Transferir)",
IF(AND(AE89 = "Muy Alta",AG89 = "Mayor"), "Alta (Mitigar o Transferir)",
IF(AND(AE89 = "Muy Alta",AG89 = "Catastrófico"), "Extrema (Evitar, Mitigar o Transferir)",
))))))))))))))))))))))))),"N/A"),"N/A")</f>
        <v>Baja (Aceptar)</v>
      </c>
      <c r="AJ89" s="1455"/>
      <c r="AK89" s="982"/>
      <c r="AL89" s="1423"/>
      <c r="AM89" s="1423"/>
      <c r="AN89" s="1423"/>
      <c r="AO89" s="1423"/>
      <c r="AP89" s="1423"/>
      <c r="AQ89" s="1423"/>
      <c r="AR89" s="273"/>
      <c r="AS89" s="273"/>
      <c r="AT89" s="1428"/>
      <c r="AU89" s="1423"/>
      <c r="AV89" s="1423"/>
      <c r="AW89" s="1423"/>
      <c r="AX89" s="1423"/>
      <c r="AY89" s="1425"/>
    </row>
    <row r="90" spans="1:51" s="147" customFormat="1" ht="35.1" customHeight="1" x14ac:dyDescent="0.25">
      <c r="A90" s="1478"/>
      <c r="B90" s="897"/>
      <c r="C90" s="1453"/>
      <c r="D90" s="1453"/>
      <c r="E90" s="1453"/>
      <c r="F90" s="1453"/>
      <c r="G90" s="1453"/>
      <c r="H90" s="1453"/>
      <c r="I90" s="1471"/>
      <c r="J90" s="1474"/>
      <c r="K90" s="1453"/>
      <c r="L90" s="1459"/>
      <c r="M90" s="897"/>
      <c r="N90" s="1459"/>
      <c r="O90" s="1462"/>
      <c r="P90" s="294">
        <v>2</v>
      </c>
      <c r="Q90" s="213"/>
      <c r="R90" s="213"/>
      <c r="S90" s="210" t="s">
        <v>708</v>
      </c>
      <c r="T90" s="210"/>
      <c r="U90" s="288"/>
      <c r="V90" s="295" t="b">
        <f t="shared" si="46"/>
        <v>0</v>
      </c>
      <c r="W90" s="288"/>
      <c r="X90" s="295" t="b">
        <f t="shared" si="47"/>
        <v>0</v>
      </c>
      <c r="Y90" s="299" t="str">
        <f t="shared" ref="Y90:Y91" si="60">IF(AND(V90&lt;&gt;FALSE,X90&lt;&gt;FALSE),V90+X90,"-")</f>
        <v>-</v>
      </c>
      <c r="Z90" s="288"/>
      <c r="AA90" s="288"/>
      <c r="AB90" s="291"/>
      <c r="AC90" s="292" t="str">
        <f t="shared" si="48"/>
        <v>Faltan Datos</v>
      </c>
      <c r="AD90" s="296" t="str">
        <f>IF(Y90&lt;&gt;"-",IF(U90="Correctivo",AD89-(AD89*Y90),AD89-0),"Faltan Datos")</f>
        <v>Faltan Datos</v>
      </c>
      <c r="AE90" s="1465"/>
      <c r="AF90" s="1468"/>
      <c r="AG90" s="1453"/>
      <c r="AH90" s="1468"/>
      <c r="AI90" s="1453"/>
      <c r="AJ90" s="1456"/>
      <c r="AK90" s="969"/>
      <c r="AL90" s="897"/>
      <c r="AM90" s="897"/>
      <c r="AN90" s="897"/>
      <c r="AO90" s="897"/>
      <c r="AP90" s="897"/>
      <c r="AQ90" s="897"/>
      <c r="AR90" s="262"/>
      <c r="AS90" s="262"/>
      <c r="AT90" s="1429"/>
      <c r="AU90" s="897"/>
      <c r="AV90" s="897"/>
      <c r="AW90" s="897"/>
      <c r="AX90" s="897"/>
      <c r="AY90" s="1426"/>
    </row>
    <row r="91" spans="1:51" s="147" customFormat="1" ht="35.1" customHeight="1" thickBot="1" x14ac:dyDescent="0.3">
      <c r="A91" s="1479"/>
      <c r="B91" s="1424"/>
      <c r="C91" s="1454"/>
      <c r="D91" s="1454"/>
      <c r="E91" s="1454"/>
      <c r="F91" s="1454"/>
      <c r="G91" s="1454"/>
      <c r="H91" s="1454"/>
      <c r="I91" s="1472"/>
      <c r="J91" s="1475"/>
      <c r="K91" s="1454"/>
      <c r="L91" s="1460"/>
      <c r="M91" s="1424"/>
      <c r="N91" s="1460"/>
      <c r="O91" s="1463"/>
      <c r="P91" s="297">
        <v>3</v>
      </c>
      <c r="Q91" s="212"/>
      <c r="R91" s="212"/>
      <c r="S91" s="245" t="s">
        <v>708</v>
      </c>
      <c r="T91" s="245"/>
      <c r="U91" s="288"/>
      <c r="V91" s="300" t="b">
        <f t="shared" si="46"/>
        <v>0</v>
      </c>
      <c r="W91" s="288"/>
      <c r="X91" s="300" t="b">
        <f t="shared" si="47"/>
        <v>0</v>
      </c>
      <c r="Y91" s="299" t="str">
        <f t="shared" si="60"/>
        <v>-</v>
      </c>
      <c r="Z91" s="288"/>
      <c r="AA91" s="288"/>
      <c r="AB91" s="291"/>
      <c r="AC91" s="292" t="str">
        <f t="shared" si="48"/>
        <v>Faltan Datos</v>
      </c>
      <c r="AD91" s="296" t="str">
        <f>IF(Y91&lt;&gt;"-",IF(U91="Correctivo",AD90-(AD90*Y91),AD90-0),"Faltan Datos")</f>
        <v>Faltan Datos</v>
      </c>
      <c r="AE91" s="1466"/>
      <c r="AF91" s="1469"/>
      <c r="AG91" s="1454"/>
      <c r="AH91" s="1469"/>
      <c r="AI91" s="1454"/>
      <c r="AJ91" s="1457"/>
      <c r="AK91" s="991"/>
      <c r="AL91" s="1424"/>
      <c r="AM91" s="1424"/>
      <c r="AN91" s="1424"/>
      <c r="AO91" s="1424"/>
      <c r="AP91" s="1424"/>
      <c r="AQ91" s="1424"/>
      <c r="AR91" s="274"/>
      <c r="AS91" s="274"/>
      <c r="AT91" s="1430"/>
      <c r="AU91" s="1424"/>
      <c r="AV91" s="1424"/>
      <c r="AW91" s="1424"/>
      <c r="AX91" s="1424"/>
      <c r="AY91" s="1427"/>
    </row>
    <row r="92" spans="1:51" s="147" customFormat="1" ht="35.1" customHeight="1" x14ac:dyDescent="0.25">
      <c r="A92" s="1477"/>
      <c r="B92" s="897">
        <v>29</v>
      </c>
      <c r="C92" s="1452"/>
      <c r="D92" s="1452"/>
      <c r="E92" s="1452"/>
      <c r="F92" s="1476"/>
      <c r="G92" s="1476"/>
      <c r="H92" s="1452"/>
      <c r="I92" s="1470"/>
      <c r="J92" s="1473"/>
      <c r="K92" s="1476" t="str">
        <f>IFERROR(VLOOKUP(J92,[7]ListasRSec!$C$27:$E$31,3,0),"Faltan Datos")</f>
        <v>Faltan Datos</v>
      </c>
      <c r="L92" s="1458" t="b">
        <f>IF(K92="Muy Alta","100%",IF(K92="Alta","80%",IF(K92="Media","60%",IF(K92="Baja","40%",IF(K92="Muy Baja","20%")))))</f>
        <v>0</v>
      </c>
      <c r="M92" s="1423"/>
      <c r="N92" s="1458" t="b">
        <f>IF(M92="Catastrófico","100%",IF(M92="Mayor","80%",IF(M92="Moderado","60%",IF(M92="Menor","40%",IF(M92="Leve","20%")))))</f>
        <v>0</v>
      </c>
      <c r="O92" s="1461" t="str">
        <f>IF(K92&lt;&gt;"",IF(M92&lt;&gt;"",
IF(AND(K92 = "Muy Baja",M92 = "Leve"), "Bajo",
IF(AND(K92 = "Muy Baja",M92 = "Menor"), "Bajo",
IF(AND(K92 = "Muy Baja",M92 = "Moderado"), "Moderado",
IF(AND(K92 = "Muy Baja",M92 = "Mayor"), "Alto",
IF(AND(K92 = "Muy Baja",M92 = "Catastrófico"), "Extremo",
IF(AND(K92 = "Baja",M92 = "Leve"), "Bajo",
IF(AND(K92 = "Baja",M92 = "Menor"), "Moderado",
IF(AND(K92 = "Baja",M92 = "Moderado"), "Moderado",
IF(AND(K92 = "Baja",M92 = "Mayor"), "Alto",
IF(AND(K92 = "Baja",M92 = "Catastrófico"), "Extremo",
IF(AND(K92 = "Media",M92 = "Leve"), "Moderado",
IF(AND(K92 = "Media",M92 = "Menor"), "Moderado",
IF(AND(K92 = "Media",M92 = "Moderado"), " Moderado",
IF(AND(K92 = "Media",M92 = "Mayor"), "Alto",
IF(AND(K92 = "Media",M92 = "Catastrófico"), "Extremo",
IF(AND(K92 = "Alta",M92 = "Leve"), "Moderado",
IF(AND(K92 = "Alta",M92 = "Menor"), "Moderado",
IF(AND(K92 = "Alta",M92 = "Moderado"), "Alto",
IF(AND(K92 = "Alta",M92 = "Mayor"), "Alto",
IF(AND(K92 = "Alta",M92 = "Catastrófico"), "Extremo",
IF(AND(K92 = "Muy Alta",M92 = "Leve"), "Alto",
IF(AND(K92 = "Muy Alta",M92 = "Menor"), "Alto",
IF(AND(K92 = "Muy Alta",M92 = "Moderado"), "Alto",
IF(AND(K92 = "Muy Alta",M92 = "Mayor"), "Alto",
IF(AND(K92 = "Muy Alta",M92 = "Catastrófico"), "Extremo",
))))))))))))))))))))))))),"N/A"),"N/A")</f>
        <v>N/A</v>
      </c>
      <c r="P92" s="298">
        <v>1</v>
      </c>
      <c r="Q92" s="288"/>
      <c r="R92" s="288"/>
      <c r="S92" s="288" t="s">
        <v>708</v>
      </c>
      <c r="T92" s="288"/>
      <c r="U92" s="288"/>
      <c r="V92" s="289" t="b">
        <f t="shared" si="46"/>
        <v>0</v>
      </c>
      <c r="W92" s="288"/>
      <c r="X92" s="289" t="b">
        <f t="shared" si="47"/>
        <v>0</v>
      </c>
      <c r="Y92" s="299" t="str">
        <f>IF(AND(V92&lt;&gt;FALSE,X92&lt;&gt;FALSE),V92+X92,"-")</f>
        <v>-</v>
      </c>
      <c r="Z92" s="288"/>
      <c r="AA92" s="288"/>
      <c r="AB92" s="291"/>
      <c r="AC92" s="292" t="str">
        <f t="shared" si="48"/>
        <v>Faltan Datos</v>
      </c>
      <c r="AD92" s="293" t="str">
        <f>IF(Y92&lt;&gt;"-",IF(U92="Correctivo",N92-(N92*Y92),N92-0),"Faltan Datos")</f>
        <v>Faltan Datos</v>
      </c>
      <c r="AE92" s="1464" t="str">
        <f>IF(AND(AF92&lt;=100%,AF92&gt;80%),"Muy alta",IF(AND(AF92&lt;=80%,AF92&gt;60%),"Alta",IF(AND(AF92&lt;=60%,AF92&gt;40%),"Media",IF(AND(AF92&lt;=40%,AF92&gt;20%),"Baja",IF(AND(AF92&lt;=20%,AF92&gt;=0%),"Muy Baja")))))</f>
        <v>Muy Baja</v>
      </c>
      <c r="AF92" s="1467">
        <f>MIN(AC92:AC94)</f>
        <v>0</v>
      </c>
      <c r="AG92" s="1452" t="str">
        <f>IF(AND(AH92&lt;=100%,AH92&gt;80%),"Catastrófico",IF(AND(AH92&lt;=80%,AH92&gt;60%),"Mayor",IF(AND(AH92&lt;=60%,AH92&gt;40%),"Moderado",IF(AND(AH92&lt;=40%,AH92&gt;20%),"Menor",IF(AND(AH92&lt;=20%,AH92&gt;=0%),"Leve")))))</f>
        <v>Leve</v>
      </c>
      <c r="AH92" s="1467">
        <f>MIN(AD92:AD94)</f>
        <v>0</v>
      </c>
      <c r="AI92" s="1452" t="str">
        <f t="shared" ref="AI92" si="61">IF(AE92&lt;&gt;"",IF(AG92&lt;&gt;"",
IF(AND(AE92 = "Muy Baja",AG92 = "Leve"), "Baja (Aceptar)",
IF(AND(AE92 = "Muy Baja",AG92 = "Menor"), "Baja (Aceptar)",
IF(AND(AE92 = "Muy Baja",AG92 = "Moderado"), "Moderada (Aceptar, Mitigar o Transferir)",
IF(AND(AE92 = "Muy Baja",AG92 = "Mayor"), "Alta (Mitigar o Transferir)",
IF(AND(AE92 = "Muy Baja",AG92 = "Catastrófico"), "Extrema (Evitar, Mitigar o Transferir)",
IF(AND(AE92 = "Baja",AG92 = "Leve"), "Baja (Aceptar)",
IF(AND(AE92 = "Baja",AG92 = "Menor"), "Moderada (Aceptar, Mitigar o Transferir)",
IF(AND(AE92 = "Baja",AG92 = "Moderado"), "Moderada (Aceptar, Mitigar o Transferir)",
IF(AND(AE92 = "Baja",AG92 = "Mayor"), "Alta (Mitigar o Transferir)",
IF(AND(AE92 = "Baja",AG92 = "Catastrófico"), "Extrema (Evitar, Mitigar o Transferir)",
IF(AND(AE92 = "Media",AG92 = "Leve"), "Moderada (Aceptar, Mitigar o Transferir)",
IF(AND(AE92 = "Media",AG92 = "Menor"), "Moderada (Aceptar, Mitigar o Transferir)",
IF(AND(AE92 = "Media",AG92 = "Moderado"), "Moderada (Aceptar, Mitigar o Transferir)",
IF(AND(AE92 = "Media",AG92 = "Mayor"), "Alta (Mitigar o Transferir)",
IF(AND(AE92 = "Media",AG92 = "Catastrófico"), "Extrema (Evitar, Mitigar o Transferir)",
IF(AND(AE92 = "Alta",AG92 = "Leve"), "Moderada (Aceptar, Mitigar o Transferir)",
IF(AND(AE92 = "Alta",AG92 = "Menor"), "Moderada (Aceptar, Mitigar o Transferir)",
IF(AND(AE92 = "Alta",AG92 = "Moderado"), "Alta (Mitigar o Transferir)",
IF(AND(AE92 = "Alta",AG92 = "Mayor"), "Alta (Mitigar o Transferir)",
IF(AND(AE92 = "Alta",AG92 = "Catastrófico"), "Extrema (Evitar, Mitigar o Transferir)",
IF(AND(AE92 = "Muy Alta",AG92 = "Leve"), "Alta (Mitigar o Transferir)",
IF(AND(AE92 = "Muy Alta",AG92 = "Menor"), "Alta (Mitigar o Transferir)",
IF(AND(AE92 = "Muy Alta",AG92 = "Moderado"), "Alta (Mitigar o Transferir)",
IF(AND(AE92 = "Muy Alta",AG92 = "Mayor"), "Alta (Mitigar o Transferir)",
IF(AND(AE92 = "Muy Alta",AG92 = "Catastrófico"), "Extrema (Evitar, Mitigar o Transferir)",
))))))))))))))))))))))))),"N/A"),"N/A")</f>
        <v>Baja (Aceptar)</v>
      </c>
      <c r="AJ92" s="1455"/>
      <c r="AK92" s="982"/>
      <c r="AL92" s="1423"/>
      <c r="AM92" s="1423"/>
      <c r="AN92" s="1423"/>
      <c r="AO92" s="1423"/>
      <c r="AP92" s="1423"/>
      <c r="AQ92" s="1423"/>
      <c r="AR92" s="273"/>
      <c r="AS92" s="273"/>
      <c r="AT92" s="1428"/>
      <c r="AU92" s="1423"/>
      <c r="AV92" s="1423"/>
      <c r="AW92" s="1423"/>
      <c r="AX92" s="1423"/>
      <c r="AY92" s="1425"/>
    </row>
    <row r="93" spans="1:51" s="147" customFormat="1" ht="35.1" customHeight="1" x14ac:dyDescent="0.25">
      <c r="A93" s="1478"/>
      <c r="B93" s="897"/>
      <c r="C93" s="1453"/>
      <c r="D93" s="1453"/>
      <c r="E93" s="1453"/>
      <c r="F93" s="1453"/>
      <c r="G93" s="1453"/>
      <c r="H93" s="1453"/>
      <c r="I93" s="1471"/>
      <c r="J93" s="1474"/>
      <c r="K93" s="1453"/>
      <c r="L93" s="1459"/>
      <c r="M93" s="897"/>
      <c r="N93" s="1459"/>
      <c r="O93" s="1462"/>
      <c r="P93" s="294">
        <v>2</v>
      </c>
      <c r="Q93" s="213"/>
      <c r="R93" s="213"/>
      <c r="S93" s="210" t="s">
        <v>708</v>
      </c>
      <c r="T93" s="210"/>
      <c r="U93" s="288"/>
      <c r="V93" s="295" t="b">
        <f t="shared" si="46"/>
        <v>0</v>
      </c>
      <c r="W93" s="288"/>
      <c r="X93" s="295" t="b">
        <f t="shared" si="47"/>
        <v>0</v>
      </c>
      <c r="Y93" s="299" t="str">
        <f t="shared" ref="Y93:Y94" si="62">IF(AND(V93&lt;&gt;FALSE,X93&lt;&gt;FALSE),V93+X93,"-")</f>
        <v>-</v>
      </c>
      <c r="Z93" s="288"/>
      <c r="AA93" s="288"/>
      <c r="AB93" s="291"/>
      <c r="AC93" s="292" t="str">
        <f t="shared" si="48"/>
        <v>Faltan Datos</v>
      </c>
      <c r="AD93" s="296" t="str">
        <f>IF(Y93&lt;&gt;"-",IF(U93="Correctivo",AD92-(AD92*Y93),AD92-0),"Faltan Datos")</f>
        <v>Faltan Datos</v>
      </c>
      <c r="AE93" s="1465"/>
      <c r="AF93" s="1468"/>
      <c r="AG93" s="1453"/>
      <c r="AH93" s="1468"/>
      <c r="AI93" s="1453"/>
      <c r="AJ93" s="1456"/>
      <c r="AK93" s="969"/>
      <c r="AL93" s="897"/>
      <c r="AM93" s="897"/>
      <c r="AN93" s="897"/>
      <c r="AO93" s="897"/>
      <c r="AP93" s="897"/>
      <c r="AQ93" s="897"/>
      <c r="AR93" s="262"/>
      <c r="AS93" s="262"/>
      <c r="AT93" s="1429"/>
      <c r="AU93" s="897"/>
      <c r="AV93" s="897"/>
      <c r="AW93" s="897"/>
      <c r="AX93" s="897"/>
      <c r="AY93" s="1426"/>
    </row>
    <row r="94" spans="1:51" s="147" customFormat="1" ht="35.1" customHeight="1" thickBot="1" x14ac:dyDescent="0.3">
      <c r="A94" s="1479"/>
      <c r="B94" s="1424"/>
      <c r="C94" s="1454"/>
      <c r="D94" s="1454"/>
      <c r="E94" s="1454"/>
      <c r="F94" s="1454"/>
      <c r="G94" s="1454"/>
      <c r="H94" s="1454"/>
      <c r="I94" s="1472"/>
      <c r="J94" s="1475"/>
      <c r="K94" s="1454"/>
      <c r="L94" s="1460"/>
      <c r="M94" s="1424"/>
      <c r="N94" s="1460"/>
      <c r="O94" s="1463"/>
      <c r="P94" s="297">
        <v>3</v>
      </c>
      <c r="Q94" s="212"/>
      <c r="R94" s="212"/>
      <c r="S94" s="245" t="s">
        <v>708</v>
      </c>
      <c r="T94" s="245"/>
      <c r="U94" s="288"/>
      <c r="V94" s="300" t="b">
        <f t="shared" si="46"/>
        <v>0</v>
      </c>
      <c r="W94" s="288"/>
      <c r="X94" s="300" t="b">
        <f t="shared" si="47"/>
        <v>0</v>
      </c>
      <c r="Y94" s="299" t="str">
        <f t="shared" si="62"/>
        <v>-</v>
      </c>
      <c r="Z94" s="288"/>
      <c r="AA94" s="288"/>
      <c r="AB94" s="291"/>
      <c r="AC94" s="292" t="str">
        <f t="shared" si="48"/>
        <v>Faltan Datos</v>
      </c>
      <c r="AD94" s="296" t="str">
        <f>IF(Y94&lt;&gt;"-",IF(U94="Correctivo",AD93-(AD93*Y94),AD93-0),"Faltan Datos")</f>
        <v>Faltan Datos</v>
      </c>
      <c r="AE94" s="1466"/>
      <c r="AF94" s="1469"/>
      <c r="AG94" s="1454"/>
      <c r="AH94" s="1469"/>
      <c r="AI94" s="1454"/>
      <c r="AJ94" s="1457"/>
      <c r="AK94" s="991"/>
      <c r="AL94" s="1424"/>
      <c r="AM94" s="1424"/>
      <c r="AN94" s="1424"/>
      <c r="AO94" s="1424"/>
      <c r="AP94" s="1424"/>
      <c r="AQ94" s="1424"/>
      <c r="AR94" s="274"/>
      <c r="AS94" s="274"/>
      <c r="AT94" s="1430"/>
      <c r="AU94" s="1424"/>
      <c r="AV94" s="1424"/>
      <c r="AW94" s="1424"/>
      <c r="AX94" s="1424"/>
      <c r="AY94" s="1427"/>
    </row>
    <row r="95" spans="1:51" s="147" customFormat="1" ht="35.1" customHeight="1" x14ac:dyDescent="0.25">
      <c r="A95" s="1477"/>
      <c r="B95" s="1482">
        <v>30</v>
      </c>
      <c r="C95" s="1452"/>
      <c r="D95" s="1452"/>
      <c r="E95" s="1452"/>
      <c r="F95" s="1476"/>
      <c r="G95" s="1476"/>
      <c r="H95" s="1452"/>
      <c r="I95" s="1470"/>
      <c r="J95" s="1473"/>
      <c r="K95" s="1476" t="str">
        <f>IFERROR(VLOOKUP(J95,[7]ListasRSec!$C$27:$E$31,3,0),"Faltan Datos")</f>
        <v>Faltan Datos</v>
      </c>
      <c r="L95" s="1458" t="b">
        <f>IF(K95="Muy Alta","100%",IF(K95="Alta","80%",IF(K95="Media","60%",IF(K95="Baja","40%",IF(K95="Muy Baja","20%")))))</f>
        <v>0</v>
      </c>
      <c r="M95" s="1423"/>
      <c r="N95" s="1458" t="b">
        <f>IF(M95="Catastrófico","100%",IF(M95="Mayor","80%",IF(M95="Moderado","60%",IF(M95="Menor","40%",IF(M95="Leve","20%")))))</f>
        <v>0</v>
      </c>
      <c r="O95" s="1461" t="str">
        <f>IF(K95&lt;&gt;"",IF(M95&lt;&gt;"",
IF(AND(K95 = "Muy Baja",M95 = "Leve"), "Bajo",
IF(AND(K95 = "Muy Baja",M95 = "Menor"), "Bajo",
IF(AND(K95 = "Muy Baja",M95 = "Moderado"), "Moderado",
IF(AND(K95 = "Muy Baja",M95 = "Mayor"), "Alto",
IF(AND(K95 = "Muy Baja",M95 = "Catastrófico"), "Extremo",
IF(AND(K95 = "Baja",M95 = "Leve"), "Bajo",
IF(AND(K95 = "Baja",M95 = "Menor"), "Moderado",
IF(AND(K95 = "Baja",M95 = "Moderado"), "Moderado",
IF(AND(K95 = "Baja",M95 = "Mayor"), "Alto",
IF(AND(K95 = "Baja",M95 = "Catastrófico"), "Extremo",
IF(AND(K95 = "Media",M95 = "Leve"), "Moderado",
IF(AND(K95 = "Media",M95 = "Menor"), "Moderado",
IF(AND(K95 = "Media",M95 = "Moderado"), " Moderado",
IF(AND(K95 = "Media",M95 = "Mayor"), "Alto",
IF(AND(K95 = "Media",M95 = "Catastrófico"), "Extremo",
IF(AND(K95 = "Alta",M95 = "Leve"), "Moderado",
IF(AND(K95 = "Alta",M95 = "Menor"), "Moderado",
IF(AND(K95 = "Alta",M95 = "Moderado"), "Alto",
IF(AND(K95 = "Alta",M95 = "Mayor"), "Alto",
IF(AND(K95 = "Alta",M95 = "Catastrófico"), "Extremo",
IF(AND(K95 = "Muy Alta",M95 = "Leve"), "Alto",
IF(AND(K95 = "Muy Alta",M95 = "Menor"), "Alto",
IF(AND(K95 = "Muy Alta",M95 = "Moderado"), "Alto",
IF(AND(K95 = "Muy Alta",M95 = "Mayor"), "Alto",
IF(AND(K95 = "Muy Alta",M95 = "Catastrófico"), "Extremo",
))))))))))))))))))))))))),"N/A"),"N/A")</f>
        <v>N/A</v>
      </c>
      <c r="P95" s="298">
        <v>1</v>
      </c>
      <c r="Q95" s="288"/>
      <c r="R95" s="288"/>
      <c r="S95" s="288" t="s">
        <v>708</v>
      </c>
      <c r="T95" s="288"/>
      <c r="U95" s="288"/>
      <c r="V95" s="289" t="b">
        <f t="shared" si="46"/>
        <v>0</v>
      </c>
      <c r="W95" s="288"/>
      <c r="X95" s="289" t="b">
        <f t="shared" si="47"/>
        <v>0</v>
      </c>
      <c r="Y95" s="299" t="str">
        <f>IF(AND(V95&lt;&gt;FALSE,X95&lt;&gt;FALSE),V95+X95,"-")</f>
        <v>-</v>
      </c>
      <c r="Z95" s="288"/>
      <c r="AA95" s="288"/>
      <c r="AB95" s="291"/>
      <c r="AC95" s="292" t="str">
        <f t="shared" si="48"/>
        <v>Faltan Datos</v>
      </c>
      <c r="AD95" s="293" t="str">
        <f>IF(Y95&lt;&gt;"-",IF(U95="Correctivo",N95-(N95*Y95),N95-0),"Faltan Datos")</f>
        <v>Faltan Datos</v>
      </c>
      <c r="AE95" s="1464" t="str">
        <f>IF(AND(AF95&lt;=100%,AF95&gt;80%),"Muy alta",IF(AND(AF95&lt;=80%,AF95&gt;60%),"Alta",IF(AND(AF95&lt;=60%,AF95&gt;40%),"Media",IF(AND(AF95&lt;=40%,AF95&gt;20%),"Baja",IF(AND(AF95&lt;=20%,AF95&gt;=0%),"Muy Baja")))))</f>
        <v>Muy Baja</v>
      </c>
      <c r="AF95" s="1467">
        <f>MIN(AC95:AC97)</f>
        <v>0</v>
      </c>
      <c r="AG95" s="1452" t="str">
        <f>IF(AND(AH95&lt;=100%,AH95&gt;80%),"Catastrófico",IF(AND(AH95&lt;=80%,AH95&gt;60%),"Mayor",IF(AND(AH95&lt;=60%,AH95&gt;40%),"Moderado",IF(AND(AH95&lt;=40%,AH95&gt;20%),"Menor",IF(AND(AH95&lt;=20%,AH95&gt;=0%),"Leve")))))</f>
        <v>Leve</v>
      </c>
      <c r="AH95" s="1467">
        <f>MIN(AD95:AD97)</f>
        <v>0</v>
      </c>
      <c r="AI95" s="1452" t="str">
        <f t="shared" ref="AI95" si="63">IF(AE95&lt;&gt;"",IF(AG95&lt;&gt;"",
IF(AND(AE95 = "Muy Baja",AG95 = "Leve"), "Baja (Aceptar)",
IF(AND(AE95 = "Muy Baja",AG95 = "Menor"), "Baja (Aceptar)",
IF(AND(AE95 = "Muy Baja",AG95 = "Moderado"), "Moderada (Aceptar, Mitigar o Transferir)",
IF(AND(AE95 = "Muy Baja",AG95 = "Mayor"), "Alta (Mitigar o Transferir)",
IF(AND(AE95 = "Muy Baja",AG95 = "Catastrófico"), "Extrema (Evitar, Mitigar o Transferir)",
IF(AND(AE95 = "Baja",AG95 = "Leve"), "Baja (Aceptar)",
IF(AND(AE95 = "Baja",AG95 = "Menor"), "Moderada (Aceptar, Mitigar o Transferir)",
IF(AND(AE95 = "Baja",AG95 = "Moderado"), "Moderada (Aceptar, Mitigar o Transferir)",
IF(AND(AE95 = "Baja",AG95 = "Mayor"), "Alta (Mitigar o Transferir)",
IF(AND(AE95 = "Baja",AG95 = "Catastrófico"), "Extrema (Evitar, Mitigar o Transferir)",
IF(AND(AE95 = "Media",AG95 = "Leve"), "Moderada (Aceptar, Mitigar o Transferir)",
IF(AND(AE95 = "Media",AG95 = "Menor"), "Moderada (Aceptar, Mitigar o Transferir)",
IF(AND(AE95 = "Media",AG95 = "Moderado"), "Moderada (Aceptar, Mitigar o Transferir)",
IF(AND(AE95 = "Media",AG95 = "Mayor"), "Alta (Mitigar o Transferir)",
IF(AND(AE95 = "Media",AG95 = "Catastrófico"), "Extrema (Evitar, Mitigar o Transferir)",
IF(AND(AE95 = "Alta",AG95 = "Leve"), "Moderada (Aceptar, Mitigar o Transferir)",
IF(AND(AE95 = "Alta",AG95 = "Menor"), "Moderada (Aceptar, Mitigar o Transferir)",
IF(AND(AE95 = "Alta",AG95 = "Moderado"), "Alta (Mitigar o Transferir)",
IF(AND(AE95 = "Alta",AG95 = "Mayor"), "Alta (Mitigar o Transferir)",
IF(AND(AE95 = "Alta",AG95 = "Catastrófico"), "Extrema (Evitar, Mitigar o Transferir)",
IF(AND(AE95 = "Muy Alta",AG95 = "Leve"), "Alta (Mitigar o Transferir)",
IF(AND(AE95 = "Muy Alta",AG95 = "Menor"), "Alta (Mitigar o Transferir)",
IF(AND(AE95 = "Muy Alta",AG95 = "Moderado"), "Alta (Mitigar o Transferir)",
IF(AND(AE95 = "Muy Alta",AG95 = "Mayor"), "Alta (Mitigar o Transferir)",
IF(AND(AE95 = "Muy Alta",AG95 = "Catastrófico"), "Extrema (Evitar, Mitigar o Transferir)",
))))))))))))))))))))))))),"N/A"),"N/A")</f>
        <v>Baja (Aceptar)</v>
      </c>
      <c r="AJ95" s="1455"/>
      <c r="AK95" s="982"/>
      <c r="AL95" s="1423"/>
      <c r="AM95" s="1423"/>
      <c r="AN95" s="1423"/>
      <c r="AO95" s="1423"/>
      <c r="AP95" s="1423"/>
      <c r="AQ95" s="1423"/>
      <c r="AR95" s="273"/>
      <c r="AS95" s="273"/>
      <c r="AT95" s="1428"/>
      <c r="AU95" s="1423"/>
      <c r="AV95" s="1423"/>
      <c r="AW95" s="1423"/>
      <c r="AX95" s="1423"/>
      <c r="AY95" s="1425"/>
    </row>
    <row r="96" spans="1:51" s="147" customFormat="1" ht="35.1" customHeight="1" x14ac:dyDescent="0.25">
      <c r="A96" s="1478"/>
      <c r="B96" s="897"/>
      <c r="C96" s="1453"/>
      <c r="D96" s="1453"/>
      <c r="E96" s="1453"/>
      <c r="F96" s="1453"/>
      <c r="G96" s="1453"/>
      <c r="H96" s="1453"/>
      <c r="I96" s="1471"/>
      <c r="J96" s="1474"/>
      <c r="K96" s="1453"/>
      <c r="L96" s="1459"/>
      <c r="M96" s="897"/>
      <c r="N96" s="1459"/>
      <c r="O96" s="1462"/>
      <c r="P96" s="294">
        <v>2</v>
      </c>
      <c r="Q96" s="213"/>
      <c r="R96" s="213"/>
      <c r="S96" s="210" t="s">
        <v>708</v>
      </c>
      <c r="T96" s="210"/>
      <c r="U96" s="288"/>
      <c r="V96" s="295" t="b">
        <f t="shared" si="46"/>
        <v>0</v>
      </c>
      <c r="W96" s="288"/>
      <c r="X96" s="295" t="b">
        <f t="shared" si="47"/>
        <v>0</v>
      </c>
      <c r="Y96" s="299" t="str">
        <f t="shared" ref="Y96:Y97" si="64">IF(AND(V96&lt;&gt;FALSE,X96&lt;&gt;FALSE),V96+X96,"-")</f>
        <v>-</v>
      </c>
      <c r="Z96" s="288"/>
      <c r="AA96" s="288"/>
      <c r="AB96" s="291"/>
      <c r="AC96" s="292" t="str">
        <f t="shared" si="48"/>
        <v>Faltan Datos</v>
      </c>
      <c r="AD96" s="296" t="str">
        <f>IF(Y96&lt;&gt;"-",IF(U96="Correctivo",AD95-(AD95*Y96),AD95-0),"Faltan Datos")</f>
        <v>Faltan Datos</v>
      </c>
      <c r="AE96" s="1465"/>
      <c r="AF96" s="1468"/>
      <c r="AG96" s="1453"/>
      <c r="AH96" s="1468"/>
      <c r="AI96" s="1453"/>
      <c r="AJ96" s="1456"/>
      <c r="AK96" s="969"/>
      <c r="AL96" s="897"/>
      <c r="AM96" s="897"/>
      <c r="AN96" s="897"/>
      <c r="AO96" s="897"/>
      <c r="AP96" s="897"/>
      <c r="AQ96" s="897"/>
      <c r="AR96" s="262"/>
      <c r="AS96" s="262"/>
      <c r="AT96" s="1429"/>
      <c r="AU96" s="897"/>
      <c r="AV96" s="897"/>
      <c r="AW96" s="897"/>
      <c r="AX96" s="897"/>
      <c r="AY96" s="1426"/>
    </row>
    <row r="97" spans="1:51" s="147" customFormat="1" ht="35.1" customHeight="1" thickBot="1" x14ac:dyDescent="0.3">
      <c r="A97" s="1479"/>
      <c r="B97" s="1424"/>
      <c r="C97" s="1454"/>
      <c r="D97" s="1454"/>
      <c r="E97" s="1454"/>
      <c r="F97" s="1454"/>
      <c r="G97" s="1454"/>
      <c r="H97" s="1454"/>
      <c r="I97" s="1472"/>
      <c r="J97" s="1475"/>
      <c r="K97" s="1454"/>
      <c r="L97" s="1460"/>
      <c r="M97" s="1424"/>
      <c r="N97" s="1460"/>
      <c r="O97" s="1463"/>
      <c r="P97" s="297">
        <v>3</v>
      </c>
      <c r="Q97" s="212"/>
      <c r="R97" s="212"/>
      <c r="S97" s="245" t="s">
        <v>708</v>
      </c>
      <c r="T97" s="245"/>
      <c r="U97" s="288"/>
      <c r="V97" s="300" t="b">
        <f t="shared" si="46"/>
        <v>0</v>
      </c>
      <c r="W97" s="288"/>
      <c r="X97" s="300" t="b">
        <f t="shared" si="47"/>
        <v>0</v>
      </c>
      <c r="Y97" s="301" t="str">
        <f t="shared" si="64"/>
        <v>-</v>
      </c>
      <c r="Z97" s="288"/>
      <c r="AA97" s="288"/>
      <c r="AB97" s="291"/>
      <c r="AC97" s="292" t="str">
        <f t="shared" si="48"/>
        <v>Faltan Datos</v>
      </c>
      <c r="AD97" s="296" t="str">
        <f>IF(Y97&lt;&gt;"-",IF(U97="Correctivo",AD96-(AD96*Y97),AD96-0),"Faltan Datos")</f>
        <v>Faltan Datos</v>
      </c>
      <c r="AE97" s="1466"/>
      <c r="AF97" s="1469"/>
      <c r="AG97" s="1454"/>
      <c r="AH97" s="1469"/>
      <c r="AI97" s="1454"/>
      <c r="AJ97" s="1457"/>
      <c r="AK97" s="991"/>
      <c r="AL97" s="1424"/>
      <c r="AM97" s="1424"/>
      <c r="AN97" s="1424"/>
      <c r="AO97" s="1424"/>
      <c r="AP97" s="1424"/>
      <c r="AQ97" s="1424"/>
      <c r="AR97" s="274"/>
      <c r="AS97" s="274"/>
      <c r="AT97" s="1430"/>
      <c r="AU97" s="1424"/>
      <c r="AV97" s="1424"/>
      <c r="AW97" s="1424"/>
      <c r="AX97" s="1424"/>
      <c r="AY97" s="1427"/>
    </row>
    <row r="99" spans="1:51" ht="15.75" thickBot="1" x14ac:dyDescent="0.3"/>
    <row r="100" spans="1:51" ht="15" customHeight="1" x14ac:dyDescent="0.25">
      <c r="A100" s="786"/>
      <c r="B100" s="737"/>
      <c r="C100" s="737"/>
      <c r="D100" s="737"/>
      <c r="E100" s="737"/>
      <c r="F100" s="737"/>
      <c r="G100" s="737"/>
      <c r="H100" s="737"/>
      <c r="I100" s="737"/>
      <c r="J100" s="738"/>
    </row>
    <row r="101" spans="1:51" ht="56.25" customHeight="1" thickBot="1" x14ac:dyDescent="0.3">
      <c r="A101" s="739">
        <v>6</v>
      </c>
      <c r="B101" s="740"/>
      <c r="C101" s="741" t="s">
        <v>424</v>
      </c>
      <c r="D101" s="741"/>
      <c r="E101" s="741"/>
      <c r="F101" s="741"/>
      <c r="G101" s="741"/>
      <c r="H101" s="741" t="s">
        <v>779</v>
      </c>
      <c r="I101" s="741"/>
      <c r="J101" s="742"/>
    </row>
    <row r="102" spans="1:51" ht="51" customHeight="1" thickBot="1" x14ac:dyDescent="0.3">
      <c r="A102" s="739">
        <v>7</v>
      </c>
      <c r="B102" s="740"/>
      <c r="C102" s="741" t="s">
        <v>1179</v>
      </c>
      <c r="D102" s="741"/>
      <c r="E102" s="741"/>
      <c r="F102" s="741"/>
      <c r="G102" s="741"/>
      <c r="H102" s="741" t="s">
        <v>1180</v>
      </c>
      <c r="I102" s="741"/>
      <c r="J102" s="742"/>
    </row>
    <row r="103" spans="1:51" ht="15.75" thickBot="1" x14ac:dyDescent="0.3">
      <c r="A103" s="415"/>
      <c r="B103" s="416"/>
      <c r="C103" s="415"/>
      <c r="D103" s="415"/>
      <c r="E103" s="415"/>
      <c r="F103" s="417"/>
      <c r="G103" s="418"/>
      <c r="H103" s="417"/>
      <c r="I103" s="417"/>
      <c r="J103" s="417"/>
    </row>
    <row r="104" spans="1:51" x14ac:dyDescent="0.25">
      <c r="A104" s="655" t="s">
        <v>775</v>
      </c>
      <c r="B104" s="656"/>
      <c r="C104" s="657" t="s">
        <v>776</v>
      </c>
      <c r="D104" s="658"/>
      <c r="E104" s="656"/>
      <c r="F104" s="657" t="s">
        <v>777</v>
      </c>
      <c r="G104" s="667"/>
      <c r="H104" s="417"/>
      <c r="I104" s="417"/>
      <c r="J104" s="417"/>
    </row>
    <row r="105" spans="1:51" ht="45" customHeight="1" x14ac:dyDescent="0.25">
      <c r="A105" s="649" t="s">
        <v>1181</v>
      </c>
      <c r="B105" s="651"/>
      <c r="C105" s="649" t="s">
        <v>1182</v>
      </c>
      <c r="D105" s="650"/>
      <c r="E105" s="651"/>
      <c r="F105" s="1418" t="s">
        <v>1183</v>
      </c>
      <c r="G105" s="1419"/>
      <c r="H105" s="417"/>
      <c r="I105" s="417"/>
      <c r="J105" s="417"/>
    </row>
    <row r="106" spans="1:51" ht="45" customHeight="1" x14ac:dyDescent="0.25">
      <c r="A106" s="652" t="s">
        <v>1184</v>
      </c>
      <c r="B106" s="654"/>
      <c r="C106" s="652" t="s">
        <v>1185</v>
      </c>
      <c r="D106" s="653"/>
      <c r="E106" s="654"/>
      <c r="F106" s="662" t="s">
        <v>1186</v>
      </c>
      <c r="G106" s="663"/>
      <c r="H106" s="417"/>
      <c r="I106" s="417"/>
      <c r="J106" s="417"/>
    </row>
    <row r="107" spans="1:51" ht="15.75" thickBot="1" x14ac:dyDescent="0.3">
      <c r="A107" s="640" t="s">
        <v>1187</v>
      </c>
      <c r="B107" s="641"/>
      <c r="C107" s="640" t="s">
        <v>1188</v>
      </c>
      <c r="D107" s="642"/>
      <c r="E107" s="641"/>
      <c r="F107" s="643" t="s">
        <v>1189</v>
      </c>
      <c r="G107" s="644"/>
      <c r="H107" s="417"/>
      <c r="I107" s="417"/>
      <c r="J107" s="417"/>
    </row>
  </sheetData>
  <sheetProtection insertColumns="0" insertRows="0" autoFilter="0"/>
  <protectedRanges>
    <protectedRange sqref="AJ8:AJ97" name="Tratamiento"/>
    <protectedRange sqref="Q8:U97" name="Control2"/>
    <protectedRange sqref="I8:J97" name="Range6"/>
    <protectedRange sqref="H8:H97" name="Descripción"/>
    <protectedRange sqref="C8:C97" name="Activos"/>
    <protectedRange sqref="Q8:R97" name="Control"/>
    <protectedRange sqref="A8:A97" name="Proceso"/>
    <protectedRange sqref="D8:G97" name="identificación"/>
    <protectedRange sqref="M8:M97" name="Impacto Inherente"/>
    <protectedRange sqref="W8:W97" name="Control3"/>
    <protectedRange sqref="Z8:AB97" name="Control3_1"/>
  </protectedRanges>
  <mergeCells count="1097">
    <mergeCell ref="A5:I5"/>
    <mergeCell ref="J5:O5"/>
    <mergeCell ref="P5:AB5"/>
    <mergeCell ref="AC5:AJ5"/>
    <mergeCell ref="A6:A7"/>
    <mergeCell ref="B6:B7"/>
    <mergeCell ref="C6:C7"/>
    <mergeCell ref="D6:D7"/>
    <mergeCell ref="E6:E7"/>
    <mergeCell ref="F6:F7"/>
    <mergeCell ref="AF8:AF10"/>
    <mergeCell ref="AG8:AG10"/>
    <mergeCell ref="G8:G10"/>
    <mergeCell ref="H8:H10"/>
    <mergeCell ref="I8:I10"/>
    <mergeCell ref="J8:J10"/>
    <mergeCell ref="K8:K10"/>
    <mergeCell ref="L8:L10"/>
    <mergeCell ref="AG6:AG7"/>
    <mergeCell ref="AH6:AH7"/>
    <mergeCell ref="AI6:AI7"/>
    <mergeCell ref="AJ6:AJ7"/>
    <mergeCell ref="A8:A10"/>
    <mergeCell ref="B8:B10"/>
    <mergeCell ref="C8:C10"/>
    <mergeCell ref="D8:D10"/>
    <mergeCell ref="E8:E10"/>
    <mergeCell ref="F8:F10"/>
    <mergeCell ref="S6:T6"/>
    <mergeCell ref="U6:AB6"/>
    <mergeCell ref="AC6:AC7"/>
    <mergeCell ref="AD6:AD7"/>
    <mergeCell ref="AE6:AE7"/>
    <mergeCell ref="AF6:AF7"/>
    <mergeCell ref="M6:M7"/>
    <mergeCell ref="N6:N7"/>
    <mergeCell ref="O6:O7"/>
    <mergeCell ref="P6:P7"/>
    <mergeCell ref="Q6:Q7"/>
    <mergeCell ref="R6:R7"/>
    <mergeCell ref="G6:G7"/>
    <mergeCell ref="H6:H7"/>
    <mergeCell ref="M14:M16"/>
    <mergeCell ref="N14:N16"/>
    <mergeCell ref="G11:G13"/>
    <mergeCell ref="AI11:AI13"/>
    <mergeCell ref="I6:I7"/>
    <mergeCell ref="J6:J7"/>
    <mergeCell ref="K6:K7"/>
    <mergeCell ref="L6:L7"/>
    <mergeCell ref="AH8:AH10"/>
    <mergeCell ref="AI8:AI10"/>
    <mergeCell ref="AJ11:AJ13"/>
    <mergeCell ref="A14:A16"/>
    <mergeCell ref="B14:B16"/>
    <mergeCell ref="C14:C16"/>
    <mergeCell ref="D14:D16"/>
    <mergeCell ref="E14:E16"/>
    <mergeCell ref="F14:F16"/>
    <mergeCell ref="G14:G16"/>
    <mergeCell ref="H14:H16"/>
    <mergeCell ref="N11:N13"/>
    <mergeCell ref="O11:O13"/>
    <mergeCell ref="AE11:AE13"/>
    <mergeCell ref="AF11:AF13"/>
    <mergeCell ref="AG11:AG13"/>
    <mergeCell ref="AH11:AH13"/>
    <mergeCell ref="H11:H13"/>
    <mergeCell ref="I11:I13"/>
    <mergeCell ref="J11:J13"/>
    <mergeCell ref="K11:K13"/>
    <mergeCell ref="L11:L13"/>
    <mergeCell ref="M11:M13"/>
    <mergeCell ref="A11:A13"/>
    <mergeCell ref="B11:B13"/>
    <mergeCell ref="C11:C13"/>
    <mergeCell ref="D11:D13"/>
    <mergeCell ref="E11:E13"/>
    <mergeCell ref="F11:F13"/>
    <mergeCell ref="AE17:AE19"/>
    <mergeCell ref="AF17:AF19"/>
    <mergeCell ref="AG17:AG19"/>
    <mergeCell ref="AH17:AH19"/>
    <mergeCell ref="AI17:AI19"/>
    <mergeCell ref="AJ17:AJ19"/>
    <mergeCell ref="J17:J19"/>
    <mergeCell ref="K17:K19"/>
    <mergeCell ref="L17:L19"/>
    <mergeCell ref="M17:M19"/>
    <mergeCell ref="N17:N19"/>
    <mergeCell ref="O17:O19"/>
    <mergeCell ref="AJ14:AJ16"/>
    <mergeCell ref="A17:A19"/>
    <mergeCell ref="B17:B19"/>
    <mergeCell ref="C17:C19"/>
    <mergeCell ref="D17:D19"/>
    <mergeCell ref="E17:E19"/>
    <mergeCell ref="F17:F19"/>
    <mergeCell ref="G17:G19"/>
    <mergeCell ref="H17:H19"/>
    <mergeCell ref="I17:I19"/>
    <mergeCell ref="O14:O16"/>
    <mergeCell ref="AE14:AE16"/>
    <mergeCell ref="AF14:AF16"/>
    <mergeCell ref="AG14:AG16"/>
    <mergeCell ref="AH14:AH16"/>
    <mergeCell ref="AI14:AI16"/>
    <mergeCell ref="I14:I16"/>
    <mergeCell ref="J14:J16"/>
    <mergeCell ref="K14:K16"/>
    <mergeCell ref="L14:L16"/>
    <mergeCell ref="AH20:AH22"/>
    <mergeCell ref="AI20:AI22"/>
    <mergeCell ref="AJ20:AJ22"/>
    <mergeCell ref="A23:A25"/>
    <mergeCell ref="B23:B25"/>
    <mergeCell ref="C23:C25"/>
    <mergeCell ref="D23:D25"/>
    <mergeCell ref="E23:E25"/>
    <mergeCell ref="F23:F25"/>
    <mergeCell ref="G23:G25"/>
    <mergeCell ref="M20:M22"/>
    <mergeCell ref="N20:N22"/>
    <mergeCell ref="O20:O22"/>
    <mergeCell ref="AE20:AE22"/>
    <mergeCell ref="AF20:AF22"/>
    <mergeCell ref="AG20:AG22"/>
    <mergeCell ref="G20:G22"/>
    <mergeCell ref="H20:H22"/>
    <mergeCell ref="I20:I22"/>
    <mergeCell ref="J20:J22"/>
    <mergeCell ref="K20:K22"/>
    <mergeCell ref="L20:L22"/>
    <mergeCell ref="A20:A22"/>
    <mergeCell ref="B20:B22"/>
    <mergeCell ref="C20:C22"/>
    <mergeCell ref="D20:D22"/>
    <mergeCell ref="E20:E22"/>
    <mergeCell ref="F20:F22"/>
    <mergeCell ref="M26:M28"/>
    <mergeCell ref="N26:N28"/>
    <mergeCell ref="AI23:AI25"/>
    <mergeCell ref="AJ23:AJ25"/>
    <mergeCell ref="A26:A28"/>
    <mergeCell ref="B26:B28"/>
    <mergeCell ref="C26:C28"/>
    <mergeCell ref="D26:D28"/>
    <mergeCell ref="E26:E28"/>
    <mergeCell ref="F26:F28"/>
    <mergeCell ref="G26:G28"/>
    <mergeCell ref="H26:H28"/>
    <mergeCell ref="N23:N25"/>
    <mergeCell ref="O23:O25"/>
    <mergeCell ref="AE23:AE25"/>
    <mergeCell ref="AF23:AF25"/>
    <mergeCell ref="AG23:AG25"/>
    <mergeCell ref="AH23:AH25"/>
    <mergeCell ref="H23:H25"/>
    <mergeCell ref="I23:I25"/>
    <mergeCell ref="J23:J25"/>
    <mergeCell ref="K23:K25"/>
    <mergeCell ref="L23:L25"/>
    <mergeCell ref="M23:M25"/>
    <mergeCell ref="AE29:AE31"/>
    <mergeCell ref="AF29:AF31"/>
    <mergeCell ref="AG29:AG31"/>
    <mergeCell ref="AH29:AH31"/>
    <mergeCell ref="AI29:AI31"/>
    <mergeCell ref="AJ29:AJ31"/>
    <mergeCell ref="J29:J31"/>
    <mergeCell ref="K29:K31"/>
    <mergeCell ref="L29:L31"/>
    <mergeCell ref="M29:M31"/>
    <mergeCell ref="N29:N31"/>
    <mergeCell ref="O29:O31"/>
    <mergeCell ref="AJ26:AJ28"/>
    <mergeCell ref="A29:A31"/>
    <mergeCell ref="B29:B31"/>
    <mergeCell ref="C29:C31"/>
    <mergeCell ref="D29:D31"/>
    <mergeCell ref="E29:E31"/>
    <mergeCell ref="F29:F31"/>
    <mergeCell ref="G29:G31"/>
    <mergeCell ref="H29:H31"/>
    <mergeCell ref="I29:I31"/>
    <mergeCell ref="O26:O28"/>
    <mergeCell ref="AE26:AE28"/>
    <mergeCell ref="AF26:AF28"/>
    <mergeCell ref="AG26:AG28"/>
    <mergeCell ref="AH26:AH28"/>
    <mergeCell ref="AI26:AI28"/>
    <mergeCell ref="I26:I28"/>
    <mergeCell ref="J26:J28"/>
    <mergeCell ref="K26:K28"/>
    <mergeCell ref="L26:L28"/>
    <mergeCell ref="AH32:AH34"/>
    <mergeCell ref="AI32:AI34"/>
    <mergeCell ref="AJ32:AJ34"/>
    <mergeCell ref="A35:A37"/>
    <mergeCell ref="B35:B37"/>
    <mergeCell ref="C35:C37"/>
    <mergeCell ref="D35:D37"/>
    <mergeCell ref="E35:E37"/>
    <mergeCell ref="F35:F37"/>
    <mergeCell ref="G35:G37"/>
    <mergeCell ref="M32:M34"/>
    <mergeCell ref="N32:N34"/>
    <mergeCell ref="O32:O34"/>
    <mergeCell ref="AE32:AE34"/>
    <mergeCell ref="AF32:AF34"/>
    <mergeCell ref="AG32:AG34"/>
    <mergeCell ref="G32:G34"/>
    <mergeCell ref="H32:H34"/>
    <mergeCell ref="I32:I34"/>
    <mergeCell ref="J32:J34"/>
    <mergeCell ref="K32:K34"/>
    <mergeCell ref="L32:L34"/>
    <mergeCell ref="A32:A34"/>
    <mergeCell ref="B32:B34"/>
    <mergeCell ref="C32:C34"/>
    <mergeCell ref="D32:D34"/>
    <mergeCell ref="E32:E34"/>
    <mergeCell ref="F32:F34"/>
    <mergeCell ref="M38:M40"/>
    <mergeCell ref="N38:N40"/>
    <mergeCell ref="AI35:AI37"/>
    <mergeCell ref="AJ35:AJ37"/>
    <mergeCell ref="A38:A40"/>
    <mergeCell ref="B38:B40"/>
    <mergeCell ref="C38:C40"/>
    <mergeCell ref="D38:D40"/>
    <mergeCell ref="E38:E40"/>
    <mergeCell ref="F38:F40"/>
    <mergeCell ref="G38:G40"/>
    <mergeCell ref="H38:H40"/>
    <mergeCell ref="N35:N37"/>
    <mergeCell ref="O35:O37"/>
    <mergeCell ref="AE35:AE37"/>
    <mergeCell ref="AF35:AF37"/>
    <mergeCell ref="AG35:AG37"/>
    <mergeCell ref="AH35:AH37"/>
    <mergeCell ref="H35:H37"/>
    <mergeCell ref="I35:I37"/>
    <mergeCell ref="J35:J37"/>
    <mergeCell ref="K35:K37"/>
    <mergeCell ref="L35:L37"/>
    <mergeCell ref="M35:M37"/>
    <mergeCell ref="AE41:AE43"/>
    <mergeCell ref="AF41:AF43"/>
    <mergeCell ref="AG41:AG43"/>
    <mergeCell ref="AH41:AH43"/>
    <mergeCell ref="AI41:AI43"/>
    <mergeCell ref="AJ41:AJ43"/>
    <mergeCell ref="J41:J43"/>
    <mergeCell ref="K41:K43"/>
    <mergeCell ref="L41:L43"/>
    <mergeCell ref="M41:M43"/>
    <mergeCell ref="N41:N43"/>
    <mergeCell ref="O41:O43"/>
    <mergeCell ref="AJ38:AJ40"/>
    <mergeCell ref="A41:A43"/>
    <mergeCell ref="B41:B43"/>
    <mergeCell ref="C41:C43"/>
    <mergeCell ref="D41:D43"/>
    <mergeCell ref="E41:E43"/>
    <mergeCell ref="F41:F43"/>
    <mergeCell ref="G41:G43"/>
    <mergeCell ref="H41:H43"/>
    <mergeCell ref="I41:I43"/>
    <mergeCell ref="O38:O40"/>
    <mergeCell ref="AE38:AE40"/>
    <mergeCell ref="AF38:AF40"/>
    <mergeCell ref="AG38:AG40"/>
    <mergeCell ref="AH38:AH40"/>
    <mergeCell ref="AI38:AI40"/>
    <mergeCell ref="I38:I40"/>
    <mergeCell ref="J38:J40"/>
    <mergeCell ref="K38:K40"/>
    <mergeCell ref="L38:L40"/>
    <mergeCell ref="AH44:AH46"/>
    <mergeCell ref="AI44:AI46"/>
    <mergeCell ref="AJ44:AJ46"/>
    <mergeCell ref="A47:A49"/>
    <mergeCell ref="B47:B49"/>
    <mergeCell ref="C47:C49"/>
    <mergeCell ref="D47:D49"/>
    <mergeCell ref="E47:E49"/>
    <mergeCell ref="F47:F49"/>
    <mergeCell ref="G47:G49"/>
    <mergeCell ref="M44:M46"/>
    <mergeCell ref="N44:N46"/>
    <mergeCell ref="O44:O46"/>
    <mergeCell ref="AE44:AE46"/>
    <mergeCell ref="AF44:AF46"/>
    <mergeCell ref="AG44:AG46"/>
    <mergeCell ref="G44:G46"/>
    <mergeCell ref="H44:H46"/>
    <mergeCell ref="I44:I46"/>
    <mergeCell ref="J44:J46"/>
    <mergeCell ref="K44:K46"/>
    <mergeCell ref="L44:L46"/>
    <mergeCell ref="A44:A46"/>
    <mergeCell ref="B44:B46"/>
    <mergeCell ref="C44:C46"/>
    <mergeCell ref="D44:D46"/>
    <mergeCell ref="E44:E46"/>
    <mergeCell ref="F44:F46"/>
    <mergeCell ref="M50:M52"/>
    <mergeCell ref="N50:N52"/>
    <mergeCell ref="AI47:AI49"/>
    <mergeCell ref="AJ47:AJ49"/>
    <mergeCell ref="A50:A52"/>
    <mergeCell ref="B50:B52"/>
    <mergeCell ref="C50:C52"/>
    <mergeCell ref="D50:D52"/>
    <mergeCell ref="E50:E52"/>
    <mergeCell ref="F50:F52"/>
    <mergeCell ref="G50:G52"/>
    <mergeCell ref="H50:H52"/>
    <mergeCell ref="N47:N49"/>
    <mergeCell ref="O47:O49"/>
    <mergeCell ref="AE47:AE49"/>
    <mergeCell ref="AF47:AF49"/>
    <mergeCell ref="AG47:AG49"/>
    <mergeCell ref="AH47:AH49"/>
    <mergeCell ref="H47:H49"/>
    <mergeCell ref="I47:I49"/>
    <mergeCell ref="J47:J49"/>
    <mergeCell ref="K47:K49"/>
    <mergeCell ref="L47:L49"/>
    <mergeCell ref="M47:M49"/>
    <mergeCell ref="AE53:AE55"/>
    <mergeCell ref="AF53:AF55"/>
    <mergeCell ref="AG53:AG55"/>
    <mergeCell ref="AH53:AH55"/>
    <mergeCell ref="AI53:AI55"/>
    <mergeCell ref="AJ53:AJ55"/>
    <mergeCell ref="J53:J55"/>
    <mergeCell ref="K53:K55"/>
    <mergeCell ref="L53:L55"/>
    <mergeCell ref="M53:M55"/>
    <mergeCell ref="N53:N55"/>
    <mergeCell ref="O53:O55"/>
    <mergeCell ref="AJ50:AJ52"/>
    <mergeCell ref="A53:A55"/>
    <mergeCell ref="B53:B55"/>
    <mergeCell ref="C53:C55"/>
    <mergeCell ref="D53:D55"/>
    <mergeCell ref="E53:E55"/>
    <mergeCell ref="F53:F55"/>
    <mergeCell ref="G53:G55"/>
    <mergeCell ref="H53:H55"/>
    <mergeCell ref="I53:I55"/>
    <mergeCell ref="O50:O52"/>
    <mergeCell ref="AE50:AE52"/>
    <mergeCell ref="AF50:AF52"/>
    <mergeCell ref="AG50:AG52"/>
    <mergeCell ref="AH50:AH52"/>
    <mergeCell ref="AI50:AI52"/>
    <mergeCell ref="I50:I52"/>
    <mergeCell ref="J50:J52"/>
    <mergeCell ref="K50:K52"/>
    <mergeCell ref="L50:L52"/>
    <mergeCell ref="AH56:AH58"/>
    <mergeCell ref="AI56:AI58"/>
    <mergeCell ref="AJ56:AJ58"/>
    <mergeCell ref="A59:A61"/>
    <mergeCell ref="B59:B61"/>
    <mergeCell ref="C59:C61"/>
    <mergeCell ref="D59:D61"/>
    <mergeCell ref="E59:E61"/>
    <mergeCell ref="F59:F61"/>
    <mergeCell ref="G59:G61"/>
    <mergeCell ref="M56:M58"/>
    <mergeCell ref="N56:N58"/>
    <mergeCell ref="O56:O58"/>
    <mergeCell ref="AE56:AE58"/>
    <mergeCell ref="AF56:AF58"/>
    <mergeCell ref="AG56:AG58"/>
    <mergeCell ref="G56:G58"/>
    <mergeCell ref="H56:H58"/>
    <mergeCell ref="I56:I58"/>
    <mergeCell ref="J56:J58"/>
    <mergeCell ref="K56:K58"/>
    <mergeCell ref="L56:L58"/>
    <mergeCell ref="A56:A58"/>
    <mergeCell ref="B56:B58"/>
    <mergeCell ref="C56:C58"/>
    <mergeCell ref="D56:D58"/>
    <mergeCell ref="E56:E58"/>
    <mergeCell ref="F56:F58"/>
    <mergeCell ref="M62:M64"/>
    <mergeCell ref="N62:N64"/>
    <mergeCell ref="AI59:AI61"/>
    <mergeCell ref="AJ59:AJ61"/>
    <mergeCell ref="A62:A64"/>
    <mergeCell ref="B62:B64"/>
    <mergeCell ref="C62:C64"/>
    <mergeCell ref="D62:D64"/>
    <mergeCell ref="E62:E64"/>
    <mergeCell ref="F62:F64"/>
    <mergeCell ref="G62:G64"/>
    <mergeCell ref="H62:H64"/>
    <mergeCell ref="N59:N61"/>
    <mergeCell ref="O59:O61"/>
    <mergeCell ref="AE59:AE61"/>
    <mergeCell ref="AF59:AF61"/>
    <mergeCell ref="AG59:AG61"/>
    <mergeCell ref="AH59:AH61"/>
    <mergeCell ref="H59:H61"/>
    <mergeCell ref="I59:I61"/>
    <mergeCell ref="J59:J61"/>
    <mergeCell ref="K59:K61"/>
    <mergeCell ref="L59:L61"/>
    <mergeCell ref="M59:M61"/>
    <mergeCell ref="AE65:AE67"/>
    <mergeCell ref="AF65:AF67"/>
    <mergeCell ref="AG65:AG67"/>
    <mergeCell ref="AH65:AH67"/>
    <mergeCell ref="AI65:AI67"/>
    <mergeCell ref="AJ65:AJ67"/>
    <mergeCell ref="J65:J67"/>
    <mergeCell ref="K65:K67"/>
    <mergeCell ref="L65:L67"/>
    <mergeCell ref="M65:M67"/>
    <mergeCell ref="N65:N67"/>
    <mergeCell ref="O65:O67"/>
    <mergeCell ref="AJ62:AJ64"/>
    <mergeCell ref="A65:A67"/>
    <mergeCell ref="B65:B67"/>
    <mergeCell ref="C65:C67"/>
    <mergeCell ref="D65:D67"/>
    <mergeCell ref="E65:E67"/>
    <mergeCell ref="F65:F67"/>
    <mergeCell ref="G65:G67"/>
    <mergeCell ref="H65:H67"/>
    <mergeCell ref="I65:I67"/>
    <mergeCell ref="O62:O64"/>
    <mergeCell ref="AE62:AE64"/>
    <mergeCell ref="AF62:AF64"/>
    <mergeCell ref="AG62:AG64"/>
    <mergeCell ref="AH62:AH64"/>
    <mergeCell ref="AI62:AI64"/>
    <mergeCell ref="I62:I64"/>
    <mergeCell ref="J62:J64"/>
    <mergeCell ref="K62:K64"/>
    <mergeCell ref="L62:L64"/>
    <mergeCell ref="AH68:AH70"/>
    <mergeCell ref="AI68:AI70"/>
    <mergeCell ref="AJ68:AJ70"/>
    <mergeCell ref="A71:A73"/>
    <mergeCell ref="B71:B73"/>
    <mergeCell ref="C71:C73"/>
    <mergeCell ref="D71:D73"/>
    <mergeCell ref="E71:E73"/>
    <mergeCell ref="F71:F73"/>
    <mergeCell ref="G71:G73"/>
    <mergeCell ref="M68:M70"/>
    <mergeCell ref="N68:N70"/>
    <mergeCell ref="O68:O70"/>
    <mergeCell ref="AE68:AE70"/>
    <mergeCell ref="AF68:AF70"/>
    <mergeCell ref="AG68:AG70"/>
    <mergeCell ref="G68:G70"/>
    <mergeCell ref="H68:H70"/>
    <mergeCell ref="I68:I70"/>
    <mergeCell ref="J68:J70"/>
    <mergeCell ref="K68:K70"/>
    <mergeCell ref="L68:L70"/>
    <mergeCell ref="A68:A70"/>
    <mergeCell ref="B68:B70"/>
    <mergeCell ref="C68:C70"/>
    <mergeCell ref="D68:D70"/>
    <mergeCell ref="E68:E70"/>
    <mergeCell ref="F68:F70"/>
    <mergeCell ref="M74:M76"/>
    <mergeCell ref="N74:N76"/>
    <mergeCell ref="AI71:AI73"/>
    <mergeCell ref="AJ71:AJ73"/>
    <mergeCell ref="A74:A76"/>
    <mergeCell ref="B74:B76"/>
    <mergeCell ref="C74:C76"/>
    <mergeCell ref="D74:D76"/>
    <mergeCell ref="E74:E76"/>
    <mergeCell ref="F74:F76"/>
    <mergeCell ref="G74:G76"/>
    <mergeCell ref="H74:H76"/>
    <mergeCell ref="N71:N73"/>
    <mergeCell ref="O71:O73"/>
    <mergeCell ref="AE71:AE73"/>
    <mergeCell ref="AF71:AF73"/>
    <mergeCell ref="AG71:AG73"/>
    <mergeCell ref="AH71:AH73"/>
    <mergeCell ref="H71:H73"/>
    <mergeCell ref="I71:I73"/>
    <mergeCell ref="J71:J73"/>
    <mergeCell ref="K71:K73"/>
    <mergeCell ref="L71:L73"/>
    <mergeCell ref="M71:M73"/>
    <mergeCell ref="AE77:AE79"/>
    <mergeCell ref="AF77:AF79"/>
    <mergeCell ref="AG77:AG79"/>
    <mergeCell ref="AH77:AH79"/>
    <mergeCell ref="AI77:AI79"/>
    <mergeCell ref="AJ77:AJ79"/>
    <mergeCell ref="J77:J79"/>
    <mergeCell ref="K77:K79"/>
    <mergeCell ref="L77:L79"/>
    <mergeCell ref="M77:M79"/>
    <mergeCell ref="N77:N79"/>
    <mergeCell ref="O77:O79"/>
    <mergeCell ref="AJ74:AJ76"/>
    <mergeCell ref="A77:A79"/>
    <mergeCell ref="B77:B79"/>
    <mergeCell ref="C77:C79"/>
    <mergeCell ref="D77:D79"/>
    <mergeCell ref="E77:E79"/>
    <mergeCell ref="F77:F79"/>
    <mergeCell ref="G77:G79"/>
    <mergeCell ref="H77:H79"/>
    <mergeCell ref="I77:I79"/>
    <mergeCell ref="O74:O76"/>
    <mergeCell ref="AE74:AE76"/>
    <mergeCell ref="AF74:AF76"/>
    <mergeCell ref="AG74:AG76"/>
    <mergeCell ref="AH74:AH76"/>
    <mergeCell ref="AI74:AI76"/>
    <mergeCell ref="I74:I76"/>
    <mergeCell ref="J74:J76"/>
    <mergeCell ref="K74:K76"/>
    <mergeCell ref="L74:L76"/>
    <mergeCell ref="M80:M82"/>
    <mergeCell ref="N80:N82"/>
    <mergeCell ref="O80:O82"/>
    <mergeCell ref="AE80:AE82"/>
    <mergeCell ref="AF80:AF82"/>
    <mergeCell ref="AG80:AG82"/>
    <mergeCell ref="G80:G82"/>
    <mergeCell ref="H80:H82"/>
    <mergeCell ref="I80:I82"/>
    <mergeCell ref="J80:J82"/>
    <mergeCell ref="K80:K82"/>
    <mergeCell ref="L80:L82"/>
    <mergeCell ref="A80:A82"/>
    <mergeCell ref="B80:B82"/>
    <mergeCell ref="C80:C82"/>
    <mergeCell ref="D80:D82"/>
    <mergeCell ref="E80:E82"/>
    <mergeCell ref="F80:F82"/>
    <mergeCell ref="AH80:AH82"/>
    <mergeCell ref="AI80:AI82"/>
    <mergeCell ref="AJ80:AJ82"/>
    <mergeCell ref="AI83:AI85"/>
    <mergeCell ref="AJ83:AJ85"/>
    <mergeCell ref="N89:N91"/>
    <mergeCell ref="O89:O91"/>
    <mergeCell ref="AJ86:AJ88"/>
    <mergeCell ref="A89:A91"/>
    <mergeCell ref="B89:B91"/>
    <mergeCell ref="C89:C91"/>
    <mergeCell ref="D89:D91"/>
    <mergeCell ref="E89:E91"/>
    <mergeCell ref="F89:F91"/>
    <mergeCell ref="G89:G91"/>
    <mergeCell ref="H89:H91"/>
    <mergeCell ref="I89:I91"/>
    <mergeCell ref="O86:O88"/>
    <mergeCell ref="AE86:AE88"/>
    <mergeCell ref="AF86:AF88"/>
    <mergeCell ref="AG86:AG88"/>
    <mergeCell ref="AH86:AH88"/>
    <mergeCell ref="AI86:AI88"/>
    <mergeCell ref="I86:I88"/>
    <mergeCell ref="J86:J88"/>
    <mergeCell ref="A83:A85"/>
    <mergeCell ref="B83:B85"/>
    <mergeCell ref="C83:C85"/>
    <mergeCell ref="D83:D85"/>
    <mergeCell ref="E83:E85"/>
    <mergeCell ref="F83:F85"/>
    <mergeCell ref="G83:G85"/>
    <mergeCell ref="B86:B88"/>
    <mergeCell ref="C86:C88"/>
    <mergeCell ref="D86:D88"/>
    <mergeCell ref="E86:E88"/>
    <mergeCell ref="F86:F88"/>
    <mergeCell ref="G86:G88"/>
    <mergeCell ref="H86:H88"/>
    <mergeCell ref="A95:A97"/>
    <mergeCell ref="B95:B97"/>
    <mergeCell ref="C95:C97"/>
    <mergeCell ref="D95:D97"/>
    <mergeCell ref="E95:E97"/>
    <mergeCell ref="F95:F97"/>
    <mergeCell ref="G95:G97"/>
    <mergeCell ref="M92:M94"/>
    <mergeCell ref="N92:N94"/>
    <mergeCell ref="AH83:AH85"/>
    <mergeCell ref="H83:H85"/>
    <mergeCell ref="I83:I85"/>
    <mergeCell ref="J83:J85"/>
    <mergeCell ref="K83:K85"/>
    <mergeCell ref="L83:L85"/>
    <mergeCell ref="M83:M85"/>
    <mergeCell ref="N83:N85"/>
    <mergeCell ref="O83:O85"/>
    <mergeCell ref="AE83:AE85"/>
    <mergeCell ref="AF83:AF85"/>
    <mergeCell ref="AG83:AG85"/>
    <mergeCell ref="G92:G94"/>
    <mergeCell ref="H92:H94"/>
    <mergeCell ref="I92:I94"/>
    <mergeCell ref="J92:J94"/>
    <mergeCell ref="K92:K94"/>
    <mergeCell ref="L92:L94"/>
    <mergeCell ref="A92:A94"/>
    <mergeCell ref="B92:B94"/>
    <mergeCell ref="C92:C94"/>
    <mergeCell ref="D92:D94"/>
    <mergeCell ref="E92:E94"/>
    <mergeCell ref="F92:F94"/>
    <mergeCell ref="AJ8:AJ10"/>
    <mergeCell ref="M8:M10"/>
    <mergeCell ref="N8:N10"/>
    <mergeCell ref="O8:O10"/>
    <mergeCell ref="AE8:AE10"/>
    <mergeCell ref="AE89:AE91"/>
    <mergeCell ref="AF89:AF91"/>
    <mergeCell ref="AG89:AG91"/>
    <mergeCell ref="AH89:AH91"/>
    <mergeCell ref="AI89:AI91"/>
    <mergeCell ref="AJ89:AJ91"/>
    <mergeCell ref="J89:J91"/>
    <mergeCell ref="K89:K91"/>
    <mergeCell ref="L89:L91"/>
    <mergeCell ref="M89:M91"/>
    <mergeCell ref="K86:K88"/>
    <mergeCell ref="L86:L88"/>
    <mergeCell ref="M86:M88"/>
    <mergeCell ref="N86:N88"/>
    <mergeCell ref="A86:A88"/>
    <mergeCell ref="AI95:AI97"/>
    <mergeCell ref="AJ95:AJ97"/>
    <mergeCell ref="N95:N97"/>
    <mergeCell ref="O95:O97"/>
    <mergeCell ref="AE95:AE97"/>
    <mergeCell ref="AF95:AF97"/>
    <mergeCell ref="AG95:AG97"/>
    <mergeCell ref="AH95:AH97"/>
    <mergeCell ref="H95:H97"/>
    <mergeCell ref="I95:I97"/>
    <mergeCell ref="J95:J97"/>
    <mergeCell ref="K95:K97"/>
    <mergeCell ref="L95:L97"/>
    <mergeCell ref="M95:M97"/>
    <mergeCell ref="AH92:AH94"/>
    <mergeCell ref="AI92:AI94"/>
    <mergeCell ref="AJ92:AJ94"/>
    <mergeCell ref="O92:O94"/>
    <mergeCell ref="AE92:AE94"/>
    <mergeCell ref="AF92:AF94"/>
    <mergeCell ref="AG92:AG94"/>
    <mergeCell ref="AX6:AX7"/>
    <mergeCell ref="AY6:AY7"/>
    <mergeCell ref="AK8:AK10"/>
    <mergeCell ref="AL8:AL10"/>
    <mergeCell ref="AM8:AM10"/>
    <mergeCell ref="AN8:AN10"/>
    <mergeCell ref="AO8:AO10"/>
    <mergeCell ref="AP8:AP10"/>
    <mergeCell ref="AR6:AR7"/>
    <mergeCell ref="AS6:AS7"/>
    <mergeCell ref="AT6:AT7"/>
    <mergeCell ref="AU6:AU7"/>
    <mergeCell ref="AV6:AV7"/>
    <mergeCell ref="AW6:AW7"/>
    <mergeCell ref="AQ5:AT5"/>
    <mergeCell ref="AU5:AV5"/>
    <mergeCell ref="AW5:AY5"/>
    <mergeCell ref="AK6:AK7"/>
    <mergeCell ref="AL6:AL7"/>
    <mergeCell ref="AM6:AM7"/>
    <mergeCell ref="AK5:AN5"/>
    <mergeCell ref="AO5:AP5"/>
    <mergeCell ref="AP6:AP7"/>
    <mergeCell ref="AO6:AO7"/>
    <mergeCell ref="AX11:AX13"/>
    <mergeCell ref="AY11:AY13"/>
    <mergeCell ref="AK14:AK16"/>
    <mergeCell ref="AL14:AL16"/>
    <mergeCell ref="AM14:AM16"/>
    <mergeCell ref="AN14:AN16"/>
    <mergeCell ref="AO14:AO16"/>
    <mergeCell ref="AP14:AP16"/>
    <mergeCell ref="AQ14:AQ16"/>
    <mergeCell ref="AT11:AT13"/>
    <mergeCell ref="AU11:AU13"/>
    <mergeCell ref="AV11:AV13"/>
    <mergeCell ref="AW11:AW13"/>
    <mergeCell ref="AW8:AW10"/>
    <mergeCell ref="AX8:AX10"/>
    <mergeCell ref="AY8:AY10"/>
    <mergeCell ref="AK11:AK13"/>
    <mergeCell ref="AL11:AL13"/>
    <mergeCell ref="AM11:AM13"/>
    <mergeCell ref="AN11:AN13"/>
    <mergeCell ref="AO11:AO13"/>
    <mergeCell ref="AP11:AP13"/>
    <mergeCell ref="AQ11:AQ13"/>
    <mergeCell ref="AQ8:AQ10"/>
    <mergeCell ref="AT8:AT10"/>
    <mergeCell ref="AU8:AU10"/>
    <mergeCell ref="AV8:AV10"/>
    <mergeCell ref="AP20:AP22"/>
    <mergeCell ref="AT17:AT19"/>
    <mergeCell ref="AU17:AU19"/>
    <mergeCell ref="AV17:AV19"/>
    <mergeCell ref="AW17:AW19"/>
    <mergeCell ref="AX17:AX19"/>
    <mergeCell ref="AY17:AY19"/>
    <mergeCell ref="AY14:AY16"/>
    <mergeCell ref="AK17:AK19"/>
    <mergeCell ref="AL17:AL19"/>
    <mergeCell ref="AM17:AM19"/>
    <mergeCell ref="AN17:AN19"/>
    <mergeCell ref="AO17:AO19"/>
    <mergeCell ref="AP17:AP19"/>
    <mergeCell ref="AQ17:AQ19"/>
    <mergeCell ref="AT14:AT16"/>
    <mergeCell ref="AU14:AU16"/>
    <mergeCell ref="AV14:AV16"/>
    <mergeCell ref="AW14:AW16"/>
    <mergeCell ref="AX14:AX16"/>
    <mergeCell ref="AX23:AX25"/>
    <mergeCell ref="AY23:AY25"/>
    <mergeCell ref="AK26:AK28"/>
    <mergeCell ref="AL26:AL28"/>
    <mergeCell ref="AM26:AM28"/>
    <mergeCell ref="AN26:AN28"/>
    <mergeCell ref="AO26:AO28"/>
    <mergeCell ref="AP26:AP28"/>
    <mergeCell ref="AQ26:AQ28"/>
    <mergeCell ref="AT23:AT25"/>
    <mergeCell ref="AU23:AU25"/>
    <mergeCell ref="AV23:AV25"/>
    <mergeCell ref="AW23:AW25"/>
    <mergeCell ref="AW20:AW22"/>
    <mergeCell ref="AX20:AX22"/>
    <mergeCell ref="AY20:AY22"/>
    <mergeCell ref="AK23:AK25"/>
    <mergeCell ref="AL23:AL25"/>
    <mergeCell ref="AM23:AM25"/>
    <mergeCell ref="AN23:AN25"/>
    <mergeCell ref="AO23:AO25"/>
    <mergeCell ref="AP23:AP25"/>
    <mergeCell ref="AQ23:AQ25"/>
    <mergeCell ref="AQ20:AQ22"/>
    <mergeCell ref="AT20:AT22"/>
    <mergeCell ref="AU20:AU22"/>
    <mergeCell ref="AV20:AV22"/>
    <mergeCell ref="AK20:AK22"/>
    <mergeCell ref="AL20:AL22"/>
    <mergeCell ref="AM20:AM22"/>
    <mergeCell ref="AN20:AN22"/>
    <mergeCell ref="AO20:AO22"/>
    <mergeCell ref="AP32:AP34"/>
    <mergeCell ref="AT29:AT31"/>
    <mergeCell ref="AU29:AU31"/>
    <mergeCell ref="AV29:AV31"/>
    <mergeCell ref="AW29:AW31"/>
    <mergeCell ref="AX29:AX31"/>
    <mergeCell ref="AY29:AY31"/>
    <mergeCell ref="AY26:AY28"/>
    <mergeCell ref="AK29:AK31"/>
    <mergeCell ref="AL29:AL31"/>
    <mergeCell ref="AM29:AM31"/>
    <mergeCell ref="AN29:AN31"/>
    <mergeCell ref="AO29:AO31"/>
    <mergeCell ref="AP29:AP31"/>
    <mergeCell ref="AQ29:AQ31"/>
    <mergeCell ref="AT26:AT28"/>
    <mergeCell ref="AU26:AU28"/>
    <mergeCell ref="AV26:AV28"/>
    <mergeCell ref="AW26:AW28"/>
    <mergeCell ref="AX26:AX28"/>
    <mergeCell ref="AX35:AX37"/>
    <mergeCell ref="AY35:AY37"/>
    <mergeCell ref="AK38:AK40"/>
    <mergeCell ref="AL38:AL40"/>
    <mergeCell ref="AM38:AM40"/>
    <mergeCell ref="AN38:AN40"/>
    <mergeCell ref="AO38:AO40"/>
    <mergeCell ref="AP38:AP40"/>
    <mergeCell ref="AQ38:AQ40"/>
    <mergeCell ref="AT35:AT37"/>
    <mergeCell ref="AU35:AU37"/>
    <mergeCell ref="AV35:AV37"/>
    <mergeCell ref="AW35:AW37"/>
    <mergeCell ref="AW32:AW34"/>
    <mergeCell ref="AX32:AX34"/>
    <mergeCell ref="AY32:AY34"/>
    <mergeCell ref="AK35:AK37"/>
    <mergeCell ref="AL35:AL37"/>
    <mergeCell ref="AM35:AM37"/>
    <mergeCell ref="AN35:AN37"/>
    <mergeCell ref="AO35:AO37"/>
    <mergeCell ref="AP35:AP37"/>
    <mergeCell ref="AQ35:AQ37"/>
    <mergeCell ref="AQ32:AQ34"/>
    <mergeCell ref="AT32:AT34"/>
    <mergeCell ref="AU32:AU34"/>
    <mergeCell ref="AV32:AV34"/>
    <mergeCell ref="AK32:AK34"/>
    <mergeCell ref="AL32:AL34"/>
    <mergeCell ref="AM32:AM34"/>
    <mergeCell ref="AN32:AN34"/>
    <mergeCell ref="AO32:AO34"/>
    <mergeCell ref="AP44:AP46"/>
    <mergeCell ref="AT41:AT43"/>
    <mergeCell ref="AU41:AU43"/>
    <mergeCell ref="AV41:AV43"/>
    <mergeCell ref="AW41:AW43"/>
    <mergeCell ref="AX41:AX43"/>
    <mergeCell ref="AY41:AY43"/>
    <mergeCell ref="AY38:AY40"/>
    <mergeCell ref="AK41:AK43"/>
    <mergeCell ref="AL41:AL43"/>
    <mergeCell ref="AM41:AM43"/>
    <mergeCell ref="AN41:AN43"/>
    <mergeCell ref="AO41:AO43"/>
    <mergeCell ref="AP41:AP43"/>
    <mergeCell ref="AQ41:AQ43"/>
    <mergeCell ref="AT38:AT40"/>
    <mergeCell ref="AU38:AU40"/>
    <mergeCell ref="AV38:AV40"/>
    <mergeCell ref="AW38:AW40"/>
    <mergeCell ref="AX38:AX40"/>
    <mergeCell ref="AX47:AX49"/>
    <mergeCell ref="AY47:AY49"/>
    <mergeCell ref="AK50:AK52"/>
    <mergeCell ref="AL50:AL52"/>
    <mergeCell ref="AM50:AM52"/>
    <mergeCell ref="AN50:AN52"/>
    <mergeCell ref="AO50:AO52"/>
    <mergeCell ref="AP50:AP52"/>
    <mergeCell ref="AQ50:AQ52"/>
    <mergeCell ref="AT47:AT49"/>
    <mergeCell ref="AU47:AU49"/>
    <mergeCell ref="AV47:AV49"/>
    <mergeCell ref="AW47:AW49"/>
    <mergeCell ref="AW44:AW46"/>
    <mergeCell ref="AX44:AX46"/>
    <mergeCell ref="AY44:AY46"/>
    <mergeCell ref="AK47:AK49"/>
    <mergeCell ref="AL47:AL49"/>
    <mergeCell ref="AM47:AM49"/>
    <mergeCell ref="AN47:AN49"/>
    <mergeCell ref="AO47:AO49"/>
    <mergeCell ref="AP47:AP49"/>
    <mergeCell ref="AQ47:AQ49"/>
    <mergeCell ref="AQ44:AQ46"/>
    <mergeCell ref="AT44:AT46"/>
    <mergeCell ref="AU44:AU46"/>
    <mergeCell ref="AV44:AV46"/>
    <mergeCell ref="AK44:AK46"/>
    <mergeCell ref="AL44:AL46"/>
    <mergeCell ref="AM44:AM46"/>
    <mergeCell ref="AN44:AN46"/>
    <mergeCell ref="AO44:AO46"/>
    <mergeCell ref="AP56:AP58"/>
    <mergeCell ref="AT53:AT55"/>
    <mergeCell ref="AU53:AU55"/>
    <mergeCell ref="AV53:AV55"/>
    <mergeCell ref="AW53:AW55"/>
    <mergeCell ref="AX53:AX55"/>
    <mergeCell ref="AY53:AY55"/>
    <mergeCell ref="AY50:AY52"/>
    <mergeCell ref="AK53:AK55"/>
    <mergeCell ref="AL53:AL55"/>
    <mergeCell ref="AM53:AM55"/>
    <mergeCell ref="AN53:AN55"/>
    <mergeCell ref="AO53:AO55"/>
    <mergeCell ref="AP53:AP55"/>
    <mergeCell ref="AQ53:AQ55"/>
    <mergeCell ref="AT50:AT52"/>
    <mergeCell ref="AU50:AU52"/>
    <mergeCell ref="AV50:AV52"/>
    <mergeCell ref="AW50:AW52"/>
    <mergeCell ref="AX50:AX52"/>
    <mergeCell ref="AX59:AX61"/>
    <mergeCell ref="AY59:AY61"/>
    <mergeCell ref="AK62:AK64"/>
    <mergeCell ref="AL62:AL64"/>
    <mergeCell ref="AM62:AM64"/>
    <mergeCell ref="AN62:AN64"/>
    <mergeCell ref="AO62:AO64"/>
    <mergeCell ref="AP62:AP64"/>
    <mergeCell ref="AQ62:AQ64"/>
    <mergeCell ref="AT59:AT61"/>
    <mergeCell ref="AU59:AU61"/>
    <mergeCell ref="AV59:AV61"/>
    <mergeCell ref="AW59:AW61"/>
    <mergeCell ref="AW56:AW58"/>
    <mergeCell ref="AX56:AX58"/>
    <mergeCell ref="AY56:AY58"/>
    <mergeCell ref="AK59:AK61"/>
    <mergeCell ref="AL59:AL61"/>
    <mergeCell ref="AM59:AM61"/>
    <mergeCell ref="AN59:AN61"/>
    <mergeCell ref="AO59:AO61"/>
    <mergeCell ref="AP59:AP61"/>
    <mergeCell ref="AQ59:AQ61"/>
    <mergeCell ref="AQ56:AQ58"/>
    <mergeCell ref="AT56:AT58"/>
    <mergeCell ref="AU56:AU58"/>
    <mergeCell ref="AV56:AV58"/>
    <mergeCell ref="AK56:AK58"/>
    <mergeCell ref="AL56:AL58"/>
    <mergeCell ref="AM56:AM58"/>
    <mergeCell ref="AN56:AN58"/>
    <mergeCell ref="AO56:AO58"/>
    <mergeCell ref="AP68:AP70"/>
    <mergeCell ref="AT65:AT67"/>
    <mergeCell ref="AU65:AU67"/>
    <mergeCell ref="AV65:AV67"/>
    <mergeCell ref="AW65:AW67"/>
    <mergeCell ref="AX65:AX67"/>
    <mergeCell ref="AY65:AY67"/>
    <mergeCell ref="AY62:AY64"/>
    <mergeCell ref="AK65:AK67"/>
    <mergeCell ref="AL65:AL67"/>
    <mergeCell ref="AM65:AM67"/>
    <mergeCell ref="AN65:AN67"/>
    <mergeCell ref="AO65:AO67"/>
    <mergeCell ref="AP65:AP67"/>
    <mergeCell ref="AQ65:AQ67"/>
    <mergeCell ref="AT62:AT64"/>
    <mergeCell ref="AU62:AU64"/>
    <mergeCell ref="AV62:AV64"/>
    <mergeCell ref="AW62:AW64"/>
    <mergeCell ref="AX62:AX64"/>
    <mergeCell ref="AX71:AX73"/>
    <mergeCell ref="AY71:AY73"/>
    <mergeCell ref="AK74:AK76"/>
    <mergeCell ref="AL74:AL76"/>
    <mergeCell ref="AM74:AM76"/>
    <mergeCell ref="AN74:AN76"/>
    <mergeCell ref="AO74:AO76"/>
    <mergeCell ref="AP74:AP76"/>
    <mergeCell ref="AQ74:AQ76"/>
    <mergeCell ref="AT71:AT73"/>
    <mergeCell ref="AU71:AU73"/>
    <mergeCell ref="AV71:AV73"/>
    <mergeCell ref="AW71:AW73"/>
    <mergeCell ref="AW68:AW70"/>
    <mergeCell ref="AX68:AX70"/>
    <mergeCell ref="AY68:AY70"/>
    <mergeCell ref="AK71:AK73"/>
    <mergeCell ref="AL71:AL73"/>
    <mergeCell ref="AM71:AM73"/>
    <mergeCell ref="AN71:AN73"/>
    <mergeCell ref="AO71:AO73"/>
    <mergeCell ref="AP71:AP73"/>
    <mergeCell ref="AQ71:AQ73"/>
    <mergeCell ref="AQ68:AQ70"/>
    <mergeCell ref="AT68:AT70"/>
    <mergeCell ref="AU68:AU70"/>
    <mergeCell ref="AV68:AV70"/>
    <mergeCell ref="AK68:AK70"/>
    <mergeCell ref="AL68:AL70"/>
    <mergeCell ref="AM68:AM70"/>
    <mergeCell ref="AN68:AN70"/>
    <mergeCell ref="AO68:AO70"/>
    <mergeCell ref="AP80:AP82"/>
    <mergeCell ref="AT77:AT79"/>
    <mergeCell ref="AU77:AU79"/>
    <mergeCell ref="AV77:AV79"/>
    <mergeCell ref="AW77:AW79"/>
    <mergeCell ref="AX77:AX79"/>
    <mergeCell ref="AY77:AY79"/>
    <mergeCell ref="AY74:AY76"/>
    <mergeCell ref="AK77:AK79"/>
    <mergeCell ref="AL77:AL79"/>
    <mergeCell ref="AM77:AM79"/>
    <mergeCell ref="AN77:AN79"/>
    <mergeCell ref="AO77:AO79"/>
    <mergeCell ref="AP77:AP79"/>
    <mergeCell ref="AQ77:AQ79"/>
    <mergeCell ref="AT74:AT76"/>
    <mergeCell ref="AU74:AU76"/>
    <mergeCell ref="AV74:AV76"/>
    <mergeCell ref="AW74:AW76"/>
    <mergeCell ref="AX74:AX76"/>
    <mergeCell ref="AX83:AX85"/>
    <mergeCell ref="AY83:AY85"/>
    <mergeCell ref="AK86:AK88"/>
    <mergeCell ref="AL86:AL88"/>
    <mergeCell ref="AM86:AM88"/>
    <mergeCell ref="AN86:AN88"/>
    <mergeCell ref="AO86:AO88"/>
    <mergeCell ref="AP86:AP88"/>
    <mergeCell ref="AQ86:AQ88"/>
    <mergeCell ref="AT83:AT85"/>
    <mergeCell ref="AU83:AU85"/>
    <mergeCell ref="AV83:AV85"/>
    <mergeCell ref="AW83:AW85"/>
    <mergeCell ref="AW80:AW82"/>
    <mergeCell ref="AX80:AX82"/>
    <mergeCell ref="AY80:AY82"/>
    <mergeCell ref="AK83:AK85"/>
    <mergeCell ref="AL83:AL85"/>
    <mergeCell ref="AM83:AM85"/>
    <mergeCell ref="AN83:AN85"/>
    <mergeCell ref="AO83:AO85"/>
    <mergeCell ref="AP83:AP85"/>
    <mergeCell ref="AQ83:AQ85"/>
    <mergeCell ref="AQ80:AQ82"/>
    <mergeCell ref="AT80:AT82"/>
    <mergeCell ref="AU80:AU82"/>
    <mergeCell ref="AV80:AV82"/>
    <mergeCell ref="AK80:AK82"/>
    <mergeCell ref="AL80:AL82"/>
    <mergeCell ref="AM80:AM82"/>
    <mergeCell ref="AN80:AN82"/>
    <mergeCell ref="AO80:AO82"/>
    <mergeCell ref="AT89:AT91"/>
    <mergeCell ref="AU89:AU91"/>
    <mergeCell ref="AV89:AV91"/>
    <mergeCell ref="AW89:AW91"/>
    <mergeCell ref="AX89:AX91"/>
    <mergeCell ref="AY89:AY91"/>
    <mergeCell ref="AY86:AY88"/>
    <mergeCell ref="AK89:AK91"/>
    <mergeCell ref="AL89:AL91"/>
    <mergeCell ref="AM89:AM91"/>
    <mergeCell ref="AN89:AN91"/>
    <mergeCell ref="AO89:AO91"/>
    <mergeCell ref="AP89:AP91"/>
    <mergeCell ref="AQ89:AQ91"/>
    <mergeCell ref="AT86:AT88"/>
    <mergeCell ref="AU86:AU88"/>
    <mergeCell ref="AV86:AV88"/>
    <mergeCell ref="AW86:AW88"/>
    <mergeCell ref="AX86:AX88"/>
    <mergeCell ref="A1:H3"/>
    <mergeCell ref="I3:AG3"/>
    <mergeCell ref="I1:AY1"/>
    <mergeCell ref="I2:AY2"/>
    <mergeCell ref="AH3:AY3"/>
    <mergeCell ref="A4:AY4"/>
    <mergeCell ref="AX95:AX97"/>
    <mergeCell ref="AY95:AY97"/>
    <mergeCell ref="AT95:AT97"/>
    <mergeCell ref="AU95:AU97"/>
    <mergeCell ref="AV95:AV97"/>
    <mergeCell ref="AW95:AW97"/>
    <mergeCell ref="AW92:AW94"/>
    <mergeCell ref="AX92:AX94"/>
    <mergeCell ref="AY92:AY94"/>
    <mergeCell ref="AK95:AK97"/>
    <mergeCell ref="AL95:AL97"/>
    <mergeCell ref="AM95:AM97"/>
    <mergeCell ref="AN95:AN97"/>
    <mergeCell ref="AO95:AO97"/>
    <mergeCell ref="AP95:AP97"/>
    <mergeCell ref="AQ95:AQ97"/>
    <mergeCell ref="AQ92:AQ94"/>
    <mergeCell ref="AT92:AT94"/>
    <mergeCell ref="AU92:AU94"/>
    <mergeCell ref="AV92:AV94"/>
    <mergeCell ref="AK92:AK94"/>
    <mergeCell ref="AL92:AL94"/>
    <mergeCell ref="AM92:AM94"/>
    <mergeCell ref="AN92:AN94"/>
    <mergeCell ref="AO92:AO94"/>
    <mergeCell ref="AP92:AP94"/>
    <mergeCell ref="A100:B100"/>
    <mergeCell ref="C100:G100"/>
    <mergeCell ref="H100:J100"/>
    <mergeCell ref="A101:B101"/>
    <mergeCell ref="C101:G101"/>
    <mergeCell ref="H101:J101"/>
    <mergeCell ref="A102:B102"/>
    <mergeCell ref="C102:G102"/>
    <mergeCell ref="H102:J102"/>
    <mergeCell ref="C105:E105"/>
    <mergeCell ref="C106:E106"/>
    <mergeCell ref="F106:G106"/>
    <mergeCell ref="A107:B107"/>
    <mergeCell ref="C107:E107"/>
    <mergeCell ref="F107:G107"/>
    <mergeCell ref="F105:G105"/>
    <mergeCell ref="A104:B104"/>
    <mergeCell ref="C104:E104"/>
    <mergeCell ref="F104:G104"/>
    <mergeCell ref="A105:B105"/>
    <mergeCell ref="A106:B106"/>
  </mergeCells>
  <conditionalFormatting sqref="AE8:AE10 K8:K97">
    <cfRule type="containsText" dxfId="435" priority="423" stopIfTrue="1" operator="containsText" text="Muy Alta">
      <formula>NOT(ISERROR(SEARCH("Muy Alta",K8)))</formula>
    </cfRule>
    <cfRule type="containsText" dxfId="434" priority="424" stopIfTrue="1" operator="containsText" text="Alta">
      <formula>NOT(ISERROR(SEARCH("Alta",K8)))</formula>
    </cfRule>
    <cfRule type="containsText" dxfId="433" priority="425" stopIfTrue="1" operator="containsText" text="Media">
      <formula>NOT(ISERROR(SEARCH("Media",K8)))</formula>
    </cfRule>
    <cfRule type="containsText" dxfId="432" priority="426" stopIfTrue="1" operator="containsText" text="Muy Baja">
      <formula>NOT(ISERROR(SEARCH("Muy Baja",K8)))</formula>
    </cfRule>
    <cfRule type="containsText" dxfId="431" priority="427" stopIfTrue="1" operator="containsText" text="Baja">
      <formula>NOT(ISERROR(SEARCH("Baja",K8)))</formula>
    </cfRule>
  </conditionalFormatting>
  <conditionalFormatting sqref="AG8:AG10 M8:M97">
    <cfRule type="containsText" dxfId="430" priority="428" stopIfTrue="1" operator="containsText" text="Catastrófico">
      <formula>NOT(ISERROR(SEARCH("Catastrófico",M8)))</formula>
    </cfRule>
    <cfRule type="containsText" dxfId="429" priority="429" stopIfTrue="1" operator="containsText" text="Mayor">
      <formula>NOT(ISERROR(SEARCH("Mayor",M8)))</formula>
    </cfRule>
    <cfRule type="containsText" dxfId="428" priority="430" stopIfTrue="1" operator="containsText" text="Moderado">
      <formula>NOT(ISERROR(SEARCH("Moderado",M8)))</formula>
    </cfRule>
    <cfRule type="containsText" dxfId="427" priority="431" stopIfTrue="1" operator="containsText" text="Menor">
      <formula>NOT(ISERROR(SEARCH("Menor",M8)))</formula>
    </cfRule>
    <cfRule type="containsText" dxfId="426" priority="432" stopIfTrue="1" operator="containsText" text="Leve">
      <formula>NOT(ISERROR(SEARCH("Leve",M8)))</formula>
    </cfRule>
  </conditionalFormatting>
  <conditionalFormatting sqref="O8:O10">
    <cfRule type="containsText" dxfId="425" priority="433" stopIfTrue="1" operator="containsText" text="Extrema">
      <formula>NOT(ISERROR(SEARCH("Extrema",O8)))</formula>
    </cfRule>
    <cfRule type="containsText" dxfId="424" priority="434" stopIfTrue="1" operator="containsText" text="Alta">
      <formula>NOT(ISERROR(SEARCH("Alta",O8)))</formula>
    </cfRule>
    <cfRule type="containsText" dxfId="423" priority="435" stopIfTrue="1" operator="containsText" text="Moderada">
      <formula>NOT(ISERROR(SEARCH("Moderada",O8)))</formula>
    </cfRule>
    <cfRule type="containsText" dxfId="422" priority="436" stopIfTrue="1" operator="containsText" text="Baja">
      <formula>NOT(ISERROR(SEARCH("Baja",O8)))</formula>
    </cfRule>
  </conditionalFormatting>
  <conditionalFormatting sqref="AE11:AE13">
    <cfRule type="containsText" dxfId="421" priority="409" stopIfTrue="1" operator="containsText" text="Muy Alta">
      <formula>NOT(ISERROR(SEARCH("Muy Alta",AE11)))</formula>
    </cfRule>
    <cfRule type="containsText" dxfId="420" priority="410" stopIfTrue="1" operator="containsText" text="Alta">
      <formula>NOT(ISERROR(SEARCH("Alta",AE11)))</formula>
    </cfRule>
    <cfRule type="containsText" dxfId="419" priority="411" stopIfTrue="1" operator="containsText" text="Media">
      <formula>NOT(ISERROR(SEARCH("Media",AE11)))</formula>
    </cfRule>
    <cfRule type="containsText" dxfId="418" priority="412" stopIfTrue="1" operator="containsText" text="Muy Baja">
      <formula>NOT(ISERROR(SEARCH("Muy Baja",AE11)))</formula>
    </cfRule>
    <cfRule type="containsText" dxfId="417" priority="413" stopIfTrue="1" operator="containsText" text="Baja">
      <formula>NOT(ISERROR(SEARCH("Baja",AE11)))</formula>
    </cfRule>
  </conditionalFormatting>
  <conditionalFormatting sqref="AG11:AG13">
    <cfRule type="containsText" dxfId="416" priority="414" stopIfTrue="1" operator="containsText" text="Catastrófico">
      <formula>NOT(ISERROR(SEARCH("Catastrófico",AG11)))</formula>
    </cfRule>
    <cfRule type="containsText" dxfId="415" priority="415" stopIfTrue="1" operator="containsText" text="Mayor">
      <formula>NOT(ISERROR(SEARCH("Mayor",AG11)))</formula>
    </cfRule>
    <cfRule type="containsText" dxfId="414" priority="416" stopIfTrue="1" operator="containsText" text="Moderado">
      <formula>NOT(ISERROR(SEARCH("Moderado",AG11)))</formula>
    </cfRule>
    <cfRule type="containsText" dxfId="413" priority="417" stopIfTrue="1" operator="containsText" text="Menor">
      <formula>NOT(ISERROR(SEARCH("Menor",AG11)))</formula>
    </cfRule>
    <cfRule type="containsText" dxfId="412" priority="418" stopIfTrue="1" operator="containsText" text="Leve">
      <formula>NOT(ISERROR(SEARCH("Leve",AG11)))</formula>
    </cfRule>
  </conditionalFormatting>
  <conditionalFormatting sqref="O11:O13 AI8:AI19">
    <cfRule type="containsText" dxfId="411" priority="419" stopIfTrue="1" operator="containsText" text="Extrema">
      <formula>NOT(ISERROR(SEARCH("Extrema",O8)))</formula>
    </cfRule>
    <cfRule type="containsText" dxfId="410" priority="420" stopIfTrue="1" operator="containsText" text="Alta">
      <formula>NOT(ISERROR(SEARCH("Alta",O8)))</formula>
    </cfRule>
    <cfRule type="containsText" dxfId="409" priority="421" stopIfTrue="1" operator="containsText" text="Moderada">
      <formula>NOT(ISERROR(SEARCH("Moderada",O8)))</formula>
    </cfRule>
    <cfRule type="containsText" dxfId="408" priority="422" stopIfTrue="1" operator="containsText" text="Baja">
      <formula>NOT(ISERROR(SEARCH("Baja",O8)))</formula>
    </cfRule>
  </conditionalFormatting>
  <conditionalFormatting sqref="AE14:AE16">
    <cfRule type="containsText" dxfId="407" priority="395" stopIfTrue="1" operator="containsText" text="Muy Alta">
      <formula>NOT(ISERROR(SEARCH("Muy Alta",AE14)))</formula>
    </cfRule>
    <cfRule type="containsText" dxfId="406" priority="396" stopIfTrue="1" operator="containsText" text="Alta">
      <formula>NOT(ISERROR(SEARCH("Alta",AE14)))</formula>
    </cfRule>
    <cfRule type="containsText" dxfId="405" priority="397" stopIfTrue="1" operator="containsText" text="Media">
      <formula>NOT(ISERROR(SEARCH("Media",AE14)))</formula>
    </cfRule>
    <cfRule type="containsText" dxfId="404" priority="398" stopIfTrue="1" operator="containsText" text="Muy Baja">
      <formula>NOT(ISERROR(SEARCH("Muy Baja",AE14)))</formula>
    </cfRule>
    <cfRule type="containsText" dxfId="403" priority="399" stopIfTrue="1" operator="containsText" text="Baja">
      <formula>NOT(ISERROR(SEARCH("Baja",AE14)))</formula>
    </cfRule>
  </conditionalFormatting>
  <conditionalFormatting sqref="AG14:AG16">
    <cfRule type="containsText" dxfId="402" priority="400" stopIfTrue="1" operator="containsText" text="Catastrófico">
      <formula>NOT(ISERROR(SEARCH("Catastrófico",AG14)))</formula>
    </cfRule>
    <cfRule type="containsText" dxfId="401" priority="401" stopIfTrue="1" operator="containsText" text="Mayor">
      <formula>NOT(ISERROR(SEARCH("Mayor",AG14)))</formula>
    </cfRule>
    <cfRule type="containsText" dxfId="400" priority="402" stopIfTrue="1" operator="containsText" text="Moderado">
      <formula>NOT(ISERROR(SEARCH("Moderado",AG14)))</formula>
    </cfRule>
    <cfRule type="containsText" dxfId="399" priority="403" stopIfTrue="1" operator="containsText" text="Menor">
      <formula>NOT(ISERROR(SEARCH("Menor",AG14)))</formula>
    </cfRule>
    <cfRule type="containsText" dxfId="398" priority="404" stopIfTrue="1" operator="containsText" text="Leve">
      <formula>NOT(ISERROR(SEARCH("Leve",AG14)))</formula>
    </cfRule>
  </conditionalFormatting>
  <conditionalFormatting sqref="O14:O16">
    <cfRule type="containsText" dxfId="397" priority="405" stopIfTrue="1" operator="containsText" text="Extrema">
      <formula>NOT(ISERROR(SEARCH("Extrema",O14)))</formula>
    </cfRule>
    <cfRule type="containsText" dxfId="396" priority="406" stopIfTrue="1" operator="containsText" text="Alta">
      <formula>NOT(ISERROR(SEARCH("Alta",O14)))</formula>
    </cfRule>
    <cfRule type="containsText" dxfId="395" priority="407" stopIfTrue="1" operator="containsText" text="Moderada">
      <formula>NOT(ISERROR(SEARCH("Moderada",O14)))</formula>
    </cfRule>
    <cfRule type="containsText" dxfId="394" priority="408" stopIfTrue="1" operator="containsText" text="Baja">
      <formula>NOT(ISERROR(SEARCH("Baja",O14)))</formula>
    </cfRule>
  </conditionalFormatting>
  <conditionalFormatting sqref="AE17:AE19">
    <cfRule type="containsText" dxfId="393" priority="381" stopIfTrue="1" operator="containsText" text="Muy Alta">
      <formula>NOT(ISERROR(SEARCH("Muy Alta",AE17)))</formula>
    </cfRule>
    <cfRule type="containsText" dxfId="392" priority="382" stopIfTrue="1" operator="containsText" text="Alta">
      <formula>NOT(ISERROR(SEARCH("Alta",AE17)))</formula>
    </cfRule>
    <cfRule type="containsText" dxfId="391" priority="383" stopIfTrue="1" operator="containsText" text="Media">
      <formula>NOT(ISERROR(SEARCH("Media",AE17)))</formula>
    </cfRule>
    <cfRule type="containsText" dxfId="390" priority="384" stopIfTrue="1" operator="containsText" text="Muy Baja">
      <formula>NOT(ISERROR(SEARCH("Muy Baja",AE17)))</formula>
    </cfRule>
    <cfRule type="containsText" dxfId="389" priority="385" stopIfTrue="1" operator="containsText" text="Baja">
      <formula>NOT(ISERROR(SEARCH("Baja",AE17)))</formula>
    </cfRule>
  </conditionalFormatting>
  <conditionalFormatting sqref="AG17:AG19">
    <cfRule type="containsText" dxfId="388" priority="386" stopIfTrue="1" operator="containsText" text="Catastrófico">
      <formula>NOT(ISERROR(SEARCH("Catastrófico",AG17)))</formula>
    </cfRule>
    <cfRule type="containsText" dxfId="387" priority="387" stopIfTrue="1" operator="containsText" text="Mayor">
      <formula>NOT(ISERROR(SEARCH("Mayor",AG17)))</formula>
    </cfRule>
    <cfRule type="containsText" dxfId="386" priority="388" stopIfTrue="1" operator="containsText" text="Moderado">
      <formula>NOT(ISERROR(SEARCH("Moderado",AG17)))</formula>
    </cfRule>
    <cfRule type="containsText" dxfId="385" priority="389" stopIfTrue="1" operator="containsText" text="Menor">
      <formula>NOT(ISERROR(SEARCH("Menor",AG17)))</formula>
    </cfRule>
    <cfRule type="containsText" dxfId="384" priority="390" stopIfTrue="1" operator="containsText" text="Leve">
      <formula>NOT(ISERROR(SEARCH("Leve",AG17)))</formula>
    </cfRule>
  </conditionalFormatting>
  <conditionalFormatting sqref="O17:O19">
    <cfRule type="containsText" dxfId="383" priority="391" stopIfTrue="1" operator="containsText" text="Extrema">
      <formula>NOT(ISERROR(SEARCH("Extrema",O17)))</formula>
    </cfRule>
    <cfRule type="containsText" dxfId="382" priority="392" stopIfTrue="1" operator="containsText" text="Alta">
      <formula>NOT(ISERROR(SEARCH("Alta",O17)))</formula>
    </cfRule>
    <cfRule type="containsText" dxfId="381" priority="393" stopIfTrue="1" operator="containsText" text="Moderada">
      <formula>NOT(ISERROR(SEARCH("Moderada",O17)))</formula>
    </cfRule>
    <cfRule type="containsText" dxfId="380" priority="394" stopIfTrue="1" operator="containsText" text="Baja">
      <formula>NOT(ISERROR(SEARCH("Baja",O17)))</formula>
    </cfRule>
  </conditionalFormatting>
  <conditionalFormatting sqref="AE20:AE22">
    <cfRule type="containsText" dxfId="379" priority="367" stopIfTrue="1" operator="containsText" text="Muy Alta">
      <formula>NOT(ISERROR(SEARCH("Muy Alta",AE20)))</formula>
    </cfRule>
    <cfRule type="containsText" dxfId="378" priority="368" stopIfTrue="1" operator="containsText" text="Alta">
      <formula>NOT(ISERROR(SEARCH("Alta",AE20)))</formula>
    </cfRule>
    <cfRule type="containsText" dxfId="377" priority="369" stopIfTrue="1" operator="containsText" text="Media">
      <formula>NOT(ISERROR(SEARCH("Media",AE20)))</formula>
    </cfRule>
    <cfRule type="containsText" dxfId="376" priority="370" stopIfTrue="1" operator="containsText" text="Muy Baja">
      <formula>NOT(ISERROR(SEARCH("Muy Baja",AE20)))</formula>
    </cfRule>
    <cfRule type="containsText" dxfId="375" priority="371" stopIfTrue="1" operator="containsText" text="Baja">
      <formula>NOT(ISERROR(SEARCH("Baja",AE20)))</formula>
    </cfRule>
  </conditionalFormatting>
  <conditionalFormatting sqref="AG20:AG22">
    <cfRule type="containsText" dxfId="374" priority="372" stopIfTrue="1" operator="containsText" text="Catastrófico">
      <formula>NOT(ISERROR(SEARCH("Catastrófico",AG20)))</formula>
    </cfRule>
    <cfRule type="containsText" dxfId="373" priority="373" stopIfTrue="1" operator="containsText" text="Mayor">
      <formula>NOT(ISERROR(SEARCH("Mayor",AG20)))</formula>
    </cfRule>
    <cfRule type="containsText" dxfId="372" priority="374" stopIfTrue="1" operator="containsText" text="Moderado">
      <formula>NOT(ISERROR(SEARCH("Moderado",AG20)))</formula>
    </cfRule>
    <cfRule type="containsText" dxfId="371" priority="375" stopIfTrue="1" operator="containsText" text="Menor">
      <formula>NOT(ISERROR(SEARCH("Menor",AG20)))</formula>
    </cfRule>
    <cfRule type="containsText" dxfId="370" priority="376" stopIfTrue="1" operator="containsText" text="Leve">
      <formula>NOT(ISERROR(SEARCH("Leve",AG20)))</formula>
    </cfRule>
  </conditionalFormatting>
  <conditionalFormatting sqref="O20:O22 AI20:AI28">
    <cfRule type="containsText" dxfId="369" priority="377" stopIfTrue="1" operator="containsText" text="Extrema">
      <formula>NOT(ISERROR(SEARCH("Extrema",O20)))</formula>
    </cfRule>
    <cfRule type="containsText" dxfId="368" priority="378" stopIfTrue="1" operator="containsText" text="Alta">
      <formula>NOT(ISERROR(SEARCH("Alta",O20)))</formula>
    </cfRule>
    <cfRule type="containsText" dxfId="367" priority="379" stopIfTrue="1" operator="containsText" text="Moderada">
      <formula>NOT(ISERROR(SEARCH("Moderada",O20)))</formula>
    </cfRule>
    <cfRule type="containsText" dxfId="366" priority="380" stopIfTrue="1" operator="containsText" text="Baja">
      <formula>NOT(ISERROR(SEARCH("Baja",O20)))</formula>
    </cfRule>
  </conditionalFormatting>
  <conditionalFormatting sqref="AE23:AE25">
    <cfRule type="containsText" dxfId="365" priority="353" stopIfTrue="1" operator="containsText" text="Muy Alta">
      <formula>NOT(ISERROR(SEARCH("Muy Alta",AE23)))</formula>
    </cfRule>
    <cfRule type="containsText" dxfId="364" priority="354" stopIfTrue="1" operator="containsText" text="Alta">
      <formula>NOT(ISERROR(SEARCH("Alta",AE23)))</formula>
    </cfRule>
    <cfRule type="containsText" dxfId="363" priority="355" stopIfTrue="1" operator="containsText" text="Media">
      <formula>NOT(ISERROR(SEARCH("Media",AE23)))</formula>
    </cfRule>
    <cfRule type="containsText" dxfId="362" priority="356" stopIfTrue="1" operator="containsText" text="Muy Baja">
      <formula>NOT(ISERROR(SEARCH("Muy Baja",AE23)))</formula>
    </cfRule>
    <cfRule type="containsText" dxfId="361" priority="357" stopIfTrue="1" operator="containsText" text="Baja">
      <formula>NOT(ISERROR(SEARCH("Baja",AE23)))</formula>
    </cfRule>
  </conditionalFormatting>
  <conditionalFormatting sqref="AG23:AG25">
    <cfRule type="containsText" dxfId="360" priority="358" stopIfTrue="1" operator="containsText" text="Catastrófico">
      <formula>NOT(ISERROR(SEARCH("Catastrófico",AG23)))</formula>
    </cfRule>
    <cfRule type="containsText" dxfId="359" priority="359" stopIfTrue="1" operator="containsText" text="Mayor">
      <formula>NOT(ISERROR(SEARCH("Mayor",AG23)))</formula>
    </cfRule>
    <cfRule type="containsText" dxfId="358" priority="360" stopIfTrue="1" operator="containsText" text="Moderado">
      <formula>NOT(ISERROR(SEARCH("Moderado",AG23)))</formula>
    </cfRule>
    <cfRule type="containsText" dxfId="357" priority="361" stopIfTrue="1" operator="containsText" text="Menor">
      <formula>NOT(ISERROR(SEARCH("Menor",AG23)))</formula>
    </cfRule>
    <cfRule type="containsText" dxfId="356" priority="362" stopIfTrue="1" operator="containsText" text="Leve">
      <formula>NOT(ISERROR(SEARCH("Leve",AG23)))</formula>
    </cfRule>
  </conditionalFormatting>
  <conditionalFormatting sqref="O23:O25">
    <cfRule type="containsText" dxfId="355" priority="363" stopIfTrue="1" operator="containsText" text="Extrema">
      <formula>NOT(ISERROR(SEARCH("Extrema",O23)))</formula>
    </cfRule>
    <cfRule type="containsText" dxfId="354" priority="364" stopIfTrue="1" operator="containsText" text="Alta">
      <formula>NOT(ISERROR(SEARCH("Alta",O23)))</formula>
    </cfRule>
    <cfRule type="containsText" dxfId="353" priority="365" stopIfTrue="1" operator="containsText" text="Moderada">
      <formula>NOT(ISERROR(SEARCH("Moderada",O23)))</formula>
    </cfRule>
    <cfRule type="containsText" dxfId="352" priority="366" stopIfTrue="1" operator="containsText" text="Baja">
      <formula>NOT(ISERROR(SEARCH("Baja",O23)))</formula>
    </cfRule>
  </conditionalFormatting>
  <conditionalFormatting sqref="AE26:AE28">
    <cfRule type="containsText" dxfId="351" priority="339" stopIfTrue="1" operator="containsText" text="Muy Alta">
      <formula>NOT(ISERROR(SEARCH("Muy Alta",AE26)))</formula>
    </cfRule>
    <cfRule type="containsText" dxfId="350" priority="340" stopIfTrue="1" operator="containsText" text="Alta">
      <formula>NOT(ISERROR(SEARCH("Alta",AE26)))</formula>
    </cfRule>
    <cfRule type="containsText" dxfId="349" priority="341" stopIfTrue="1" operator="containsText" text="Media">
      <formula>NOT(ISERROR(SEARCH("Media",AE26)))</formula>
    </cfRule>
    <cfRule type="containsText" dxfId="348" priority="342" stopIfTrue="1" operator="containsText" text="Muy Baja">
      <formula>NOT(ISERROR(SEARCH("Muy Baja",AE26)))</formula>
    </cfRule>
    <cfRule type="containsText" dxfId="347" priority="343" stopIfTrue="1" operator="containsText" text="Baja">
      <formula>NOT(ISERROR(SEARCH("Baja",AE26)))</formula>
    </cfRule>
  </conditionalFormatting>
  <conditionalFormatting sqref="AG26:AG28">
    <cfRule type="containsText" dxfId="346" priority="344" stopIfTrue="1" operator="containsText" text="Catastrófico">
      <formula>NOT(ISERROR(SEARCH("Catastrófico",AG26)))</formula>
    </cfRule>
    <cfRule type="containsText" dxfId="345" priority="345" stopIfTrue="1" operator="containsText" text="Mayor">
      <formula>NOT(ISERROR(SEARCH("Mayor",AG26)))</formula>
    </cfRule>
    <cfRule type="containsText" dxfId="344" priority="346" stopIfTrue="1" operator="containsText" text="Moderado">
      <formula>NOT(ISERROR(SEARCH("Moderado",AG26)))</formula>
    </cfRule>
    <cfRule type="containsText" dxfId="343" priority="347" stopIfTrue="1" operator="containsText" text="Menor">
      <formula>NOT(ISERROR(SEARCH("Menor",AG26)))</formula>
    </cfRule>
    <cfRule type="containsText" dxfId="342" priority="348" stopIfTrue="1" operator="containsText" text="Leve">
      <formula>NOT(ISERROR(SEARCH("Leve",AG26)))</formula>
    </cfRule>
  </conditionalFormatting>
  <conditionalFormatting sqref="O26:O28">
    <cfRule type="containsText" dxfId="341" priority="349" stopIfTrue="1" operator="containsText" text="Extrema">
      <formula>NOT(ISERROR(SEARCH("Extrema",O26)))</formula>
    </cfRule>
    <cfRule type="containsText" dxfId="340" priority="350" stopIfTrue="1" operator="containsText" text="Alta">
      <formula>NOT(ISERROR(SEARCH("Alta",O26)))</formula>
    </cfRule>
    <cfRule type="containsText" dxfId="339" priority="351" stopIfTrue="1" operator="containsText" text="Moderada">
      <formula>NOT(ISERROR(SEARCH("Moderada",O26)))</formula>
    </cfRule>
    <cfRule type="containsText" dxfId="338" priority="352" stopIfTrue="1" operator="containsText" text="Baja">
      <formula>NOT(ISERROR(SEARCH("Baja",O26)))</formula>
    </cfRule>
  </conditionalFormatting>
  <conditionalFormatting sqref="AE29:AE31">
    <cfRule type="containsText" dxfId="337" priority="325" stopIfTrue="1" operator="containsText" text="Muy Alta">
      <formula>NOT(ISERROR(SEARCH("Muy Alta",AE29)))</formula>
    </cfRule>
    <cfRule type="containsText" dxfId="336" priority="326" stopIfTrue="1" operator="containsText" text="Alta">
      <formula>NOT(ISERROR(SEARCH("Alta",AE29)))</formula>
    </cfRule>
    <cfRule type="containsText" dxfId="335" priority="327" stopIfTrue="1" operator="containsText" text="Media">
      <formula>NOT(ISERROR(SEARCH("Media",AE29)))</formula>
    </cfRule>
    <cfRule type="containsText" dxfId="334" priority="328" stopIfTrue="1" operator="containsText" text="Muy Baja">
      <formula>NOT(ISERROR(SEARCH("Muy Baja",AE29)))</formula>
    </cfRule>
    <cfRule type="containsText" dxfId="333" priority="329" stopIfTrue="1" operator="containsText" text="Baja">
      <formula>NOT(ISERROR(SEARCH("Baja",AE29)))</formula>
    </cfRule>
  </conditionalFormatting>
  <conditionalFormatting sqref="AG29:AG31">
    <cfRule type="containsText" dxfId="332" priority="330" stopIfTrue="1" operator="containsText" text="Catastrófico">
      <formula>NOT(ISERROR(SEARCH("Catastrófico",AG29)))</formula>
    </cfRule>
    <cfRule type="containsText" dxfId="331" priority="331" stopIfTrue="1" operator="containsText" text="Mayor">
      <formula>NOT(ISERROR(SEARCH("Mayor",AG29)))</formula>
    </cfRule>
    <cfRule type="containsText" dxfId="330" priority="332" stopIfTrue="1" operator="containsText" text="Moderado">
      <formula>NOT(ISERROR(SEARCH("Moderado",AG29)))</formula>
    </cfRule>
    <cfRule type="containsText" dxfId="329" priority="333" stopIfTrue="1" operator="containsText" text="Menor">
      <formula>NOT(ISERROR(SEARCH("Menor",AG29)))</formula>
    </cfRule>
    <cfRule type="containsText" dxfId="328" priority="334" stopIfTrue="1" operator="containsText" text="Leve">
      <formula>NOT(ISERROR(SEARCH("Leve",AG29)))</formula>
    </cfRule>
  </conditionalFormatting>
  <conditionalFormatting sqref="O29:O31 AI29:AI37">
    <cfRule type="containsText" dxfId="327" priority="335" stopIfTrue="1" operator="containsText" text="Extrema">
      <formula>NOT(ISERROR(SEARCH("Extrema",O29)))</formula>
    </cfRule>
    <cfRule type="containsText" dxfId="326" priority="336" stopIfTrue="1" operator="containsText" text="Alta">
      <formula>NOT(ISERROR(SEARCH("Alta",O29)))</formula>
    </cfRule>
    <cfRule type="containsText" dxfId="325" priority="337" stopIfTrue="1" operator="containsText" text="Moderada">
      <formula>NOT(ISERROR(SEARCH("Moderada",O29)))</formula>
    </cfRule>
    <cfRule type="containsText" dxfId="324" priority="338" stopIfTrue="1" operator="containsText" text="Baja">
      <formula>NOT(ISERROR(SEARCH("Baja",O29)))</formula>
    </cfRule>
  </conditionalFormatting>
  <conditionalFormatting sqref="AE32:AE34">
    <cfRule type="containsText" dxfId="323" priority="311" stopIfTrue="1" operator="containsText" text="Muy Alta">
      <formula>NOT(ISERROR(SEARCH("Muy Alta",AE32)))</formula>
    </cfRule>
    <cfRule type="containsText" dxfId="322" priority="312" stopIfTrue="1" operator="containsText" text="Alta">
      <formula>NOT(ISERROR(SEARCH("Alta",AE32)))</formula>
    </cfRule>
    <cfRule type="containsText" dxfId="321" priority="313" stopIfTrue="1" operator="containsText" text="Media">
      <formula>NOT(ISERROR(SEARCH("Media",AE32)))</formula>
    </cfRule>
    <cfRule type="containsText" dxfId="320" priority="314" stopIfTrue="1" operator="containsText" text="Muy Baja">
      <formula>NOT(ISERROR(SEARCH("Muy Baja",AE32)))</formula>
    </cfRule>
    <cfRule type="containsText" dxfId="319" priority="315" stopIfTrue="1" operator="containsText" text="Baja">
      <formula>NOT(ISERROR(SEARCH("Baja",AE32)))</formula>
    </cfRule>
  </conditionalFormatting>
  <conditionalFormatting sqref="AG32:AG34">
    <cfRule type="containsText" dxfId="318" priority="316" stopIfTrue="1" operator="containsText" text="Catastrófico">
      <formula>NOT(ISERROR(SEARCH("Catastrófico",AG32)))</formula>
    </cfRule>
    <cfRule type="containsText" dxfId="317" priority="317" stopIfTrue="1" operator="containsText" text="Mayor">
      <formula>NOT(ISERROR(SEARCH("Mayor",AG32)))</formula>
    </cfRule>
    <cfRule type="containsText" dxfId="316" priority="318" stopIfTrue="1" operator="containsText" text="Moderado">
      <formula>NOT(ISERROR(SEARCH("Moderado",AG32)))</formula>
    </cfRule>
    <cfRule type="containsText" dxfId="315" priority="319" stopIfTrue="1" operator="containsText" text="Menor">
      <formula>NOT(ISERROR(SEARCH("Menor",AG32)))</formula>
    </cfRule>
    <cfRule type="containsText" dxfId="314" priority="320" stopIfTrue="1" operator="containsText" text="Leve">
      <formula>NOT(ISERROR(SEARCH("Leve",AG32)))</formula>
    </cfRule>
  </conditionalFormatting>
  <conditionalFormatting sqref="O32:O34">
    <cfRule type="containsText" dxfId="313" priority="321" stopIfTrue="1" operator="containsText" text="Extrema">
      <formula>NOT(ISERROR(SEARCH("Extrema",O32)))</formula>
    </cfRule>
    <cfRule type="containsText" dxfId="312" priority="322" stopIfTrue="1" operator="containsText" text="Alta">
      <formula>NOT(ISERROR(SEARCH("Alta",O32)))</formula>
    </cfRule>
    <cfRule type="containsText" dxfId="311" priority="323" stopIfTrue="1" operator="containsText" text="Moderada">
      <formula>NOT(ISERROR(SEARCH("Moderada",O32)))</formula>
    </cfRule>
    <cfRule type="containsText" dxfId="310" priority="324" stopIfTrue="1" operator="containsText" text="Baja">
      <formula>NOT(ISERROR(SEARCH("Baja",O32)))</formula>
    </cfRule>
  </conditionalFormatting>
  <conditionalFormatting sqref="AE35:AE37">
    <cfRule type="containsText" dxfId="309" priority="297" stopIfTrue="1" operator="containsText" text="Muy Alta">
      <formula>NOT(ISERROR(SEARCH("Muy Alta",AE35)))</formula>
    </cfRule>
    <cfRule type="containsText" dxfId="308" priority="298" stopIfTrue="1" operator="containsText" text="Alta">
      <formula>NOT(ISERROR(SEARCH("Alta",AE35)))</formula>
    </cfRule>
    <cfRule type="containsText" dxfId="307" priority="299" stopIfTrue="1" operator="containsText" text="Media">
      <formula>NOT(ISERROR(SEARCH("Media",AE35)))</formula>
    </cfRule>
    <cfRule type="containsText" dxfId="306" priority="300" stopIfTrue="1" operator="containsText" text="Muy Baja">
      <formula>NOT(ISERROR(SEARCH("Muy Baja",AE35)))</formula>
    </cfRule>
    <cfRule type="containsText" dxfId="305" priority="301" stopIfTrue="1" operator="containsText" text="Baja">
      <formula>NOT(ISERROR(SEARCH("Baja",AE35)))</formula>
    </cfRule>
  </conditionalFormatting>
  <conditionalFormatting sqref="AG35:AG37">
    <cfRule type="containsText" dxfId="304" priority="302" stopIfTrue="1" operator="containsText" text="Catastrófico">
      <formula>NOT(ISERROR(SEARCH("Catastrófico",AG35)))</formula>
    </cfRule>
    <cfRule type="containsText" dxfId="303" priority="303" stopIfTrue="1" operator="containsText" text="Mayor">
      <formula>NOT(ISERROR(SEARCH("Mayor",AG35)))</formula>
    </cfRule>
    <cfRule type="containsText" dxfId="302" priority="304" stopIfTrue="1" operator="containsText" text="Moderado">
      <formula>NOT(ISERROR(SEARCH("Moderado",AG35)))</formula>
    </cfRule>
    <cfRule type="containsText" dxfId="301" priority="305" stopIfTrue="1" operator="containsText" text="Menor">
      <formula>NOT(ISERROR(SEARCH("Menor",AG35)))</formula>
    </cfRule>
    <cfRule type="containsText" dxfId="300" priority="306" stopIfTrue="1" operator="containsText" text="Leve">
      <formula>NOT(ISERROR(SEARCH("Leve",AG35)))</formula>
    </cfRule>
  </conditionalFormatting>
  <conditionalFormatting sqref="O35:O37">
    <cfRule type="containsText" dxfId="299" priority="307" stopIfTrue="1" operator="containsText" text="Extrema">
      <formula>NOT(ISERROR(SEARCH("Extrema",O35)))</formula>
    </cfRule>
    <cfRule type="containsText" dxfId="298" priority="308" stopIfTrue="1" operator="containsText" text="Alta">
      <formula>NOT(ISERROR(SEARCH("Alta",O35)))</formula>
    </cfRule>
    <cfRule type="containsText" dxfId="297" priority="309" stopIfTrue="1" operator="containsText" text="Moderada">
      <formula>NOT(ISERROR(SEARCH("Moderada",O35)))</formula>
    </cfRule>
    <cfRule type="containsText" dxfId="296" priority="310" stopIfTrue="1" operator="containsText" text="Baja">
      <formula>NOT(ISERROR(SEARCH("Baja",O35)))</formula>
    </cfRule>
  </conditionalFormatting>
  <conditionalFormatting sqref="AE38:AE40">
    <cfRule type="containsText" dxfId="295" priority="283" stopIfTrue="1" operator="containsText" text="Muy Alta">
      <formula>NOT(ISERROR(SEARCH("Muy Alta",AE38)))</formula>
    </cfRule>
    <cfRule type="containsText" dxfId="294" priority="284" stopIfTrue="1" operator="containsText" text="Alta">
      <formula>NOT(ISERROR(SEARCH("Alta",AE38)))</formula>
    </cfRule>
    <cfRule type="containsText" dxfId="293" priority="285" stopIfTrue="1" operator="containsText" text="Media">
      <formula>NOT(ISERROR(SEARCH("Media",AE38)))</formula>
    </cfRule>
    <cfRule type="containsText" dxfId="292" priority="286" stopIfTrue="1" operator="containsText" text="Muy Baja">
      <formula>NOT(ISERROR(SEARCH("Muy Baja",AE38)))</formula>
    </cfRule>
    <cfRule type="containsText" dxfId="291" priority="287" stopIfTrue="1" operator="containsText" text="Baja">
      <formula>NOT(ISERROR(SEARCH("Baja",AE38)))</formula>
    </cfRule>
  </conditionalFormatting>
  <conditionalFormatting sqref="AG38:AG40">
    <cfRule type="containsText" dxfId="290" priority="288" stopIfTrue="1" operator="containsText" text="Catastrófico">
      <formula>NOT(ISERROR(SEARCH("Catastrófico",AG38)))</formula>
    </cfRule>
    <cfRule type="containsText" dxfId="289" priority="289" stopIfTrue="1" operator="containsText" text="Mayor">
      <formula>NOT(ISERROR(SEARCH("Mayor",AG38)))</formula>
    </cfRule>
    <cfRule type="containsText" dxfId="288" priority="290" stopIfTrue="1" operator="containsText" text="Moderado">
      <formula>NOT(ISERROR(SEARCH("Moderado",AG38)))</formula>
    </cfRule>
    <cfRule type="containsText" dxfId="287" priority="291" stopIfTrue="1" operator="containsText" text="Menor">
      <formula>NOT(ISERROR(SEARCH("Menor",AG38)))</formula>
    </cfRule>
    <cfRule type="containsText" dxfId="286" priority="292" stopIfTrue="1" operator="containsText" text="Leve">
      <formula>NOT(ISERROR(SEARCH("Leve",AG38)))</formula>
    </cfRule>
  </conditionalFormatting>
  <conditionalFormatting sqref="O38:O40 AI38:AI46">
    <cfRule type="containsText" dxfId="285" priority="293" stopIfTrue="1" operator="containsText" text="Extrema">
      <formula>NOT(ISERROR(SEARCH("Extrema",O38)))</formula>
    </cfRule>
    <cfRule type="containsText" dxfId="284" priority="294" stopIfTrue="1" operator="containsText" text="Alta">
      <formula>NOT(ISERROR(SEARCH("Alta",O38)))</formula>
    </cfRule>
    <cfRule type="containsText" dxfId="283" priority="295" stopIfTrue="1" operator="containsText" text="Moderada">
      <formula>NOT(ISERROR(SEARCH("Moderada",O38)))</formula>
    </cfRule>
    <cfRule type="containsText" dxfId="282" priority="296" stopIfTrue="1" operator="containsText" text="Baja">
      <formula>NOT(ISERROR(SEARCH("Baja",O38)))</formula>
    </cfRule>
  </conditionalFormatting>
  <conditionalFormatting sqref="AE41:AE43">
    <cfRule type="containsText" dxfId="281" priority="269" stopIfTrue="1" operator="containsText" text="Muy Alta">
      <formula>NOT(ISERROR(SEARCH("Muy Alta",AE41)))</formula>
    </cfRule>
    <cfRule type="containsText" dxfId="280" priority="270" stopIfTrue="1" operator="containsText" text="Alta">
      <formula>NOT(ISERROR(SEARCH("Alta",AE41)))</formula>
    </cfRule>
    <cfRule type="containsText" dxfId="279" priority="271" stopIfTrue="1" operator="containsText" text="Media">
      <formula>NOT(ISERROR(SEARCH("Media",AE41)))</formula>
    </cfRule>
    <cfRule type="containsText" dxfId="278" priority="272" stopIfTrue="1" operator="containsText" text="Muy Baja">
      <formula>NOT(ISERROR(SEARCH("Muy Baja",AE41)))</formula>
    </cfRule>
    <cfRule type="containsText" dxfId="277" priority="273" stopIfTrue="1" operator="containsText" text="Baja">
      <formula>NOT(ISERROR(SEARCH("Baja",AE41)))</formula>
    </cfRule>
  </conditionalFormatting>
  <conditionalFormatting sqref="AG41:AG43">
    <cfRule type="containsText" dxfId="276" priority="274" stopIfTrue="1" operator="containsText" text="Catastrófico">
      <formula>NOT(ISERROR(SEARCH("Catastrófico",AG41)))</formula>
    </cfRule>
    <cfRule type="containsText" dxfId="275" priority="275" stopIfTrue="1" operator="containsText" text="Mayor">
      <formula>NOT(ISERROR(SEARCH("Mayor",AG41)))</formula>
    </cfRule>
    <cfRule type="containsText" dxfId="274" priority="276" stopIfTrue="1" operator="containsText" text="Moderado">
      <formula>NOT(ISERROR(SEARCH("Moderado",AG41)))</formula>
    </cfRule>
    <cfRule type="containsText" dxfId="273" priority="277" stopIfTrue="1" operator="containsText" text="Menor">
      <formula>NOT(ISERROR(SEARCH("Menor",AG41)))</formula>
    </cfRule>
    <cfRule type="containsText" dxfId="272" priority="278" stopIfTrue="1" operator="containsText" text="Leve">
      <formula>NOT(ISERROR(SEARCH("Leve",AG41)))</formula>
    </cfRule>
  </conditionalFormatting>
  <conditionalFormatting sqref="O41:O43">
    <cfRule type="containsText" dxfId="271" priority="279" stopIfTrue="1" operator="containsText" text="Extrema">
      <formula>NOT(ISERROR(SEARCH("Extrema",O41)))</formula>
    </cfRule>
    <cfRule type="containsText" dxfId="270" priority="280" stopIfTrue="1" operator="containsText" text="Alta">
      <formula>NOT(ISERROR(SEARCH("Alta",O41)))</formula>
    </cfRule>
    <cfRule type="containsText" dxfId="269" priority="281" stopIfTrue="1" operator="containsText" text="Moderada">
      <formula>NOT(ISERROR(SEARCH("Moderada",O41)))</formula>
    </cfRule>
    <cfRule type="containsText" dxfId="268" priority="282" stopIfTrue="1" operator="containsText" text="Baja">
      <formula>NOT(ISERROR(SEARCH("Baja",O41)))</formula>
    </cfRule>
  </conditionalFormatting>
  <conditionalFormatting sqref="AE44:AE46">
    <cfRule type="containsText" dxfId="267" priority="255" stopIfTrue="1" operator="containsText" text="Muy Alta">
      <formula>NOT(ISERROR(SEARCH("Muy Alta",AE44)))</formula>
    </cfRule>
    <cfRule type="containsText" dxfId="266" priority="256" stopIfTrue="1" operator="containsText" text="Alta">
      <formula>NOT(ISERROR(SEARCH("Alta",AE44)))</formula>
    </cfRule>
    <cfRule type="containsText" dxfId="265" priority="257" stopIfTrue="1" operator="containsText" text="Media">
      <formula>NOT(ISERROR(SEARCH("Media",AE44)))</formula>
    </cfRule>
    <cfRule type="containsText" dxfId="264" priority="258" stopIfTrue="1" operator="containsText" text="Muy Baja">
      <formula>NOT(ISERROR(SEARCH("Muy Baja",AE44)))</formula>
    </cfRule>
    <cfRule type="containsText" dxfId="263" priority="259" stopIfTrue="1" operator="containsText" text="Baja">
      <formula>NOT(ISERROR(SEARCH("Baja",AE44)))</formula>
    </cfRule>
  </conditionalFormatting>
  <conditionalFormatting sqref="AG44:AG46">
    <cfRule type="containsText" dxfId="262" priority="260" stopIfTrue="1" operator="containsText" text="Catastrófico">
      <formula>NOT(ISERROR(SEARCH("Catastrófico",AG44)))</formula>
    </cfRule>
    <cfRule type="containsText" dxfId="261" priority="261" stopIfTrue="1" operator="containsText" text="Mayor">
      <formula>NOT(ISERROR(SEARCH("Mayor",AG44)))</formula>
    </cfRule>
    <cfRule type="containsText" dxfId="260" priority="262" stopIfTrue="1" operator="containsText" text="Moderado">
      <formula>NOT(ISERROR(SEARCH("Moderado",AG44)))</formula>
    </cfRule>
    <cfRule type="containsText" dxfId="259" priority="263" stopIfTrue="1" operator="containsText" text="Menor">
      <formula>NOT(ISERROR(SEARCH("Menor",AG44)))</formula>
    </cfRule>
    <cfRule type="containsText" dxfId="258" priority="264" stopIfTrue="1" operator="containsText" text="Leve">
      <formula>NOT(ISERROR(SEARCH("Leve",AG44)))</formula>
    </cfRule>
  </conditionalFormatting>
  <conditionalFormatting sqref="O44:O46">
    <cfRule type="containsText" dxfId="257" priority="265" stopIfTrue="1" operator="containsText" text="Extrema">
      <formula>NOT(ISERROR(SEARCH("Extrema",O44)))</formula>
    </cfRule>
    <cfRule type="containsText" dxfId="256" priority="266" stopIfTrue="1" operator="containsText" text="Alta">
      <formula>NOT(ISERROR(SEARCH("Alta",O44)))</formula>
    </cfRule>
    <cfRule type="containsText" dxfId="255" priority="267" stopIfTrue="1" operator="containsText" text="Moderada">
      <formula>NOT(ISERROR(SEARCH("Moderada",O44)))</formula>
    </cfRule>
    <cfRule type="containsText" dxfId="254" priority="268" stopIfTrue="1" operator="containsText" text="Baja">
      <formula>NOT(ISERROR(SEARCH("Baja",O44)))</formula>
    </cfRule>
  </conditionalFormatting>
  <conditionalFormatting sqref="AE47:AE49">
    <cfRule type="containsText" dxfId="253" priority="241" stopIfTrue="1" operator="containsText" text="Muy Alta">
      <formula>NOT(ISERROR(SEARCH("Muy Alta",AE47)))</formula>
    </cfRule>
    <cfRule type="containsText" dxfId="252" priority="242" stopIfTrue="1" operator="containsText" text="Alta">
      <formula>NOT(ISERROR(SEARCH("Alta",AE47)))</formula>
    </cfRule>
    <cfRule type="containsText" dxfId="251" priority="243" stopIfTrue="1" operator="containsText" text="Media">
      <formula>NOT(ISERROR(SEARCH("Media",AE47)))</formula>
    </cfRule>
    <cfRule type="containsText" dxfId="250" priority="244" stopIfTrue="1" operator="containsText" text="Muy Baja">
      <formula>NOT(ISERROR(SEARCH("Muy Baja",AE47)))</formula>
    </cfRule>
    <cfRule type="containsText" dxfId="249" priority="245" stopIfTrue="1" operator="containsText" text="Baja">
      <formula>NOT(ISERROR(SEARCH("Baja",AE47)))</formula>
    </cfRule>
  </conditionalFormatting>
  <conditionalFormatting sqref="AG47:AG49">
    <cfRule type="containsText" dxfId="248" priority="246" stopIfTrue="1" operator="containsText" text="Catastrófico">
      <formula>NOT(ISERROR(SEARCH("Catastrófico",AG47)))</formula>
    </cfRule>
    <cfRule type="containsText" dxfId="247" priority="247" stopIfTrue="1" operator="containsText" text="Mayor">
      <formula>NOT(ISERROR(SEARCH("Mayor",AG47)))</formula>
    </cfRule>
    <cfRule type="containsText" dxfId="246" priority="248" stopIfTrue="1" operator="containsText" text="Moderado">
      <formula>NOT(ISERROR(SEARCH("Moderado",AG47)))</formula>
    </cfRule>
    <cfRule type="containsText" dxfId="245" priority="249" stopIfTrue="1" operator="containsText" text="Menor">
      <formula>NOT(ISERROR(SEARCH("Menor",AG47)))</formula>
    </cfRule>
    <cfRule type="containsText" dxfId="244" priority="250" stopIfTrue="1" operator="containsText" text="Leve">
      <formula>NOT(ISERROR(SEARCH("Leve",AG47)))</formula>
    </cfRule>
  </conditionalFormatting>
  <conditionalFormatting sqref="O47:O49 AI47:AI55">
    <cfRule type="containsText" dxfId="243" priority="251" stopIfTrue="1" operator="containsText" text="Extrema">
      <formula>NOT(ISERROR(SEARCH("Extrema",O47)))</formula>
    </cfRule>
    <cfRule type="containsText" dxfId="242" priority="252" stopIfTrue="1" operator="containsText" text="Alta">
      <formula>NOT(ISERROR(SEARCH("Alta",O47)))</formula>
    </cfRule>
    <cfRule type="containsText" dxfId="241" priority="253" stopIfTrue="1" operator="containsText" text="Moderada">
      <formula>NOT(ISERROR(SEARCH("Moderada",O47)))</formula>
    </cfRule>
    <cfRule type="containsText" dxfId="240" priority="254" stopIfTrue="1" operator="containsText" text="Baja">
      <formula>NOT(ISERROR(SEARCH("Baja",O47)))</formula>
    </cfRule>
  </conditionalFormatting>
  <conditionalFormatting sqref="AE50:AE52">
    <cfRule type="containsText" dxfId="239" priority="227" stopIfTrue="1" operator="containsText" text="Muy Alta">
      <formula>NOT(ISERROR(SEARCH("Muy Alta",AE50)))</formula>
    </cfRule>
    <cfRule type="containsText" dxfId="238" priority="228" stopIfTrue="1" operator="containsText" text="Alta">
      <formula>NOT(ISERROR(SEARCH("Alta",AE50)))</formula>
    </cfRule>
    <cfRule type="containsText" dxfId="237" priority="229" stopIfTrue="1" operator="containsText" text="Media">
      <formula>NOT(ISERROR(SEARCH("Media",AE50)))</formula>
    </cfRule>
    <cfRule type="containsText" dxfId="236" priority="230" stopIfTrue="1" operator="containsText" text="Muy Baja">
      <formula>NOT(ISERROR(SEARCH("Muy Baja",AE50)))</formula>
    </cfRule>
    <cfRule type="containsText" dxfId="235" priority="231" stopIfTrue="1" operator="containsText" text="Baja">
      <formula>NOT(ISERROR(SEARCH("Baja",AE50)))</formula>
    </cfRule>
  </conditionalFormatting>
  <conditionalFormatting sqref="AG50:AG52">
    <cfRule type="containsText" dxfId="234" priority="232" stopIfTrue="1" operator="containsText" text="Catastrófico">
      <formula>NOT(ISERROR(SEARCH("Catastrófico",AG50)))</formula>
    </cfRule>
    <cfRule type="containsText" dxfId="233" priority="233" stopIfTrue="1" operator="containsText" text="Mayor">
      <formula>NOT(ISERROR(SEARCH("Mayor",AG50)))</formula>
    </cfRule>
    <cfRule type="containsText" dxfId="232" priority="234" stopIfTrue="1" operator="containsText" text="Moderado">
      <formula>NOT(ISERROR(SEARCH("Moderado",AG50)))</formula>
    </cfRule>
    <cfRule type="containsText" dxfId="231" priority="235" stopIfTrue="1" operator="containsText" text="Menor">
      <formula>NOT(ISERROR(SEARCH("Menor",AG50)))</formula>
    </cfRule>
    <cfRule type="containsText" dxfId="230" priority="236" stopIfTrue="1" operator="containsText" text="Leve">
      <formula>NOT(ISERROR(SEARCH("Leve",AG50)))</formula>
    </cfRule>
  </conditionalFormatting>
  <conditionalFormatting sqref="O50:O52">
    <cfRule type="containsText" dxfId="229" priority="237" stopIfTrue="1" operator="containsText" text="Extrema">
      <formula>NOT(ISERROR(SEARCH("Extrema",O50)))</formula>
    </cfRule>
    <cfRule type="containsText" dxfId="228" priority="238" stopIfTrue="1" operator="containsText" text="Alta">
      <formula>NOT(ISERROR(SEARCH("Alta",O50)))</formula>
    </cfRule>
    <cfRule type="containsText" dxfId="227" priority="239" stopIfTrue="1" operator="containsText" text="Moderada">
      <formula>NOT(ISERROR(SEARCH("Moderada",O50)))</formula>
    </cfRule>
    <cfRule type="containsText" dxfId="226" priority="240" stopIfTrue="1" operator="containsText" text="Baja">
      <formula>NOT(ISERROR(SEARCH("Baja",O50)))</formula>
    </cfRule>
  </conditionalFormatting>
  <conditionalFormatting sqref="AE53:AE55">
    <cfRule type="containsText" dxfId="225" priority="213" stopIfTrue="1" operator="containsText" text="Muy Alta">
      <formula>NOT(ISERROR(SEARCH("Muy Alta",AE53)))</formula>
    </cfRule>
    <cfRule type="containsText" dxfId="224" priority="214" stopIfTrue="1" operator="containsText" text="Alta">
      <formula>NOT(ISERROR(SEARCH("Alta",AE53)))</formula>
    </cfRule>
    <cfRule type="containsText" dxfId="223" priority="215" stopIfTrue="1" operator="containsText" text="Media">
      <formula>NOT(ISERROR(SEARCH("Media",AE53)))</formula>
    </cfRule>
    <cfRule type="containsText" dxfId="222" priority="216" stopIfTrue="1" operator="containsText" text="Muy Baja">
      <formula>NOT(ISERROR(SEARCH("Muy Baja",AE53)))</formula>
    </cfRule>
    <cfRule type="containsText" dxfId="221" priority="217" stopIfTrue="1" operator="containsText" text="Baja">
      <formula>NOT(ISERROR(SEARCH("Baja",AE53)))</formula>
    </cfRule>
  </conditionalFormatting>
  <conditionalFormatting sqref="AG53:AG55">
    <cfRule type="containsText" dxfId="220" priority="218" stopIfTrue="1" operator="containsText" text="Catastrófico">
      <formula>NOT(ISERROR(SEARCH("Catastrófico",AG53)))</formula>
    </cfRule>
    <cfRule type="containsText" dxfId="219" priority="219" stopIfTrue="1" operator="containsText" text="Mayor">
      <formula>NOT(ISERROR(SEARCH("Mayor",AG53)))</formula>
    </cfRule>
    <cfRule type="containsText" dxfId="218" priority="220" stopIfTrue="1" operator="containsText" text="Moderado">
      <formula>NOT(ISERROR(SEARCH("Moderado",AG53)))</formula>
    </cfRule>
    <cfRule type="containsText" dxfId="217" priority="221" stopIfTrue="1" operator="containsText" text="Menor">
      <formula>NOT(ISERROR(SEARCH("Menor",AG53)))</formula>
    </cfRule>
    <cfRule type="containsText" dxfId="216" priority="222" stopIfTrue="1" operator="containsText" text="Leve">
      <formula>NOT(ISERROR(SEARCH("Leve",AG53)))</formula>
    </cfRule>
  </conditionalFormatting>
  <conditionalFormatting sqref="O53:O55">
    <cfRule type="containsText" dxfId="215" priority="223" stopIfTrue="1" operator="containsText" text="Extrema">
      <formula>NOT(ISERROR(SEARCH("Extrema",O53)))</formula>
    </cfRule>
    <cfRule type="containsText" dxfId="214" priority="224" stopIfTrue="1" operator="containsText" text="Alta">
      <formula>NOT(ISERROR(SEARCH("Alta",O53)))</formula>
    </cfRule>
    <cfRule type="containsText" dxfId="213" priority="225" stopIfTrue="1" operator="containsText" text="Moderada">
      <formula>NOT(ISERROR(SEARCH("Moderada",O53)))</formula>
    </cfRule>
    <cfRule type="containsText" dxfId="212" priority="226" stopIfTrue="1" operator="containsText" text="Baja">
      <formula>NOT(ISERROR(SEARCH("Baja",O53)))</formula>
    </cfRule>
  </conditionalFormatting>
  <conditionalFormatting sqref="AE56:AE58">
    <cfRule type="containsText" dxfId="211" priority="199" stopIfTrue="1" operator="containsText" text="Muy Alta">
      <formula>NOT(ISERROR(SEARCH("Muy Alta",AE56)))</formula>
    </cfRule>
    <cfRule type="containsText" dxfId="210" priority="200" stopIfTrue="1" operator="containsText" text="Alta">
      <formula>NOT(ISERROR(SEARCH("Alta",AE56)))</formula>
    </cfRule>
    <cfRule type="containsText" dxfId="209" priority="201" stopIfTrue="1" operator="containsText" text="Media">
      <formula>NOT(ISERROR(SEARCH("Media",AE56)))</formula>
    </cfRule>
    <cfRule type="containsText" dxfId="208" priority="202" stopIfTrue="1" operator="containsText" text="Muy Baja">
      <formula>NOT(ISERROR(SEARCH("Muy Baja",AE56)))</formula>
    </cfRule>
    <cfRule type="containsText" dxfId="207" priority="203" stopIfTrue="1" operator="containsText" text="Baja">
      <formula>NOT(ISERROR(SEARCH("Baja",AE56)))</formula>
    </cfRule>
  </conditionalFormatting>
  <conditionalFormatting sqref="AG56:AG58">
    <cfRule type="containsText" dxfId="206" priority="204" stopIfTrue="1" operator="containsText" text="Catastrófico">
      <formula>NOT(ISERROR(SEARCH("Catastrófico",AG56)))</formula>
    </cfRule>
    <cfRule type="containsText" dxfId="205" priority="205" stopIfTrue="1" operator="containsText" text="Mayor">
      <formula>NOT(ISERROR(SEARCH("Mayor",AG56)))</formula>
    </cfRule>
    <cfRule type="containsText" dxfId="204" priority="206" stopIfTrue="1" operator="containsText" text="Moderado">
      <formula>NOT(ISERROR(SEARCH("Moderado",AG56)))</formula>
    </cfRule>
    <cfRule type="containsText" dxfId="203" priority="207" stopIfTrue="1" operator="containsText" text="Menor">
      <formula>NOT(ISERROR(SEARCH("Menor",AG56)))</formula>
    </cfRule>
    <cfRule type="containsText" dxfId="202" priority="208" stopIfTrue="1" operator="containsText" text="Leve">
      <formula>NOT(ISERROR(SEARCH("Leve",AG56)))</formula>
    </cfRule>
  </conditionalFormatting>
  <conditionalFormatting sqref="O56:O58 AI56:AI64">
    <cfRule type="containsText" dxfId="201" priority="209" stopIfTrue="1" operator="containsText" text="Extrema">
      <formula>NOT(ISERROR(SEARCH("Extrema",O56)))</formula>
    </cfRule>
    <cfRule type="containsText" dxfId="200" priority="210" stopIfTrue="1" operator="containsText" text="Alta">
      <formula>NOT(ISERROR(SEARCH("Alta",O56)))</formula>
    </cfRule>
    <cfRule type="containsText" dxfId="199" priority="211" stopIfTrue="1" operator="containsText" text="Moderada">
      <formula>NOT(ISERROR(SEARCH("Moderada",O56)))</formula>
    </cfRule>
    <cfRule type="containsText" dxfId="198" priority="212" stopIfTrue="1" operator="containsText" text="Baja">
      <formula>NOT(ISERROR(SEARCH("Baja",O56)))</formula>
    </cfRule>
  </conditionalFormatting>
  <conditionalFormatting sqref="AE59:AE61">
    <cfRule type="containsText" dxfId="197" priority="185" stopIfTrue="1" operator="containsText" text="Muy Alta">
      <formula>NOT(ISERROR(SEARCH("Muy Alta",AE59)))</formula>
    </cfRule>
    <cfRule type="containsText" dxfId="196" priority="186" stopIfTrue="1" operator="containsText" text="Alta">
      <formula>NOT(ISERROR(SEARCH("Alta",AE59)))</formula>
    </cfRule>
    <cfRule type="containsText" dxfId="195" priority="187" stopIfTrue="1" operator="containsText" text="Media">
      <formula>NOT(ISERROR(SEARCH("Media",AE59)))</formula>
    </cfRule>
    <cfRule type="containsText" dxfId="194" priority="188" stopIfTrue="1" operator="containsText" text="Muy Baja">
      <formula>NOT(ISERROR(SEARCH("Muy Baja",AE59)))</formula>
    </cfRule>
    <cfRule type="containsText" dxfId="193" priority="189" stopIfTrue="1" operator="containsText" text="Baja">
      <formula>NOT(ISERROR(SEARCH("Baja",AE59)))</formula>
    </cfRule>
  </conditionalFormatting>
  <conditionalFormatting sqref="AG59:AG61">
    <cfRule type="containsText" dxfId="192" priority="190" stopIfTrue="1" operator="containsText" text="Catastrófico">
      <formula>NOT(ISERROR(SEARCH("Catastrófico",AG59)))</formula>
    </cfRule>
    <cfRule type="containsText" dxfId="191" priority="191" stopIfTrue="1" operator="containsText" text="Mayor">
      <formula>NOT(ISERROR(SEARCH("Mayor",AG59)))</formula>
    </cfRule>
    <cfRule type="containsText" dxfId="190" priority="192" stopIfTrue="1" operator="containsText" text="Moderado">
      <formula>NOT(ISERROR(SEARCH("Moderado",AG59)))</formula>
    </cfRule>
    <cfRule type="containsText" dxfId="189" priority="193" stopIfTrue="1" operator="containsText" text="Menor">
      <formula>NOT(ISERROR(SEARCH("Menor",AG59)))</formula>
    </cfRule>
    <cfRule type="containsText" dxfId="188" priority="194" stopIfTrue="1" operator="containsText" text="Leve">
      <formula>NOT(ISERROR(SEARCH("Leve",AG59)))</formula>
    </cfRule>
  </conditionalFormatting>
  <conditionalFormatting sqref="O59:O61">
    <cfRule type="containsText" dxfId="187" priority="195" stopIfTrue="1" operator="containsText" text="Extrema">
      <formula>NOT(ISERROR(SEARCH("Extrema",O59)))</formula>
    </cfRule>
    <cfRule type="containsText" dxfId="186" priority="196" stopIfTrue="1" operator="containsText" text="Alta">
      <formula>NOT(ISERROR(SEARCH("Alta",O59)))</formula>
    </cfRule>
    <cfRule type="containsText" dxfId="185" priority="197" stopIfTrue="1" operator="containsText" text="Moderada">
      <formula>NOT(ISERROR(SEARCH("Moderada",O59)))</formula>
    </cfRule>
    <cfRule type="containsText" dxfId="184" priority="198" stopIfTrue="1" operator="containsText" text="Baja">
      <formula>NOT(ISERROR(SEARCH("Baja",O59)))</formula>
    </cfRule>
  </conditionalFormatting>
  <conditionalFormatting sqref="AE62:AE64">
    <cfRule type="containsText" dxfId="183" priority="171" stopIfTrue="1" operator="containsText" text="Muy Alta">
      <formula>NOT(ISERROR(SEARCH("Muy Alta",AE62)))</formula>
    </cfRule>
    <cfRule type="containsText" dxfId="182" priority="172" stopIfTrue="1" operator="containsText" text="Alta">
      <formula>NOT(ISERROR(SEARCH("Alta",AE62)))</formula>
    </cfRule>
    <cfRule type="containsText" dxfId="181" priority="173" stopIfTrue="1" operator="containsText" text="Media">
      <formula>NOT(ISERROR(SEARCH("Media",AE62)))</formula>
    </cfRule>
    <cfRule type="containsText" dxfId="180" priority="174" stopIfTrue="1" operator="containsText" text="Muy Baja">
      <formula>NOT(ISERROR(SEARCH("Muy Baja",AE62)))</formula>
    </cfRule>
    <cfRule type="containsText" dxfId="179" priority="175" stopIfTrue="1" operator="containsText" text="Baja">
      <formula>NOT(ISERROR(SEARCH("Baja",AE62)))</formula>
    </cfRule>
  </conditionalFormatting>
  <conditionalFormatting sqref="AG62:AG64">
    <cfRule type="containsText" dxfId="178" priority="176" stopIfTrue="1" operator="containsText" text="Catastrófico">
      <formula>NOT(ISERROR(SEARCH("Catastrófico",AG62)))</formula>
    </cfRule>
    <cfRule type="containsText" dxfId="177" priority="177" stopIfTrue="1" operator="containsText" text="Mayor">
      <formula>NOT(ISERROR(SEARCH("Mayor",AG62)))</formula>
    </cfRule>
    <cfRule type="containsText" dxfId="176" priority="178" stopIfTrue="1" operator="containsText" text="Moderado">
      <formula>NOT(ISERROR(SEARCH("Moderado",AG62)))</formula>
    </cfRule>
    <cfRule type="containsText" dxfId="175" priority="179" stopIfTrue="1" operator="containsText" text="Menor">
      <formula>NOT(ISERROR(SEARCH("Menor",AG62)))</formula>
    </cfRule>
    <cfRule type="containsText" dxfId="174" priority="180" stopIfTrue="1" operator="containsText" text="Leve">
      <formula>NOT(ISERROR(SEARCH("Leve",AG62)))</formula>
    </cfRule>
  </conditionalFormatting>
  <conditionalFormatting sqref="O62:O64">
    <cfRule type="containsText" dxfId="173" priority="181" stopIfTrue="1" operator="containsText" text="Extrema">
      <formula>NOT(ISERROR(SEARCH("Extrema",O62)))</formula>
    </cfRule>
    <cfRule type="containsText" dxfId="172" priority="182" stopIfTrue="1" operator="containsText" text="Alta">
      <formula>NOT(ISERROR(SEARCH("Alta",O62)))</formula>
    </cfRule>
    <cfRule type="containsText" dxfId="171" priority="183" stopIfTrue="1" operator="containsText" text="Moderada">
      <formula>NOT(ISERROR(SEARCH("Moderada",O62)))</formula>
    </cfRule>
    <cfRule type="containsText" dxfId="170" priority="184" stopIfTrue="1" operator="containsText" text="Baja">
      <formula>NOT(ISERROR(SEARCH("Baja",O62)))</formula>
    </cfRule>
  </conditionalFormatting>
  <conditionalFormatting sqref="AI65:AI67">
    <cfRule type="containsText" dxfId="169" priority="167" stopIfTrue="1" operator="containsText" text="Extrema">
      <formula>NOT(ISERROR(SEARCH("Extrema",AI65)))</formula>
    </cfRule>
    <cfRule type="containsText" dxfId="168" priority="168" stopIfTrue="1" operator="containsText" text="Alta">
      <formula>NOT(ISERROR(SEARCH("Alta",AI65)))</formula>
    </cfRule>
    <cfRule type="containsText" dxfId="167" priority="169" stopIfTrue="1" operator="containsText" text="Moderada">
      <formula>NOT(ISERROR(SEARCH("Moderada",AI65)))</formula>
    </cfRule>
    <cfRule type="containsText" dxfId="166" priority="170" stopIfTrue="1" operator="containsText" text="Baja">
      <formula>NOT(ISERROR(SEARCH("Baja",AI65)))</formula>
    </cfRule>
  </conditionalFormatting>
  <conditionalFormatting sqref="AE65:AE67">
    <cfRule type="containsText" dxfId="165" priority="153" stopIfTrue="1" operator="containsText" text="Muy Alta">
      <formula>NOT(ISERROR(SEARCH("Muy Alta",AE65)))</formula>
    </cfRule>
    <cfRule type="containsText" dxfId="164" priority="154" stopIfTrue="1" operator="containsText" text="Alta">
      <formula>NOT(ISERROR(SEARCH("Alta",AE65)))</formula>
    </cfRule>
    <cfRule type="containsText" dxfId="163" priority="155" stopIfTrue="1" operator="containsText" text="Media">
      <formula>NOT(ISERROR(SEARCH("Media",AE65)))</formula>
    </cfRule>
    <cfRule type="containsText" dxfId="162" priority="156" stopIfTrue="1" operator="containsText" text="Muy Baja">
      <formula>NOT(ISERROR(SEARCH("Muy Baja",AE65)))</formula>
    </cfRule>
    <cfRule type="containsText" dxfId="161" priority="157" stopIfTrue="1" operator="containsText" text="Baja">
      <formula>NOT(ISERROR(SEARCH("Baja",AE65)))</formula>
    </cfRule>
  </conditionalFormatting>
  <conditionalFormatting sqref="AG65:AG67">
    <cfRule type="containsText" dxfId="160" priority="158" stopIfTrue="1" operator="containsText" text="Catastrófico">
      <formula>NOT(ISERROR(SEARCH("Catastrófico",AG65)))</formula>
    </cfRule>
    <cfRule type="containsText" dxfId="159" priority="159" stopIfTrue="1" operator="containsText" text="Mayor">
      <formula>NOT(ISERROR(SEARCH("Mayor",AG65)))</formula>
    </cfRule>
    <cfRule type="containsText" dxfId="158" priority="160" stopIfTrue="1" operator="containsText" text="Moderado">
      <formula>NOT(ISERROR(SEARCH("Moderado",AG65)))</formula>
    </cfRule>
    <cfRule type="containsText" dxfId="157" priority="161" stopIfTrue="1" operator="containsText" text="Menor">
      <formula>NOT(ISERROR(SEARCH("Menor",AG65)))</formula>
    </cfRule>
    <cfRule type="containsText" dxfId="156" priority="162" stopIfTrue="1" operator="containsText" text="Leve">
      <formula>NOT(ISERROR(SEARCH("Leve",AG65)))</formula>
    </cfRule>
  </conditionalFormatting>
  <conditionalFormatting sqref="O65:O67">
    <cfRule type="containsText" dxfId="155" priority="163" stopIfTrue="1" operator="containsText" text="Extrema">
      <formula>NOT(ISERROR(SEARCH("Extrema",O65)))</formula>
    </cfRule>
    <cfRule type="containsText" dxfId="154" priority="164" stopIfTrue="1" operator="containsText" text="Alta">
      <formula>NOT(ISERROR(SEARCH("Alta",O65)))</formula>
    </cfRule>
    <cfRule type="containsText" dxfId="153" priority="165" stopIfTrue="1" operator="containsText" text="Moderada">
      <formula>NOT(ISERROR(SEARCH("Moderada",O65)))</formula>
    </cfRule>
    <cfRule type="containsText" dxfId="152" priority="166" stopIfTrue="1" operator="containsText" text="Baja">
      <formula>NOT(ISERROR(SEARCH("Baja",O65)))</formula>
    </cfRule>
  </conditionalFormatting>
  <conditionalFormatting sqref="AI68:AI70">
    <cfRule type="containsText" dxfId="151" priority="149" stopIfTrue="1" operator="containsText" text="Extrema">
      <formula>NOT(ISERROR(SEARCH("Extrema",AI68)))</formula>
    </cfRule>
    <cfRule type="containsText" dxfId="150" priority="150" stopIfTrue="1" operator="containsText" text="Alta">
      <formula>NOT(ISERROR(SEARCH("Alta",AI68)))</formula>
    </cfRule>
    <cfRule type="containsText" dxfId="149" priority="151" stopIfTrue="1" operator="containsText" text="Moderada">
      <formula>NOT(ISERROR(SEARCH("Moderada",AI68)))</formula>
    </cfRule>
    <cfRule type="containsText" dxfId="148" priority="152" stopIfTrue="1" operator="containsText" text="Baja">
      <formula>NOT(ISERROR(SEARCH("Baja",AI68)))</formula>
    </cfRule>
  </conditionalFormatting>
  <conditionalFormatting sqref="AE68:AE70">
    <cfRule type="containsText" dxfId="147" priority="135" stopIfTrue="1" operator="containsText" text="Muy Alta">
      <formula>NOT(ISERROR(SEARCH("Muy Alta",AE68)))</formula>
    </cfRule>
    <cfRule type="containsText" dxfId="146" priority="136" stopIfTrue="1" operator="containsText" text="Alta">
      <formula>NOT(ISERROR(SEARCH("Alta",AE68)))</formula>
    </cfRule>
    <cfRule type="containsText" dxfId="145" priority="137" stopIfTrue="1" operator="containsText" text="Media">
      <formula>NOT(ISERROR(SEARCH("Media",AE68)))</formula>
    </cfRule>
    <cfRule type="containsText" dxfId="144" priority="138" stopIfTrue="1" operator="containsText" text="Muy Baja">
      <formula>NOT(ISERROR(SEARCH("Muy Baja",AE68)))</formula>
    </cfRule>
    <cfRule type="containsText" dxfId="143" priority="139" stopIfTrue="1" operator="containsText" text="Baja">
      <formula>NOT(ISERROR(SEARCH("Baja",AE68)))</formula>
    </cfRule>
  </conditionalFormatting>
  <conditionalFormatting sqref="AG68:AG70">
    <cfRule type="containsText" dxfId="142" priority="140" stopIfTrue="1" operator="containsText" text="Catastrófico">
      <formula>NOT(ISERROR(SEARCH("Catastrófico",AG68)))</formula>
    </cfRule>
    <cfRule type="containsText" dxfId="141" priority="141" stopIfTrue="1" operator="containsText" text="Mayor">
      <formula>NOT(ISERROR(SEARCH("Mayor",AG68)))</formula>
    </cfRule>
    <cfRule type="containsText" dxfId="140" priority="142" stopIfTrue="1" operator="containsText" text="Moderado">
      <formula>NOT(ISERROR(SEARCH("Moderado",AG68)))</formula>
    </cfRule>
    <cfRule type="containsText" dxfId="139" priority="143" stopIfTrue="1" operator="containsText" text="Menor">
      <formula>NOT(ISERROR(SEARCH("Menor",AG68)))</formula>
    </cfRule>
    <cfRule type="containsText" dxfId="138" priority="144" stopIfTrue="1" operator="containsText" text="Leve">
      <formula>NOT(ISERROR(SEARCH("Leve",AG68)))</formula>
    </cfRule>
  </conditionalFormatting>
  <conditionalFormatting sqref="O68:O70">
    <cfRule type="containsText" dxfId="137" priority="145" stopIfTrue="1" operator="containsText" text="Extrema">
      <formula>NOT(ISERROR(SEARCH("Extrema",O68)))</formula>
    </cfRule>
    <cfRule type="containsText" dxfId="136" priority="146" stopIfTrue="1" operator="containsText" text="Alta">
      <formula>NOT(ISERROR(SEARCH("Alta",O68)))</formula>
    </cfRule>
    <cfRule type="containsText" dxfId="135" priority="147" stopIfTrue="1" operator="containsText" text="Moderada">
      <formula>NOT(ISERROR(SEARCH("Moderada",O68)))</formula>
    </cfRule>
    <cfRule type="containsText" dxfId="134" priority="148" stopIfTrue="1" operator="containsText" text="Baja">
      <formula>NOT(ISERROR(SEARCH("Baja",O68)))</formula>
    </cfRule>
  </conditionalFormatting>
  <conditionalFormatting sqref="AE71:AE73">
    <cfRule type="containsText" dxfId="133" priority="121" stopIfTrue="1" operator="containsText" text="Muy Alta">
      <formula>NOT(ISERROR(SEARCH("Muy Alta",AE71)))</formula>
    </cfRule>
    <cfRule type="containsText" dxfId="132" priority="122" stopIfTrue="1" operator="containsText" text="Alta">
      <formula>NOT(ISERROR(SEARCH("Alta",AE71)))</formula>
    </cfRule>
    <cfRule type="containsText" dxfId="131" priority="123" stopIfTrue="1" operator="containsText" text="Media">
      <formula>NOT(ISERROR(SEARCH("Media",AE71)))</formula>
    </cfRule>
    <cfRule type="containsText" dxfId="130" priority="124" stopIfTrue="1" operator="containsText" text="Muy Baja">
      <formula>NOT(ISERROR(SEARCH("Muy Baja",AE71)))</formula>
    </cfRule>
    <cfRule type="containsText" dxfId="129" priority="125" stopIfTrue="1" operator="containsText" text="Baja">
      <formula>NOT(ISERROR(SEARCH("Baja",AE71)))</formula>
    </cfRule>
  </conditionalFormatting>
  <conditionalFormatting sqref="AG71:AG73">
    <cfRule type="containsText" dxfId="128" priority="126" stopIfTrue="1" operator="containsText" text="Catastrófico">
      <formula>NOT(ISERROR(SEARCH("Catastrófico",AG71)))</formula>
    </cfRule>
    <cfRule type="containsText" dxfId="127" priority="127" stopIfTrue="1" operator="containsText" text="Mayor">
      <formula>NOT(ISERROR(SEARCH("Mayor",AG71)))</formula>
    </cfRule>
    <cfRule type="containsText" dxfId="126" priority="128" stopIfTrue="1" operator="containsText" text="Moderado">
      <formula>NOT(ISERROR(SEARCH("Moderado",AG71)))</formula>
    </cfRule>
    <cfRule type="containsText" dxfId="125" priority="129" stopIfTrue="1" operator="containsText" text="Menor">
      <formula>NOT(ISERROR(SEARCH("Menor",AG71)))</formula>
    </cfRule>
    <cfRule type="containsText" dxfId="124" priority="130" stopIfTrue="1" operator="containsText" text="Leve">
      <formula>NOT(ISERROR(SEARCH("Leve",AG71)))</formula>
    </cfRule>
  </conditionalFormatting>
  <conditionalFormatting sqref="O71:O73 AI71:AI79">
    <cfRule type="containsText" dxfId="123" priority="131" stopIfTrue="1" operator="containsText" text="Extrema">
      <formula>NOT(ISERROR(SEARCH("Extrema",O71)))</formula>
    </cfRule>
    <cfRule type="containsText" dxfId="122" priority="132" stopIfTrue="1" operator="containsText" text="Alta">
      <formula>NOT(ISERROR(SEARCH("Alta",O71)))</formula>
    </cfRule>
    <cfRule type="containsText" dxfId="121" priority="133" stopIfTrue="1" operator="containsText" text="Moderada">
      <formula>NOT(ISERROR(SEARCH("Moderada",O71)))</formula>
    </cfRule>
    <cfRule type="containsText" dxfId="120" priority="134" stopIfTrue="1" operator="containsText" text="Baja">
      <formula>NOT(ISERROR(SEARCH("Baja",O71)))</formula>
    </cfRule>
  </conditionalFormatting>
  <conditionalFormatting sqref="AE74:AE76">
    <cfRule type="containsText" dxfId="119" priority="107" stopIfTrue="1" operator="containsText" text="Muy Alta">
      <formula>NOT(ISERROR(SEARCH("Muy Alta",AE74)))</formula>
    </cfRule>
    <cfRule type="containsText" dxfId="118" priority="108" stopIfTrue="1" operator="containsText" text="Alta">
      <formula>NOT(ISERROR(SEARCH("Alta",AE74)))</formula>
    </cfRule>
    <cfRule type="containsText" dxfId="117" priority="109" stopIfTrue="1" operator="containsText" text="Media">
      <formula>NOT(ISERROR(SEARCH("Media",AE74)))</formula>
    </cfRule>
    <cfRule type="containsText" dxfId="116" priority="110" stopIfTrue="1" operator="containsText" text="Muy Baja">
      <formula>NOT(ISERROR(SEARCH("Muy Baja",AE74)))</formula>
    </cfRule>
    <cfRule type="containsText" dxfId="115" priority="111" stopIfTrue="1" operator="containsText" text="Baja">
      <formula>NOT(ISERROR(SEARCH("Baja",AE74)))</formula>
    </cfRule>
  </conditionalFormatting>
  <conditionalFormatting sqref="AG74:AG76">
    <cfRule type="containsText" dxfId="114" priority="112" stopIfTrue="1" operator="containsText" text="Catastrófico">
      <formula>NOT(ISERROR(SEARCH("Catastrófico",AG74)))</formula>
    </cfRule>
    <cfRule type="containsText" dxfId="113" priority="113" stopIfTrue="1" operator="containsText" text="Mayor">
      <formula>NOT(ISERROR(SEARCH("Mayor",AG74)))</formula>
    </cfRule>
    <cfRule type="containsText" dxfId="112" priority="114" stopIfTrue="1" operator="containsText" text="Moderado">
      <formula>NOT(ISERROR(SEARCH("Moderado",AG74)))</formula>
    </cfRule>
    <cfRule type="containsText" dxfId="111" priority="115" stopIfTrue="1" operator="containsText" text="Menor">
      <formula>NOT(ISERROR(SEARCH("Menor",AG74)))</formula>
    </cfRule>
    <cfRule type="containsText" dxfId="110" priority="116" stopIfTrue="1" operator="containsText" text="Leve">
      <formula>NOT(ISERROR(SEARCH("Leve",AG74)))</formula>
    </cfRule>
  </conditionalFormatting>
  <conditionalFormatting sqref="O74:O76">
    <cfRule type="containsText" dxfId="109" priority="117" stopIfTrue="1" operator="containsText" text="Extrema">
      <formula>NOT(ISERROR(SEARCH("Extrema",O74)))</formula>
    </cfRule>
    <cfRule type="containsText" dxfId="108" priority="118" stopIfTrue="1" operator="containsText" text="Alta">
      <formula>NOT(ISERROR(SEARCH("Alta",O74)))</formula>
    </cfRule>
    <cfRule type="containsText" dxfId="107" priority="119" stopIfTrue="1" operator="containsText" text="Moderada">
      <formula>NOT(ISERROR(SEARCH("Moderada",O74)))</formula>
    </cfRule>
    <cfRule type="containsText" dxfId="106" priority="120" stopIfTrue="1" operator="containsText" text="Baja">
      <formula>NOT(ISERROR(SEARCH("Baja",O74)))</formula>
    </cfRule>
  </conditionalFormatting>
  <conditionalFormatting sqref="AE77:AE79">
    <cfRule type="containsText" dxfId="105" priority="93" stopIfTrue="1" operator="containsText" text="Muy Alta">
      <formula>NOT(ISERROR(SEARCH("Muy Alta",AE77)))</formula>
    </cfRule>
    <cfRule type="containsText" dxfId="104" priority="94" stopIfTrue="1" operator="containsText" text="Alta">
      <formula>NOT(ISERROR(SEARCH("Alta",AE77)))</formula>
    </cfRule>
    <cfRule type="containsText" dxfId="103" priority="95" stopIfTrue="1" operator="containsText" text="Media">
      <formula>NOT(ISERROR(SEARCH("Media",AE77)))</formula>
    </cfRule>
    <cfRule type="containsText" dxfId="102" priority="96" stopIfTrue="1" operator="containsText" text="Muy Baja">
      <formula>NOT(ISERROR(SEARCH("Muy Baja",AE77)))</formula>
    </cfRule>
    <cfRule type="containsText" dxfId="101" priority="97" stopIfTrue="1" operator="containsText" text="Baja">
      <formula>NOT(ISERROR(SEARCH("Baja",AE77)))</formula>
    </cfRule>
  </conditionalFormatting>
  <conditionalFormatting sqref="AG77:AG79">
    <cfRule type="containsText" dxfId="100" priority="98" stopIfTrue="1" operator="containsText" text="Catastrófico">
      <formula>NOT(ISERROR(SEARCH("Catastrófico",AG77)))</formula>
    </cfRule>
    <cfRule type="containsText" dxfId="99" priority="99" stopIfTrue="1" operator="containsText" text="Mayor">
      <formula>NOT(ISERROR(SEARCH("Mayor",AG77)))</formula>
    </cfRule>
    <cfRule type="containsText" dxfId="98" priority="100" stopIfTrue="1" operator="containsText" text="Moderado">
      <formula>NOT(ISERROR(SEARCH("Moderado",AG77)))</formula>
    </cfRule>
    <cfRule type="containsText" dxfId="97" priority="101" stopIfTrue="1" operator="containsText" text="Menor">
      <formula>NOT(ISERROR(SEARCH("Menor",AG77)))</formula>
    </cfRule>
    <cfRule type="containsText" dxfId="96" priority="102" stopIfTrue="1" operator="containsText" text="Leve">
      <formula>NOT(ISERROR(SEARCH("Leve",AG77)))</formula>
    </cfRule>
  </conditionalFormatting>
  <conditionalFormatting sqref="O77:O79">
    <cfRule type="containsText" dxfId="95" priority="103" stopIfTrue="1" operator="containsText" text="Extrema">
      <formula>NOT(ISERROR(SEARCH("Extrema",O77)))</formula>
    </cfRule>
    <cfRule type="containsText" dxfId="94" priority="104" stopIfTrue="1" operator="containsText" text="Alta">
      <formula>NOT(ISERROR(SEARCH("Alta",O77)))</formula>
    </cfRule>
    <cfRule type="containsText" dxfId="93" priority="105" stopIfTrue="1" operator="containsText" text="Moderada">
      <formula>NOT(ISERROR(SEARCH("Moderada",O77)))</formula>
    </cfRule>
    <cfRule type="containsText" dxfId="92" priority="106" stopIfTrue="1" operator="containsText" text="Baja">
      <formula>NOT(ISERROR(SEARCH("Baja",O77)))</formula>
    </cfRule>
  </conditionalFormatting>
  <conditionalFormatting sqref="AE80:AE82">
    <cfRule type="containsText" dxfId="91" priority="79" stopIfTrue="1" operator="containsText" text="Muy Alta">
      <formula>NOT(ISERROR(SEARCH("Muy Alta",AE80)))</formula>
    </cfRule>
    <cfRule type="containsText" dxfId="90" priority="80" stopIfTrue="1" operator="containsText" text="Alta">
      <formula>NOT(ISERROR(SEARCH("Alta",AE80)))</formula>
    </cfRule>
    <cfRule type="containsText" dxfId="89" priority="81" stopIfTrue="1" operator="containsText" text="Media">
      <formula>NOT(ISERROR(SEARCH("Media",AE80)))</formula>
    </cfRule>
    <cfRule type="containsText" dxfId="88" priority="82" stopIfTrue="1" operator="containsText" text="Muy Baja">
      <formula>NOT(ISERROR(SEARCH("Muy Baja",AE80)))</formula>
    </cfRule>
    <cfRule type="containsText" dxfId="87" priority="83" stopIfTrue="1" operator="containsText" text="Baja">
      <formula>NOT(ISERROR(SEARCH("Baja",AE80)))</formula>
    </cfRule>
  </conditionalFormatting>
  <conditionalFormatting sqref="AG80:AG82">
    <cfRule type="containsText" dxfId="86" priority="84" stopIfTrue="1" operator="containsText" text="Catastrófico">
      <formula>NOT(ISERROR(SEARCH("Catastrófico",AG80)))</formula>
    </cfRule>
    <cfRule type="containsText" dxfId="85" priority="85" stopIfTrue="1" operator="containsText" text="Mayor">
      <formula>NOT(ISERROR(SEARCH("Mayor",AG80)))</formula>
    </cfRule>
    <cfRule type="containsText" dxfId="84" priority="86" stopIfTrue="1" operator="containsText" text="Moderado">
      <formula>NOT(ISERROR(SEARCH("Moderado",AG80)))</formula>
    </cfRule>
    <cfRule type="containsText" dxfId="83" priority="87" stopIfTrue="1" operator="containsText" text="Menor">
      <formula>NOT(ISERROR(SEARCH("Menor",AG80)))</formula>
    </cfRule>
    <cfRule type="containsText" dxfId="82" priority="88" stopIfTrue="1" operator="containsText" text="Leve">
      <formula>NOT(ISERROR(SEARCH("Leve",AG80)))</formula>
    </cfRule>
  </conditionalFormatting>
  <conditionalFormatting sqref="O80:O82 AI80:AI88">
    <cfRule type="containsText" dxfId="81" priority="89" stopIfTrue="1" operator="containsText" text="Extrema">
      <formula>NOT(ISERROR(SEARCH("Extrema",O80)))</formula>
    </cfRule>
    <cfRule type="containsText" dxfId="80" priority="90" stopIfTrue="1" operator="containsText" text="Alta">
      <formula>NOT(ISERROR(SEARCH("Alta",O80)))</formula>
    </cfRule>
    <cfRule type="containsText" dxfId="79" priority="91" stopIfTrue="1" operator="containsText" text="Moderada">
      <formula>NOT(ISERROR(SEARCH("Moderada",O80)))</formula>
    </cfRule>
    <cfRule type="containsText" dxfId="78" priority="92" stopIfTrue="1" operator="containsText" text="Baja">
      <formula>NOT(ISERROR(SEARCH("Baja",O80)))</formula>
    </cfRule>
  </conditionalFormatting>
  <conditionalFormatting sqref="AE83:AE85">
    <cfRule type="containsText" dxfId="77" priority="65" stopIfTrue="1" operator="containsText" text="Muy Alta">
      <formula>NOT(ISERROR(SEARCH("Muy Alta",AE83)))</formula>
    </cfRule>
    <cfRule type="containsText" dxfId="76" priority="66" stopIfTrue="1" operator="containsText" text="Alta">
      <formula>NOT(ISERROR(SEARCH("Alta",AE83)))</formula>
    </cfRule>
    <cfRule type="containsText" dxfId="75" priority="67" stopIfTrue="1" operator="containsText" text="Media">
      <formula>NOT(ISERROR(SEARCH("Media",AE83)))</formula>
    </cfRule>
    <cfRule type="containsText" dxfId="74" priority="68" stopIfTrue="1" operator="containsText" text="Muy Baja">
      <formula>NOT(ISERROR(SEARCH("Muy Baja",AE83)))</formula>
    </cfRule>
    <cfRule type="containsText" dxfId="73" priority="69" stopIfTrue="1" operator="containsText" text="Baja">
      <formula>NOT(ISERROR(SEARCH("Baja",AE83)))</formula>
    </cfRule>
  </conditionalFormatting>
  <conditionalFormatting sqref="AG83:AG85">
    <cfRule type="containsText" dxfId="72" priority="70" stopIfTrue="1" operator="containsText" text="Catastrófico">
      <formula>NOT(ISERROR(SEARCH("Catastrófico",AG83)))</formula>
    </cfRule>
    <cfRule type="containsText" dxfId="71" priority="71" stopIfTrue="1" operator="containsText" text="Mayor">
      <formula>NOT(ISERROR(SEARCH("Mayor",AG83)))</formula>
    </cfRule>
    <cfRule type="containsText" dxfId="70" priority="72" stopIfTrue="1" operator="containsText" text="Moderado">
      <formula>NOT(ISERROR(SEARCH("Moderado",AG83)))</formula>
    </cfRule>
    <cfRule type="containsText" dxfId="69" priority="73" stopIfTrue="1" operator="containsText" text="Menor">
      <formula>NOT(ISERROR(SEARCH("Menor",AG83)))</formula>
    </cfRule>
    <cfRule type="containsText" dxfId="68" priority="74" stopIfTrue="1" operator="containsText" text="Leve">
      <formula>NOT(ISERROR(SEARCH("Leve",AG83)))</formula>
    </cfRule>
  </conditionalFormatting>
  <conditionalFormatting sqref="O83:O85">
    <cfRule type="containsText" dxfId="67" priority="75" stopIfTrue="1" operator="containsText" text="Extrema">
      <formula>NOT(ISERROR(SEARCH("Extrema",O83)))</formula>
    </cfRule>
    <cfRule type="containsText" dxfId="66" priority="76" stopIfTrue="1" operator="containsText" text="Alta">
      <formula>NOT(ISERROR(SEARCH("Alta",O83)))</formula>
    </cfRule>
    <cfRule type="containsText" dxfId="65" priority="77" stopIfTrue="1" operator="containsText" text="Moderada">
      <formula>NOT(ISERROR(SEARCH("Moderada",O83)))</formula>
    </cfRule>
    <cfRule type="containsText" dxfId="64" priority="78" stopIfTrue="1" operator="containsText" text="Baja">
      <formula>NOT(ISERROR(SEARCH("Baja",O83)))</formula>
    </cfRule>
  </conditionalFormatting>
  <conditionalFormatting sqref="AE86:AE88">
    <cfRule type="containsText" dxfId="63" priority="51" stopIfTrue="1" operator="containsText" text="Muy Alta">
      <formula>NOT(ISERROR(SEARCH("Muy Alta",AE86)))</formula>
    </cfRule>
    <cfRule type="containsText" dxfId="62" priority="52" stopIfTrue="1" operator="containsText" text="Alta">
      <formula>NOT(ISERROR(SEARCH("Alta",AE86)))</formula>
    </cfRule>
    <cfRule type="containsText" dxfId="61" priority="53" stopIfTrue="1" operator="containsText" text="Media">
      <formula>NOT(ISERROR(SEARCH("Media",AE86)))</formula>
    </cfRule>
    <cfRule type="containsText" dxfId="60" priority="54" stopIfTrue="1" operator="containsText" text="Muy Baja">
      <formula>NOT(ISERROR(SEARCH("Muy Baja",AE86)))</formula>
    </cfRule>
    <cfRule type="containsText" dxfId="59" priority="55" stopIfTrue="1" operator="containsText" text="Baja">
      <formula>NOT(ISERROR(SEARCH("Baja",AE86)))</formula>
    </cfRule>
  </conditionalFormatting>
  <conditionalFormatting sqref="AG86:AG88">
    <cfRule type="containsText" dxfId="58" priority="56" stopIfTrue="1" operator="containsText" text="Catastrófico">
      <formula>NOT(ISERROR(SEARCH("Catastrófico",AG86)))</formula>
    </cfRule>
    <cfRule type="containsText" dxfId="57" priority="57" stopIfTrue="1" operator="containsText" text="Mayor">
      <formula>NOT(ISERROR(SEARCH("Mayor",AG86)))</formula>
    </cfRule>
    <cfRule type="containsText" dxfId="56" priority="58" stopIfTrue="1" operator="containsText" text="Moderado">
      <formula>NOT(ISERROR(SEARCH("Moderado",AG86)))</formula>
    </cfRule>
    <cfRule type="containsText" dxfId="55" priority="59" stopIfTrue="1" operator="containsText" text="Menor">
      <formula>NOT(ISERROR(SEARCH("Menor",AG86)))</formula>
    </cfRule>
    <cfRule type="containsText" dxfId="54" priority="60" stopIfTrue="1" operator="containsText" text="Leve">
      <formula>NOT(ISERROR(SEARCH("Leve",AG86)))</formula>
    </cfRule>
  </conditionalFormatting>
  <conditionalFormatting sqref="O86:O88">
    <cfRule type="containsText" dxfId="53" priority="61" stopIfTrue="1" operator="containsText" text="Extrema">
      <formula>NOT(ISERROR(SEARCH("Extrema",O86)))</formula>
    </cfRule>
    <cfRule type="containsText" dxfId="52" priority="62" stopIfTrue="1" operator="containsText" text="Alta">
      <formula>NOT(ISERROR(SEARCH("Alta",O86)))</formula>
    </cfRule>
    <cfRule type="containsText" dxfId="51" priority="63" stopIfTrue="1" operator="containsText" text="Moderada">
      <formula>NOT(ISERROR(SEARCH("Moderada",O86)))</formula>
    </cfRule>
    <cfRule type="containsText" dxfId="50" priority="64" stopIfTrue="1" operator="containsText" text="Baja">
      <formula>NOT(ISERROR(SEARCH("Baja",O86)))</formula>
    </cfRule>
  </conditionalFormatting>
  <conditionalFormatting sqref="AE89:AE91">
    <cfRule type="containsText" dxfId="49" priority="37" stopIfTrue="1" operator="containsText" text="Muy Alta">
      <formula>NOT(ISERROR(SEARCH("Muy Alta",AE89)))</formula>
    </cfRule>
    <cfRule type="containsText" dxfId="48" priority="38" stopIfTrue="1" operator="containsText" text="Alta">
      <formula>NOT(ISERROR(SEARCH("Alta",AE89)))</formula>
    </cfRule>
    <cfRule type="containsText" dxfId="47" priority="39" stopIfTrue="1" operator="containsText" text="Media">
      <formula>NOT(ISERROR(SEARCH("Media",AE89)))</formula>
    </cfRule>
    <cfRule type="containsText" dxfId="46" priority="40" stopIfTrue="1" operator="containsText" text="Muy Baja">
      <formula>NOT(ISERROR(SEARCH("Muy Baja",AE89)))</formula>
    </cfRule>
    <cfRule type="containsText" dxfId="45" priority="41" stopIfTrue="1" operator="containsText" text="Baja">
      <formula>NOT(ISERROR(SEARCH("Baja",AE89)))</formula>
    </cfRule>
  </conditionalFormatting>
  <conditionalFormatting sqref="AG89:AG91">
    <cfRule type="containsText" dxfId="44" priority="42" stopIfTrue="1" operator="containsText" text="Catastrófico">
      <formula>NOT(ISERROR(SEARCH("Catastrófico",AG89)))</formula>
    </cfRule>
    <cfRule type="containsText" dxfId="43" priority="43" stopIfTrue="1" operator="containsText" text="Mayor">
      <formula>NOT(ISERROR(SEARCH("Mayor",AG89)))</formula>
    </cfRule>
    <cfRule type="containsText" dxfId="42" priority="44" stopIfTrue="1" operator="containsText" text="Moderado">
      <formula>NOT(ISERROR(SEARCH("Moderado",AG89)))</formula>
    </cfRule>
    <cfRule type="containsText" dxfId="41" priority="45" stopIfTrue="1" operator="containsText" text="Menor">
      <formula>NOT(ISERROR(SEARCH("Menor",AG89)))</formula>
    </cfRule>
    <cfRule type="containsText" dxfId="40" priority="46" stopIfTrue="1" operator="containsText" text="Leve">
      <formula>NOT(ISERROR(SEARCH("Leve",AG89)))</formula>
    </cfRule>
  </conditionalFormatting>
  <conditionalFormatting sqref="O89:O91 AI89:AI97">
    <cfRule type="containsText" dxfId="39" priority="47" stopIfTrue="1" operator="containsText" text="Extrema">
      <formula>NOT(ISERROR(SEARCH("Extrema",O89)))</formula>
    </cfRule>
    <cfRule type="containsText" dxfId="38" priority="48" stopIfTrue="1" operator="containsText" text="Alta">
      <formula>NOT(ISERROR(SEARCH("Alta",O89)))</formula>
    </cfRule>
    <cfRule type="containsText" dxfId="37" priority="49" stopIfTrue="1" operator="containsText" text="Moderada">
      <formula>NOT(ISERROR(SEARCH("Moderada",O89)))</formula>
    </cfRule>
    <cfRule type="containsText" dxfId="36" priority="50" stopIfTrue="1" operator="containsText" text="Baja">
      <formula>NOT(ISERROR(SEARCH("Baja",O89)))</formula>
    </cfRule>
  </conditionalFormatting>
  <conditionalFormatting sqref="AE92:AE94">
    <cfRule type="containsText" dxfId="35" priority="23" stopIfTrue="1" operator="containsText" text="Muy Alta">
      <formula>NOT(ISERROR(SEARCH("Muy Alta",AE92)))</formula>
    </cfRule>
    <cfRule type="containsText" dxfId="34" priority="24" stopIfTrue="1" operator="containsText" text="Alta">
      <formula>NOT(ISERROR(SEARCH("Alta",AE92)))</formula>
    </cfRule>
    <cfRule type="containsText" dxfId="33" priority="25" stopIfTrue="1" operator="containsText" text="Media">
      <formula>NOT(ISERROR(SEARCH("Media",AE92)))</formula>
    </cfRule>
    <cfRule type="containsText" dxfId="32" priority="26" stopIfTrue="1" operator="containsText" text="Muy Baja">
      <formula>NOT(ISERROR(SEARCH("Muy Baja",AE92)))</formula>
    </cfRule>
    <cfRule type="containsText" dxfId="31" priority="27" stopIfTrue="1" operator="containsText" text="Baja">
      <formula>NOT(ISERROR(SEARCH("Baja",AE92)))</formula>
    </cfRule>
  </conditionalFormatting>
  <conditionalFormatting sqref="AG92:AG94">
    <cfRule type="containsText" dxfId="30" priority="28" stopIfTrue="1" operator="containsText" text="Catastrófico">
      <formula>NOT(ISERROR(SEARCH("Catastrófico",AG92)))</formula>
    </cfRule>
    <cfRule type="containsText" dxfId="29" priority="29" stopIfTrue="1" operator="containsText" text="Mayor">
      <formula>NOT(ISERROR(SEARCH("Mayor",AG92)))</formula>
    </cfRule>
    <cfRule type="containsText" dxfId="28" priority="30" stopIfTrue="1" operator="containsText" text="Moderado">
      <formula>NOT(ISERROR(SEARCH("Moderado",AG92)))</formula>
    </cfRule>
    <cfRule type="containsText" dxfId="27" priority="31" stopIfTrue="1" operator="containsText" text="Menor">
      <formula>NOT(ISERROR(SEARCH("Menor",AG92)))</formula>
    </cfRule>
    <cfRule type="containsText" dxfId="26" priority="32" stopIfTrue="1" operator="containsText" text="Leve">
      <formula>NOT(ISERROR(SEARCH("Leve",AG92)))</formula>
    </cfRule>
  </conditionalFormatting>
  <conditionalFormatting sqref="O92:O94">
    <cfRule type="containsText" dxfId="25" priority="33" stopIfTrue="1" operator="containsText" text="Extrema">
      <formula>NOT(ISERROR(SEARCH("Extrema",O92)))</formula>
    </cfRule>
    <cfRule type="containsText" dxfId="24" priority="34" stopIfTrue="1" operator="containsText" text="Alta">
      <formula>NOT(ISERROR(SEARCH("Alta",O92)))</formula>
    </cfRule>
    <cfRule type="containsText" dxfId="23" priority="35" stopIfTrue="1" operator="containsText" text="Moderada">
      <formula>NOT(ISERROR(SEARCH("Moderada",O92)))</formula>
    </cfRule>
    <cfRule type="containsText" dxfId="22" priority="36" stopIfTrue="1" operator="containsText" text="Baja">
      <formula>NOT(ISERROR(SEARCH("Baja",O92)))</formula>
    </cfRule>
  </conditionalFormatting>
  <conditionalFormatting sqref="AE95:AE97">
    <cfRule type="containsText" dxfId="21" priority="9" stopIfTrue="1" operator="containsText" text="Muy Alta">
      <formula>NOT(ISERROR(SEARCH("Muy Alta",AE95)))</formula>
    </cfRule>
    <cfRule type="containsText" dxfId="20" priority="10" stopIfTrue="1" operator="containsText" text="Alta">
      <formula>NOT(ISERROR(SEARCH("Alta",AE95)))</formula>
    </cfRule>
    <cfRule type="containsText" dxfId="19" priority="11" stopIfTrue="1" operator="containsText" text="Media">
      <formula>NOT(ISERROR(SEARCH("Media",AE95)))</formula>
    </cfRule>
    <cfRule type="containsText" dxfId="18" priority="12" stopIfTrue="1" operator="containsText" text="Muy Baja">
      <formula>NOT(ISERROR(SEARCH("Muy Baja",AE95)))</formula>
    </cfRule>
    <cfRule type="containsText" dxfId="17" priority="13" stopIfTrue="1" operator="containsText" text="Baja">
      <formula>NOT(ISERROR(SEARCH("Baja",AE95)))</formula>
    </cfRule>
  </conditionalFormatting>
  <conditionalFormatting sqref="AG95:AG97">
    <cfRule type="containsText" dxfId="16" priority="14" stopIfTrue="1" operator="containsText" text="Catastrófico">
      <formula>NOT(ISERROR(SEARCH("Catastrófico",AG95)))</formula>
    </cfRule>
    <cfRule type="containsText" dxfId="15" priority="15" stopIfTrue="1" operator="containsText" text="Mayor">
      <formula>NOT(ISERROR(SEARCH("Mayor",AG95)))</formula>
    </cfRule>
    <cfRule type="containsText" dxfId="14" priority="16" stopIfTrue="1" operator="containsText" text="Moderado">
      <formula>NOT(ISERROR(SEARCH("Moderado",AG95)))</formula>
    </cfRule>
    <cfRule type="containsText" dxfId="13" priority="17" stopIfTrue="1" operator="containsText" text="Menor">
      <formula>NOT(ISERROR(SEARCH("Menor",AG95)))</formula>
    </cfRule>
    <cfRule type="containsText" dxfId="12" priority="18" stopIfTrue="1" operator="containsText" text="Leve">
      <formula>NOT(ISERROR(SEARCH("Leve",AG95)))</formula>
    </cfRule>
  </conditionalFormatting>
  <conditionalFormatting sqref="O95:O97">
    <cfRule type="containsText" dxfId="11" priority="19" stopIfTrue="1" operator="containsText" text="Extrema">
      <formula>NOT(ISERROR(SEARCH("Extrema",O95)))</formula>
    </cfRule>
    <cfRule type="containsText" dxfId="10" priority="20" stopIfTrue="1" operator="containsText" text="Alta">
      <formula>NOT(ISERROR(SEARCH("Alta",O95)))</formula>
    </cfRule>
    <cfRule type="containsText" dxfId="9" priority="21" stopIfTrue="1" operator="containsText" text="Moderada">
      <formula>NOT(ISERROR(SEARCH("Moderada",O95)))</formula>
    </cfRule>
    <cfRule type="containsText" dxfId="8" priority="22" stopIfTrue="1" operator="containsText" text="Baja">
      <formula>NOT(ISERROR(SEARCH("Baja",O95)))</formula>
    </cfRule>
  </conditionalFormatting>
  <conditionalFormatting sqref="A5">
    <cfRule type="duplicateValues" dxfId="7" priority="8"/>
  </conditionalFormatting>
  <conditionalFormatting sqref="P5">
    <cfRule type="duplicateValues" dxfId="6" priority="7"/>
  </conditionalFormatting>
  <conditionalFormatting sqref="A6">
    <cfRule type="duplicateValues" dxfId="5" priority="6"/>
  </conditionalFormatting>
  <conditionalFormatting sqref="B6:I6">
    <cfRule type="duplicateValues" dxfId="4" priority="5"/>
  </conditionalFormatting>
  <conditionalFormatting sqref="P6">
    <cfRule type="duplicateValues" dxfId="3" priority="4"/>
  </conditionalFormatting>
  <conditionalFormatting sqref="Q6:R6">
    <cfRule type="duplicateValues" dxfId="2" priority="3"/>
  </conditionalFormatting>
  <conditionalFormatting sqref="U6">
    <cfRule type="duplicateValues" dxfId="1" priority="2"/>
  </conditionalFormatting>
  <conditionalFormatting sqref="U7:AB7">
    <cfRule type="duplicateValues" dxfId="0" priority="1"/>
  </conditionalFormatting>
  <dataValidations count="5">
    <dataValidation type="list" allowBlank="1" showInputMessage="1" showErrorMessage="1" sqref="E8:E97">
      <formula1>amenazas</formula1>
    </dataValidation>
    <dataValidation type="list" allowBlank="1" showInputMessage="1" showErrorMessage="1" sqref="D8:D97">
      <formula1>Tipo_Activo</formula1>
    </dataValidation>
    <dataValidation type="list" allowBlank="1" showInputMessage="1" showErrorMessage="1" sqref="A8:A97">
      <formula1>ProcesosSEG</formula1>
    </dataValidation>
    <dataValidation type="list" allowBlank="1" showInputMessage="1" showErrorMessage="1" sqref="G8:G97">
      <formula1>Tipo_riesgoseg</formula1>
    </dataValidation>
    <dataValidation type="list" allowBlank="1" showInputMessage="1" showErrorMessage="1" sqref="I8:I97">
      <formula1>ClasificacionRSEG</formula1>
    </dataValidation>
  </dataValidations>
  <hyperlinks>
    <hyperlink ref="N6" location="'TABLA DE PROBABILIDAD'!A1" display="Probabilidad"/>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InputMessage="1" showErrorMessage="1">
          <x14:formula1>
            <xm:f>INDIRECT(VLOOKUP(D8,ListasRSec!$F$36:$G$45,2,0))</xm:f>
          </x14:formula1>
          <xm:sqref>F8:F97</xm:sqref>
        </x14:dataValidation>
        <x14:dataValidation type="list" allowBlank="1" showInputMessage="1" showErrorMessage="1">
          <x14:formula1>
            <xm:f>ListasRSec!$C$27:$C$31</xm:f>
          </x14:formula1>
          <xm:sqref>J8:J97</xm:sqref>
        </x14:dataValidation>
        <x14:dataValidation type="list" allowBlank="1" showInputMessage="1" showErrorMessage="1">
          <x14:formula1>
            <xm:f>ListasRSec!$E$3:$E$7</xm:f>
          </x14:formula1>
          <xm:sqref>M8:M97</xm:sqref>
        </x14:dataValidation>
        <x14:dataValidation type="list" allowBlank="1" showInputMessage="1" showErrorMessage="1">
          <x14:formula1>
            <xm:f>ListasRSec!$C$11:$C$13</xm:f>
          </x14:formula1>
          <xm:sqref>U8:U97</xm:sqref>
        </x14:dataValidation>
        <x14:dataValidation type="list" allowBlank="1" showInputMessage="1" showErrorMessage="1">
          <x14:formula1>
            <xm:f>ListasRSec!$C$14:$C$15</xm:f>
          </x14:formula1>
          <xm:sqref>W8:W97</xm:sqref>
        </x14:dataValidation>
        <x14:dataValidation type="list" allowBlank="1" showInputMessage="1" showErrorMessage="1">
          <x14:formula1>
            <xm:f>ListasRSec!$H$14:$H$15</xm:f>
          </x14:formula1>
          <xm:sqref>Z8:Z97</xm:sqref>
        </x14:dataValidation>
        <x14:dataValidation type="list" allowBlank="1" showInputMessage="1" showErrorMessage="1">
          <x14:formula1>
            <xm:f>ListasRSec!$I$14:$I$15</xm:f>
          </x14:formula1>
          <xm:sqref>AA8:AA97</xm:sqref>
        </x14:dataValidation>
        <x14:dataValidation type="list" allowBlank="1" showInputMessage="1" showErrorMessage="1">
          <x14:formula1>
            <xm:f>ListasRSec!$J$14:$J$15</xm:f>
          </x14:formula1>
          <xm:sqref>AB8:AB97</xm:sqref>
        </x14:dataValidation>
        <x14:dataValidation type="list" allowBlank="1" showInputMessage="1" showErrorMessage="1">
          <x14:formula1>
            <xm:f>ListasRSec!$B$17:$B$18</xm:f>
          </x14:formula1>
          <xm:sqref>AJ8:AJ97</xm:sqref>
        </x14:dataValidation>
        <x14:dataValidation type="list" allowBlank="1" showInputMessage="1" showErrorMessage="1">
          <x14:formula1>
            <xm:f>Listas!$B$34:$B$36</xm:f>
          </x14:formula1>
          <xm:sqref>AQ8:AQ97 AW8:AW97</xm:sqref>
        </x14:dataValidation>
        <x14:dataValidation type="list" allowBlank="1" showInputMessage="1" showErrorMessage="1">
          <x14:formula1>
            <xm:f>'Opciones Tratamiento'!$B$9:$B$10</xm:f>
          </x14:formula1>
          <xm:sqref>AS8:AS97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0"/>
  <sheetViews>
    <sheetView topLeftCell="A47" zoomScale="70" zoomScaleNormal="70" workbookViewId="0">
      <selection activeCell="F15" sqref="F15"/>
    </sheetView>
  </sheetViews>
  <sheetFormatPr baseColWidth="10" defaultColWidth="11.5703125" defaultRowHeight="15" x14ac:dyDescent="0.25"/>
  <cols>
    <col min="1" max="1" width="13.140625" customWidth="1"/>
    <col min="2" max="2" width="26.7109375" customWidth="1"/>
    <col min="3" max="3" width="22.7109375" customWidth="1"/>
    <col min="5" max="5" width="16.85546875" customWidth="1"/>
    <col min="6" max="6" width="29.28515625" customWidth="1"/>
    <col min="7" max="7" width="33.5703125" customWidth="1"/>
    <col min="8" max="8" width="14.42578125" customWidth="1"/>
    <col min="14" max="14" width="12.7109375" customWidth="1"/>
  </cols>
  <sheetData>
    <row r="1" spans="1:18" s="150" customFormat="1" ht="43.5" customHeight="1" x14ac:dyDescent="0.25">
      <c r="A1" s="1509" t="s">
        <v>199</v>
      </c>
      <c r="B1" s="1509"/>
      <c r="C1" s="1509"/>
      <c r="E1" s="1509" t="s">
        <v>502</v>
      </c>
      <c r="F1" s="1509"/>
      <c r="G1" s="1509"/>
      <c r="J1" s="1510" t="s">
        <v>503</v>
      </c>
      <c r="K1" s="1510"/>
      <c r="L1" s="1510"/>
      <c r="M1" s="1510"/>
      <c r="N1" s="1510"/>
      <c r="O1" s="1510"/>
      <c r="P1" s="1510"/>
    </row>
    <row r="2" spans="1:18" x14ac:dyDescent="0.25">
      <c r="A2" s="151"/>
      <c r="B2" s="152" t="s">
        <v>504</v>
      </c>
      <c r="C2" s="152" t="s">
        <v>199</v>
      </c>
      <c r="E2" s="151" t="s">
        <v>211</v>
      </c>
      <c r="F2" s="152" t="s">
        <v>505</v>
      </c>
      <c r="G2" s="152" t="s">
        <v>506</v>
      </c>
      <c r="L2" s="1511"/>
      <c r="M2" s="1511"/>
      <c r="N2" s="1511"/>
      <c r="O2" s="1511"/>
      <c r="P2" s="1511"/>
    </row>
    <row r="3" spans="1:18" ht="60" x14ac:dyDescent="0.25">
      <c r="A3" s="153" t="s">
        <v>38</v>
      </c>
      <c r="B3" s="154" t="s">
        <v>507</v>
      </c>
      <c r="C3" s="155">
        <v>0.2</v>
      </c>
      <c r="E3" s="153" t="s">
        <v>508</v>
      </c>
      <c r="F3" s="154" t="s">
        <v>509</v>
      </c>
      <c r="G3" s="156" t="s">
        <v>510</v>
      </c>
      <c r="I3" s="1512" t="s">
        <v>199</v>
      </c>
      <c r="J3" s="157" t="s">
        <v>511</v>
      </c>
      <c r="K3" s="158"/>
      <c r="L3" s="159" t="s">
        <v>512</v>
      </c>
      <c r="M3" s="159" t="s">
        <v>512</v>
      </c>
      <c r="N3" s="159" t="s">
        <v>512</v>
      </c>
      <c r="O3" s="159" t="s">
        <v>512</v>
      </c>
      <c r="P3" s="160" t="s">
        <v>513</v>
      </c>
      <c r="R3" s="161" t="s">
        <v>66</v>
      </c>
    </row>
    <row r="4" spans="1:18" ht="87.4" customHeight="1" x14ac:dyDescent="0.25">
      <c r="A4" s="162" t="s">
        <v>40</v>
      </c>
      <c r="B4" s="154" t="s">
        <v>514</v>
      </c>
      <c r="C4" s="155">
        <v>0.4</v>
      </c>
      <c r="E4" s="162" t="s">
        <v>71</v>
      </c>
      <c r="F4" s="154" t="s">
        <v>515</v>
      </c>
      <c r="G4" s="156" t="s">
        <v>516</v>
      </c>
      <c r="I4" s="1512"/>
      <c r="J4" s="163" t="s">
        <v>517</v>
      </c>
      <c r="K4" s="151"/>
      <c r="L4" s="164" t="s">
        <v>518</v>
      </c>
      <c r="M4" s="164" t="s">
        <v>518</v>
      </c>
      <c r="N4" s="159" t="s">
        <v>512</v>
      </c>
      <c r="O4" s="159" t="s">
        <v>512</v>
      </c>
      <c r="P4" s="160" t="s">
        <v>513</v>
      </c>
      <c r="R4" s="165" t="s">
        <v>67</v>
      </c>
    </row>
    <row r="5" spans="1:18" ht="61.9" customHeight="1" x14ac:dyDescent="0.25">
      <c r="A5" s="166" t="s">
        <v>92</v>
      </c>
      <c r="B5" s="154" t="s">
        <v>519</v>
      </c>
      <c r="C5" s="155">
        <v>0.6</v>
      </c>
      <c r="E5" s="166" t="s">
        <v>68</v>
      </c>
      <c r="F5" s="154" t="s">
        <v>79</v>
      </c>
      <c r="G5" s="156" t="s">
        <v>520</v>
      </c>
      <c r="I5" s="1512"/>
      <c r="J5" s="166" t="s">
        <v>521</v>
      </c>
      <c r="K5" s="151"/>
      <c r="L5" s="164" t="s">
        <v>518</v>
      </c>
      <c r="M5" s="164" t="s">
        <v>518</v>
      </c>
      <c r="N5" s="164" t="s">
        <v>518</v>
      </c>
      <c r="O5" s="159" t="s">
        <v>512</v>
      </c>
      <c r="P5" s="160" t="s">
        <v>513</v>
      </c>
      <c r="R5" s="167" t="s">
        <v>68</v>
      </c>
    </row>
    <row r="6" spans="1:18" ht="75" x14ac:dyDescent="0.25">
      <c r="A6" s="163" t="s">
        <v>5</v>
      </c>
      <c r="B6" s="154" t="s">
        <v>522</v>
      </c>
      <c r="C6" s="155">
        <v>0.8</v>
      </c>
      <c r="E6" s="163" t="s">
        <v>6</v>
      </c>
      <c r="F6" s="154" t="s">
        <v>523</v>
      </c>
      <c r="G6" s="156" t="s">
        <v>524</v>
      </c>
      <c r="I6" s="1512"/>
      <c r="J6" s="162" t="s">
        <v>525</v>
      </c>
      <c r="K6" s="151"/>
      <c r="L6" s="168" t="s">
        <v>526</v>
      </c>
      <c r="M6" s="164" t="s">
        <v>518</v>
      </c>
      <c r="N6" s="164" t="s">
        <v>518</v>
      </c>
      <c r="O6" s="159" t="s">
        <v>512</v>
      </c>
      <c r="P6" s="160" t="s">
        <v>513</v>
      </c>
      <c r="R6" s="169" t="s">
        <v>69</v>
      </c>
    </row>
    <row r="7" spans="1:18" ht="55.5" customHeight="1" x14ac:dyDescent="0.25">
      <c r="A7" s="170" t="s">
        <v>41</v>
      </c>
      <c r="B7" s="154" t="s">
        <v>527</v>
      </c>
      <c r="C7" s="155">
        <v>1</v>
      </c>
      <c r="E7" s="170" t="s">
        <v>72</v>
      </c>
      <c r="F7" s="154" t="s">
        <v>528</v>
      </c>
      <c r="G7" s="156" t="s">
        <v>529</v>
      </c>
      <c r="I7" s="1512"/>
      <c r="J7" s="171" t="s">
        <v>530</v>
      </c>
      <c r="K7" s="151"/>
      <c r="L7" s="168" t="s">
        <v>526</v>
      </c>
      <c r="M7" s="168" t="s">
        <v>526</v>
      </c>
      <c r="N7" s="164" t="s">
        <v>518</v>
      </c>
      <c r="O7" s="159" t="s">
        <v>512</v>
      </c>
      <c r="P7" s="160" t="s">
        <v>513</v>
      </c>
    </row>
    <row r="8" spans="1:18" ht="36" customHeight="1" x14ac:dyDescent="0.25">
      <c r="A8" s="172"/>
      <c r="B8" s="173"/>
      <c r="C8" s="174"/>
      <c r="E8" s="172"/>
      <c r="F8" s="173"/>
      <c r="G8" s="175"/>
      <c r="I8" s="131"/>
      <c r="J8" s="147"/>
      <c r="K8" s="147"/>
      <c r="L8" s="1513"/>
      <c r="M8" s="1514"/>
      <c r="N8" s="1514"/>
      <c r="O8" s="1514"/>
      <c r="P8" s="1515"/>
    </row>
    <row r="9" spans="1:18" ht="30" x14ac:dyDescent="0.25">
      <c r="F9" s="173" t="s">
        <v>531</v>
      </c>
      <c r="L9" s="153" t="s">
        <v>86</v>
      </c>
      <c r="M9" s="162" t="s">
        <v>532</v>
      </c>
      <c r="N9" s="166" t="s">
        <v>47</v>
      </c>
      <c r="O9" s="163" t="s">
        <v>48</v>
      </c>
      <c r="P9" s="157" t="s">
        <v>49</v>
      </c>
    </row>
    <row r="10" spans="1:18" ht="14.65" customHeight="1" x14ac:dyDescent="0.25">
      <c r="D10" s="176" t="s">
        <v>53</v>
      </c>
      <c r="F10" s="173" t="s">
        <v>533</v>
      </c>
      <c r="L10" s="1516" t="s">
        <v>502</v>
      </c>
      <c r="M10" s="1516"/>
      <c r="N10" s="1516"/>
      <c r="O10" s="1516"/>
      <c r="P10" s="1516"/>
    </row>
    <row r="11" spans="1:18" ht="14.65" customHeight="1" x14ac:dyDescent="0.25">
      <c r="A11" s="1517" t="s">
        <v>534</v>
      </c>
      <c r="B11" s="1518" t="s">
        <v>271</v>
      </c>
      <c r="C11" s="177" t="s">
        <v>13</v>
      </c>
      <c r="D11" s="178">
        <v>0.25</v>
      </c>
      <c r="F11" s="173" t="s">
        <v>535</v>
      </c>
      <c r="L11" s="1516"/>
      <c r="M11" s="1516"/>
      <c r="N11" s="1516"/>
      <c r="O11" s="1516"/>
      <c r="P11" s="1516"/>
    </row>
    <row r="12" spans="1:18" x14ac:dyDescent="0.25">
      <c r="A12" s="1517"/>
      <c r="B12" s="1519"/>
      <c r="C12" s="177" t="s">
        <v>14</v>
      </c>
      <c r="D12" s="178">
        <v>0.15</v>
      </c>
      <c r="F12" s="173" t="s">
        <v>536</v>
      </c>
    </row>
    <row r="13" spans="1:18" x14ac:dyDescent="0.25">
      <c r="A13" s="1517"/>
      <c r="B13" s="1519"/>
      <c r="C13" s="177" t="s">
        <v>15</v>
      </c>
      <c r="D13" s="178">
        <v>0.1</v>
      </c>
      <c r="H13" s="179" t="s">
        <v>17</v>
      </c>
      <c r="I13" s="179" t="s">
        <v>20</v>
      </c>
      <c r="J13" s="179" t="s">
        <v>23</v>
      </c>
    </row>
    <row r="14" spans="1:18" x14ac:dyDescent="0.25">
      <c r="A14" s="1517"/>
      <c r="B14" s="1520" t="s">
        <v>537</v>
      </c>
      <c r="C14" s="177" t="s">
        <v>9</v>
      </c>
      <c r="D14" s="178">
        <v>0.25</v>
      </c>
      <c r="F14" s="180" t="s">
        <v>538</v>
      </c>
      <c r="H14" s="129" t="s">
        <v>18</v>
      </c>
      <c r="I14" s="129" t="s">
        <v>21</v>
      </c>
      <c r="J14" s="129" t="s">
        <v>539</v>
      </c>
    </row>
    <row r="15" spans="1:18" x14ac:dyDescent="0.25">
      <c r="A15" s="1517"/>
      <c r="B15" s="1520"/>
      <c r="C15" s="177" t="s">
        <v>8</v>
      </c>
      <c r="D15" s="178">
        <v>0.1</v>
      </c>
      <c r="F15" s="181" t="s">
        <v>540</v>
      </c>
      <c r="H15" s="129" t="s">
        <v>541</v>
      </c>
      <c r="I15" s="129" t="s">
        <v>22</v>
      </c>
      <c r="J15" s="129" t="s">
        <v>542</v>
      </c>
    </row>
    <row r="16" spans="1:18" x14ac:dyDescent="0.25">
      <c r="F16" s="181" t="s">
        <v>543</v>
      </c>
    </row>
    <row r="17" spans="1:6" x14ac:dyDescent="0.25">
      <c r="A17" s="1517" t="s">
        <v>275</v>
      </c>
      <c r="B17" s="177" t="s">
        <v>544</v>
      </c>
      <c r="F17" s="181" t="s">
        <v>545</v>
      </c>
    </row>
    <row r="18" spans="1:6" x14ac:dyDescent="0.25">
      <c r="A18" s="1517"/>
      <c r="B18" s="177" t="s">
        <v>27</v>
      </c>
      <c r="F18" s="181" t="s">
        <v>547</v>
      </c>
    </row>
    <row r="19" spans="1:6" x14ac:dyDescent="0.25">
      <c r="A19" s="1517"/>
      <c r="B19" s="177" t="s">
        <v>546</v>
      </c>
      <c r="F19" s="181" t="s">
        <v>548</v>
      </c>
    </row>
    <row r="20" spans="1:6" x14ac:dyDescent="0.25">
      <c r="A20" s="1517"/>
      <c r="B20" s="177" t="s">
        <v>28</v>
      </c>
      <c r="F20" s="181" t="s">
        <v>549</v>
      </c>
    </row>
    <row r="21" spans="1:6" x14ac:dyDescent="0.25">
      <c r="F21" s="181" t="s">
        <v>550</v>
      </c>
    </row>
    <row r="22" spans="1:6" x14ac:dyDescent="0.25">
      <c r="F22" s="181" t="s">
        <v>551</v>
      </c>
    </row>
    <row r="25" spans="1:6" ht="21" x14ac:dyDescent="0.25">
      <c r="C25" s="1509" t="s">
        <v>199</v>
      </c>
      <c r="D25" s="1509"/>
      <c r="E25" s="1509"/>
    </row>
    <row r="26" spans="1:6" x14ac:dyDescent="0.25">
      <c r="C26" s="152" t="s">
        <v>504</v>
      </c>
      <c r="D26" t="s">
        <v>4</v>
      </c>
    </row>
    <row r="27" spans="1:6" ht="75" x14ac:dyDescent="0.25">
      <c r="C27" s="154" t="s">
        <v>507</v>
      </c>
      <c r="D27" s="155">
        <v>0.2</v>
      </c>
      <c r="E27" s="153" t="s">
        <v>38</v>
      </c>
    </row>
    <row r="28" spans="1:6" ht="60" x14ac:dyDescent="0.25">
      <c r="C28" s="154" t="s">
        <v>514</v>
      </c>
      <c r="D28" s="155">
        <v>0.4</v>
      </c>
      <c r="E28" s="162" t="s">
        <v>40</v>
      </c>
    </row>
    <row r="29" spans="1:6" ht="60" x14ac:dyDescent="0.25">
      <c r="C29" s="154" t="s">
        <v>519</v>
      </c>
      <c r="D29" s="155">
        <v>0.6</v>
      </c>
      <c r="E29" s="166" t="s">
        <v>92</v>
      </c>
    </row>
    <row r="30" spans="1:6" ht="90" x14ac:dyDescent="0.25">
      <c r="C30" s="154" t="s">
        <v>522</v>
      </c>
      <c r="D30" s="155">
        <v>0.8</v>
      </c>
      <c r="E30" s="163" t="s">
        <v>5</v>
      </c>
    </row>
    <row r="31" spans="1:6" ht="60" x14ac:dyDescent="0.25">
      <c r="C31" s="154" t="s">
        <v>527</v>
      </c>
      <c r="D31" s="155">
        <v>1</v>
      </c>
      <c r="E31" s="170" t="s">
        <v>41</v>
      </c>
    </row>
    <row r="34" spans="2:7" x14ac:dyDescent="0.25">
      <c r="B34" t="s">
        <v>552</v>
      </c>
    </row>
    <row r="35" spans="2:7" ht="25.5" x14ac:dyDescent="0.25">
      <c r="B35" s="133" t="s">
        <v>334</v>
      </c>
      <c r="F35" t="s">
        <v>553</v>
      </c>
    </row>
    <row r="36" spans="2:7" ht="25.5" x14ac:dyDescent="0.25">
      <c r="B36" s="133" t="s">
        <v>335</v>
      </c>
      <c r="F36" t="s">
        <v>554</v>
      </c>
      <c r="G36" t="s">
        <v>555</v>
      </c>
    </row>
    <row r="37" spans="2:7" x14ac:dyDescent="0.25">
      <c r="B37" s="133" t="s">
        <v>336</v>
      </c>
      <c r="E37" s="183"/>
      <c r="F37" t="s">
        <v>556</v>
      </c>
      <c r="G37" t="s">
        <v>557</v>
      </c>
    </row>
    <row r="38" spans="2:7" ht="25.5" x14ac:dyDescent="0.25">
      <c r="B38" s="133" t="s">
        <v>337</v>
      </c>
      <c r="D38" s="182"/>
      <c r="E38" s="183"/>
      <c r="F38" t="s">
        <v>558</v>
      </c>
      <c r="G38" t="s">
        <v>559</v>
      </c>
    </row>
    <row r="39" spans="2:7" ht="25.5" x14ac:dyDescent="0.25">
      <c r="B39" s="133" t="s">
        <v>338</v>
      </c>
      <c r="F39" t="s">
        <v>560</v>
      </c>
      <c r="G39" t="s">
        <v>561</v>
      </c>
    </row>
    <row r="40" spans="2:7" ht="25.5" x14ac:dyDescent="0.25">
      <c r="B40" s="133" t="s">
        <v>339</v>
      </c>
      <c r="F40" t="s">
        <v>562</v>
      </c>
      <c r="G40" t="s">
        <v>563</v>
      </c>
    </row>
    <row r="41" spans="2:7" x14ac:dyDescent="0.25">
      <c r="B41" s="133" t="s">
        <v>340</v>
      </c>
      <c r="F41" t="s">
        <v>564</v>
      </c>
      <c r="G41" t="s">
        <v>563</v>
      </c>
    </row>
    <row r="42" spans="2:7" x14ac:dyDescent="0.25">
      <c r="B42" s="133" t="s">
        <v>341</v>
      </c>
      <c r="F42" t="s">
        <v>565</v>
      </c>
      <c r="G42" t="s">
        <v>566</v>
      </c>
    </row>
    <row r="43" spans="2:7" x14ac:dyDescent="0.25">
      <c r="B43" s="133" t="s">
        <v>342</v>
      </c>
      <c r="F43" t="s">
        <v>567</v>
      </c>
      <c r="G43" t="s">
        <v>568</v>
      </c>
    </row>
    <row r="44" spans="2:7" x14ac:dyDescent="0.25">
      <c r="B44" s="133" t="s">
        <v>343</v>
      </c>
      <c r="F44" t="s">
        <v>569</v>
      </c>
      <c r="G44" t="s">
        <v>570</v>
      </c>
    </row>
    <row r="45" spans="2:7" x14ac:dyDescent="0.25">
      <c r="B45" s="133" t="s">
        <v>344</v>
      </c>
      <c r="F45" t="s">
        <v>571</v>
      </c>
      <c r="G45" t="s">
        <v>572</v>
      </c>
    </row>
    <row r="46" spans="2:7" x14ac:dyDescent="0.25">
      <c r="B46" s="133" t="s">
        <v>345</v>
      </c>
    </row>
    <row r="47" spans="2:7" ht="25.5" x14ac:dyDescent="0.25">
      <c r="B47" s="133" t="s">
        <v>346</v>
      </c>
    </row>
    <row r="48" spans="2:7" x14ac:dyDescent="0.25">
      <c r="B48" s="133" t="s">
        <v>347</v>
      </c>
    </row>
    <row r="49" spans="2:7" ht="25.5" x14ac:dyDescent="0.25">
      <c r="B49" s="133" t="s">
        <v>348</v>
      </c>
    </row>
    <row r="50" spans="2:7" x14ac:dyDescent="0.25">
      <c r="B50" s="133" t="s">
        <v>349</v>
      </c>
    </row>
    <row r="51" spans="2:7" x14ac:dyDescent="0.25">
      <c r="B51" s="133" t="s">
        <v>350</v>
      </c>
    </row>
    <row r="52" spans="2:7" ht="15.75" thickBot="1" x14ac:dyDescent="0.3">
      <c r="B52" s="133" t="s">
        <v>351</v>
      </c>
    </row>
    <row r="53" spans="2:7" ht="26.25" thickBot="1" x14ac:dyDescent="0.3">
      <c r="G53" s="184" t="s">
        <v>573</v>
      </c>
    </row>
    <row r="54" spans="2:7" ht="39" thickBot="1" x14ac:dyDescent="0.3">
      <c r="B54" s="185" t="s">
        <v>574</v>
      </c>
      <c r="C54" s="184" t="s">
        <v>573</v>
      </c>
      <c r="G54" s="185" t="s">
        <v>575</v>
      </c>
    </row>
    <row r="55" spans="2:7" ht="15.75" thickBot="1" x14ac:dyDescent="0.3">
      <c r="B55" s="186" t="s">
        <v>576</v>
      </c>
      <c r="C55" s="185" t="s">
        <v>577</v>
      </c>
      <c r="G55" s="187" t="s">
        <v>578</v>
      </c>
    </row>
    <row r="56" spans="2:7" ht="30" x14ac:dyDescent="0.25">
      <c r="B56" s="188" t="s">
        <v>579</v>
      </c>
      <c r="C56" s="186" t="s">
        <v>576</v>
      </c>
      <c r="G56" s="187" t="s">
        <v>580</v>
      </c>
    </row>
    <row r="57" spans="2:7" x14ac:dyDescent="0.25">
      <c r="B57" s="188" t="s">
        <v>581</v>
      </c>
      <c r="C57" s="188" t="s">
        <v>579</v>
      </c>
      <c r="G57" s="187" t="s">
        <v>582</v>
      </c>
    </row>
    <row r="58" spans="2:7" ht="30" x14ac:dyDescent="0.25">
      <c r="B58" s="189" t="s">
        <v>583</v>
      </c>
      <c r="C58" s="188" t="s">
        <v>581</v>
      </c>
      <c r="G58" s="187" t="s">
        <v>584</v>
      </c>
    </row>
    <row r="59" spans="2:7" ht="45" x14ac:dyDescent="0.25">
      <c r="B59" s="190" t="s">
        <v>585</v>
      </c>
      <c r="C59" s="189" t="s">
        <v>583</v>
      </c>
      <c r="G59" s="187" t="s">
        <v>586</v>
      </c>
    </row>
    <row r="60" spans="2:7" x14ac:dyDescent="0.25">
      <c r="B60" s="188" t="s">
        <v>587</v>
      </c>
      <c r="C60" s="190" t="s">
        <v>585</v>
      </c>
      <c r="G60" s="187" t="s">
        <v>588</v>
      </c>
    </row>
    <row r="61" spans="2:7" x14ac:dyDescent="0.25">
      <c r="B61" s="190" t="s">
        <v>589</v>
      </c>
      <c r="C61" s="188" t="s">
        <v>587</v>
      </c>
      <c r="G61" s="187" t="s">
        <v>590</v>
      </c>
    </row>
    <row r="62" spans="2:7" x14ac:dyDescent="0.25">
      <c r="B62" s="190" t="s">
        <v>591</v>
      </c>
      <c r="C62" s="190" t="s">
        <v>589</v>
      </c>
      <c r="G62" s="187" t="s">
        <v>592</v>
      </c>
    </row>
    <row r="63" spans="2:7" x14ac:dyDescent="0.25">
      <c r="B63" s="190" t="s">
        <v>593</v>
      </c>
      <c r="C63" s="188" t="s">
        <v>594</v>
      </c>
      <c r="G63" s="187" t="s">
        <v>595</v>
      </c>
    </row>
    <row r="64" spans="2:7" x14ac:dyDescent="0.25">
      <c r="B64" s="188" t="s">
        <v>594</v>
      </c>
      <c r="C64" s="188" t="s">
        <v>596</v>
      </c>
      <c r="G64" s="187" t="s">
        <v>597</v>
      </c>
    </row>
    <row r="65" spans="2:7" x14ac:dyDescent="0.25">
      <c r="B65" s="188" t="s">
        <v>598</v>
      </c>
      <c r="C65" s="188" t="s">
        <v>599</v>
      </c>
      <c r="G65" s="187" t="s">
        <v>600</v>
      </c>
    </row>
    <row r="66" spans="2:7" x14ac:dyDescent="0.25">
      <c r="B66" s="188" t="s">
        <v>596</v>
      </c>
      <c r="C66" s="188" t="s">
        <v>601</v>
      </c>
      <c r="G66" s="187" t="s">
        <v>602</v>
      </c>
    </row>
    <row r="67" spans="2:7" ht="45" x14ac:dyDescent="0.25">
      <c r="B67" s="188" t="s">
        <v>603</v>
      </c>
      <c r="C67" s="189" t="s">
        <v>604</v>
      </c>
      <c r="G67" s="187" t="s">
        <v>605</v>
      </c>
    </row>
    <row r="68" spans="2:7" x14ac:dyDescent="0.25">
      <c r="B68" s="188" t="s">
        <v>599</v>
      </c>
      <c r="C68" s="188" t="s">
        <v>606</v>
      </c>
      <c r="G68" s="187" t="s">
        <v>607</v>
      </c>
    </row>
    <row r="69" spans="2:7" x14ac:dyDescent="0.25">
      <c r="B69" s="188" t="s">
        <v>608</v>
      </c>
      <c r="C69" s="188" t="s">
        <v>609</v>
      </c>
      <c r="G69" s="187" t="s">
        <v>610</v>
      </c>
    </row>
    <row r="70" spans="2:7" x14ac:dyDescent="0.25">
      <c r="B70" s="188" t="s">
        <v>601</v>
      </c>
      <c r="C70" s="188" t="s">
        <v>611</v>
      </c>
      <c r="G70" s="187" t="s">
        <v>612</v>
      </c>
    </row>
    <row r="71" spans="2:7" ht="45" x14ac:dyDescent="0.25">
      <c r="B71" s="189" t="s">
        <v>604</v>
      </c>
      <c r="C71" s="188" t="s">
        <v>613</v>
      </c>
      <c r="G71" s="187" t="s">
        <v>614</v>
      </c>
    </row>
    <row r="72" spans="2:7" x14ac:dyDescent="0.25">
      <c r="B72" s="188" t="s">
        <v>615</v>
      </c>
      <c r="C72" s="188" t="s">
        <v>616</v>
      </c>
      <c r="G72" s="187" t="s">
        <v>617</v>
      </c>
    </row>
    <row r="73" spans="2:7" ht="30" x14ac:dyDescent="0.25">
      <c r="B73" s="189" t="s">
        <v>618</v>
      </c>
      <c r="C73" s="188" t="s">
        <v>619</v>
      </c>
      <c r="G73" s="187"/>
    </row>
    <row r="74" spans="2:7" x14ac:dyDescent="0.25">
      <c r="B74" s="188" t="s">
        <v>606</v>
      </c>
      <c r="C74" s="188" t="s">
        <v>620</v>
      </c>
      <c r="G74" s="187"/>
    </row>
    <row r="75" spans="2:7" ht="15.75" thickBot="1" x14ac:dyDescent="0.3">
      <c r="B75" s="188" t="s">
        <v>609</v>
      </c>
      <c r="C75" s="188" t="s">
        <v>621</v>
      </c>
      <c r="G75" s="187"/>
    </row>
    <row r="76" spans="2:7" ht="15.75" thickBot="1" x14ac:dyDescent="0.3">
      <c r="B76" s="188" t="s">
        <v>611</v>
      </c>
      <c r="C76" s="188" t="s">
        <v>622</v>
      </c>
      <c r="G76" s="184" t="s">
        <v>623</v>
      </c>
    </row>
    <row r="77" spans="2:7" ht="26.25" thickBot="1" x14ac:dyDescent="0.3">
      <c r="B77" s="188" t="s">
        <v>613</v>
      </c>
      <c r="C77" s="184" t="s">
        <v>623</v>
      </c>
      <c r="G77" s="185" t="s">
        <v>575</v>
      </c>
    </row>
    <row r="78" spans="2:7" ht="15.75" thickBot="1" x14ac:dyDescent="0.3">
      <c r="B78" s="188" t="s">
        <v>616</v>
      </c>
      <c r="C78" s="185" t="s">
        <v>577</v>
      </c>
      <c r="G78" s="187" t="s">
        <v>624</v>
      </c>
    </row>
    <row r="79" spans="2:7" ht="30" x14ac:dyDescent="0.25">
      <c r="B79" s="188" t="s">
        <v>619</v>
      </c>
      <c r="C79" s="186" t="s">
        <v>576</v>
      </c>
      <c r="G79" s="187" t="s">
        <v>625</v>
      </c>
    </row>
    <row r="80" spans="2:7" ht="45" x14ac:dyDescent="0.25">
      <c r="B80" s="188" t="s">
        <v>626</v>
      </c>
      <c r="C80" s="189" t="s">
        <v>583</v>
      </c>
      <c r="G80" s="187" t="s">
        <v>627</v>
      </c>
    </row>
    <row r="81" spans="2:7" x14ac:dyDescent="0.25">
      <c r="B81" s="188" t="s">
        <v>620</v>
      </c>
      <c r="C81" s="190" t="s">
        <v>585</v>
      </c>
      <c r="G81" s="187" t="s">
        <v>628</v>
      </c>
    </row>
    <row r="82" spans="2:7" x14ac:dyDescent="0.25">
      <c r="B82" s="188" t="s">
        <v>629</v>
      </c>
      <c r="C82" s="190" t="s">
        <v>589</v>
      </c>
      <c r="G82" s="187" t="s">
        <v>630</v>
      </c>
    </row>
    <row r="83" spans="2:7" x14ac:dyDescent="0.25">
      <c r="B83" s="188" t="s">
        <v>621</v>
      </c>
      <c r="C83" s="190" t="s">
        <v>591</v>
      </c>
      <c r="G83" s="187" t="s">
        <v>631</v>
      </c>
    </row>
    <row r="84" spans="2:7" x14ac:dyDescent="0.25">
      <c r="B84" s="188" t="s">
        <v>632</v>
      </c>
      <c r="C84" s="190" t="s">
        <v>593</v>
      </c>
      <c r="G84" s="187" t="s">
        <v>633</v>
      </c>
    </row>
    <row r="85" spans="2:7" x14ac:dyDescent="0.25">
      <c r="B85" s="188" t="s">
        <v>634</v>
      </c>
      <c r="C85" s="188" t="s">
        <v>598</v>
      </c>
      <c r="G85" s="187" t="s">
        <v>635</v>
      </c>
    </row>
    <row r="86" spans="2:7" x14ac:dyDescent="0.25">
      <c r="B86" s="188" t="s">
        <v>622</v>
      </c>
      <c r="C86" s="188" t="s">
        <v>596</v>
      </c>
      <c r="G86" s="187" t="s">
        <v>636</v>
      </c>
    </row>
    <row r="87" spans="2:7" x14ac:dyDescent="0.25">
      <c r="B87" s="188" t="s">
        <v>637</v>
      </c>
      <c r="C87" s="188" t="s">
        <v>603</v>
      </c>
      <c r="G87" s="187" t="s">
        <v>638</v>
      </c>
    </row>
    <row r="88" spans="2:7" x14ac:dyDescent="0.25">
      <c r="B88" s="188" t="s">
        <v>639</v>
      </c>
      <c r="C88" s="188" t="s">
        <v>599</v>
      </c>
      <c r="G88" s="187" t="s">
        <v>640</v>
      </c>
    </row>
    <row r="89" spans="2:7" ht="45" x14ac:dyDescent="0.25">
      <c r="B89" s="190" t="s">
        <v>641</v>
      </c>
      <c r="C89" s="189" t="s">
        <v>604</v>
      </c>
      <c r="G89" s="187" t="s">
        <v>642</v>
      </c>
    </row>
    <row r="90" spans="2:7" x14ac:dyDescent="0.25">
      <c r="C90" s="188" t="s">
        <v>615</v>
      </c>
      <c r="G90" s="187" t="s">
        <v>643</v>
      </c>
    </row>
    <row r="91" spans="2:7" ht="30" x14ac:dyDescent="0.25">
      <c r="C91" s="189" t="s">
        <v>618</v>
      </c>
      <c r="G91" s="187" t="s">
        <v>644</v>
      </c>
    </row>
    <row r="92" spans="2:7" x14ac:dyDescent="0.25">
      <c r="C92" s="188" t="s">
        <v>609</v>
      </c>
      <c r="G92" s="187" t="s">
        <v>645</v>
      </c>
    </row>
    <row r="93" spans="2:7" x14ac:dyDescent="0.25">
      <c r="C93" s="188" t="s">
        <v>611</v>
      </c>
      <c r="G93" s="187"/>
    </row>
    <row r="94" spans="2:7" x14ac:dyDescent="0.25">
      <c r="C94" s="188" t="s">
        <v>613</v>
      </c>
      <c r="G94" s="187"/>
    </row>
    <row r="95" spans="2:7" x14ac:dyDescent="0.25">
      <c r="C95" s="188" t="s">
        <v>619</v>
      </c>
      <c r="G95" s="187"/>
    </row>
    <row r="96" spans="2:7" x14ac:dyDescent="0.25">
      <c r="C96" s="188" t="s">
        <v>620</v>
      </c>
      <c r="G96" s="187"/>
    </row>
    <row r="97" spans="3:7" x14ac:dyDescent="0.25">
      <c r="C97" s="188" t="s">
        <v>629</v>
      </c>
      <c r="G97" s="187"/>
    </row>
    <row r="98" spans="3:7" ht="15.75" thickBot="1" x14ac:dyDescent="0.3">
      <c r="C98" s="188" t="s">
        <v>637</v>
      </c>
      <c r="G98" s="187"/>
    </row>
    <row r="99" spans="3:7" ht="15.75" thickBot="1" x14ac:dyDescent="0.3">
      <c r="C99" s="188" t="s">
        <v>639</v>
      </c>
      <c r="G99" s="184" t="s">
        <v>646</v>
      </c>
    </row>
    <row r="100" spans="3:7" ht="15.75" thickBot="1" x14ac:dyDescent="0.3">
      <c r="C100" s="184" t="s">
        <v>646</v>
      </c>
      <c r="G100" s="185" t="s">
        <v>575</v>
      </c>
    </row>
    <row r="101" spans="3:7" ht="15.75" thickBot="1" x14ac:dyDescent="0.3">
      <c r="C101" s="185" t="s">
        <v>577</v>
      </c>
      <c r="G101" s="187" t="s">
        <v>647</v>
      </c>
    </row>
    <row r="102" spans="3:7" ht="30" x14ac:dyDescent="0.25">
      <c r="C102" s="186" t="s">
        <v>576</v>
      </c>
      <c r="G102" s="187" t="s">
        <v>648</v>
      </c>
    </row>
    <row r="103" spans="3:7" x14ac:dyDescent="0.25">
      <c r="C103" s="188" t="s">
        <v>579</v>
      </c>
      <c r="G103" s="187" t="s">
        <v>649</v>
      </c>
    </row>
    <row r="104" spans="3:7" x14ac:dyDescent="0.25">
      <c r="C104" s="188" t="s">
        <v>581</v>
      </c>
      <c r="G104" s="187" t="s">
        <v>650</v>
      </c>
    </row>
    <row r="105" spans="3:7" ht="45" x14ac:dyDescent="0.25">
      <c r="C105" s="189" t="s">
        <v>583</v>
      </c>
      <c r="G105" s="187" t="s">
        <v>651</v>
      </c>
    </row>
    <row r="106" spans="3:7" x14ac:dyDescent="0.25">
      <c r="C106" s="190" t="s">
        <v>589</v>
      </c>
      <c r="G106" s="187" t="s">
        <v>652</v>
      </c>
    </row>
    <row r="107" spans="3:7" x14ac:dyDescent="0.25">
      <c r="C107" s="188" t="s">
        <v>594</v>
      </c>
      <c r="G107" s="187" t="s">
        <v>653</v>
      </c>
    </row>
    <row r="108" spans="3:7" x14ac:dyDescent="0.25">
      <c r="C108" s="188" t="s">
        <v>596</v>
      </c>
      <c r="G108" s="187" t="s">
        <v>654</v>
      </c>
    </row>
    <row r="109" spans="3:7" x14ac:dyDescent="0.25">
      <c r="C109" s="188" t="s">
        <v>599</v>
      </c>
      <c r="G109" s="187" t="s">
        <v>655</v>
      </c>
    </row>
    <row r="110" spans="3:7" x14ac:dyDescent="0.25">
      <c r="C110" s="188" t="s">
        <v>601</v>
      </c>
      <c r="G110" s="187" t="s">
        <v>656</v>
      </c>
    </row>
    <row r="111" spans="3:7" ht="45" x14ac:dyDescent="0.25">
      <c r="C111" s="189" t="s">
        <v>604</v>
      </c>
      <c r="G111" s="187" t="s">
        <v>657</v>
      </c>
    </row>
    <row r="112" spans="3:7" x14ac:dyDescent="0.25">
      <c r="C112" s="188" t="s">
        <v>615</v>
      </c>
      <c r="G112" s="187" t="s">
        <v>658</v>
      </c>
    </row>
    <row r="113" spans="3:7" ht="30" x14ac:dyDescent="0.25">
      <c r="C113" s="189" t="s">
        <v>618</v>
      </c>
      <c r="G113" s="187" t="s">
        <v>659</v>
      </c>
    </row>
    <row r="114" spans="3:7" x14ac:dyDescent="0.25">
      <c r="C114" s="188" t="s">
        <v>606</v>
      </c>
      <c r="G114" s="187" t="s">
        <v>660</v>
      </c>
    </row>
    <row r="115" spans="3:7" x14ac:dyDescent="0.25">
      <c r="C115" s="188" t="s">
        <v>609</v>
      </c>
      <c r="G115" s="187" t="s">
        <v>661</v>
      </c>
    </row>
    <row r="116" spans="3:7" x14ac:dyDescent="0.25">
      <c r="C116" s="188" t="s">
        <v>611</v>
      </c>
      <c r="G116" s="187"/>
    </row>
    <row r="117" spans="3:7" x14ac:dyDescent="0.25">
      <c r="C117" s="188" t="s">
        <v>616</v>
      </c>
      <c r="G117" s="187"/>
    </row>
    <row r="118" spans="3:7" x14ac:dyDescent="0.25">
      <c r="C118" s="188" t="s">
        <v>619</v>
      </c>
      <c r="G118" s="187"/>
    </row>
    <row r="119" spans="3:7" x14ac:dyDescent="0.25">
      <c r="C119" s="188" t="s">
        <v>620</v>
      </c>
      <c r="G119" s="187"/>
    </row>
    <row r="120" spans="3:7" x14ac:dyDescent="0.25">
      <c r="C120" s="188" t="s">
        <v>629</v>
      </c>
      <c r="G120" s="187"/>
    </row>
    <row r="121" spans="3:7" ht="15.75" thickBot="1" x14ac:dyDescent="0.3">
      <c r="C121" s="188" t="s">
        <v>621</v>
      </c>
      <c r="G121" s="187"/>
    </row>
    <row r="122" spans="3:7" ht="15.75" thickBot="1" x14ac:dyDescent="0.3">
      <c r="C122" s="188" t="s">
        <v>622</v>
      </c>
      <c r="G122" s="184" t="s">
        <v>662</v>
      </c>
    </row>
    <row r="123" spans="3:7" ht="26.25" thickBot="1" x14ac:dyDescent="0.3">
      <c r="C123" s="184" t="s">
        <v>662</v>
      </c>
      <c r="G123" s="185" t="s">
        <v>575</v>
      </c>
    </row>
    <row r="124" spans="3:7" ht="15.75" thickBot="1" x14ac:dyDescent="0.3">
      <c r="C124" s="185" t="s">
        <v>577</v>
      </c>
      <c r="G124" s="187" t="s">
        <v>663</v>
      </c>
    </row>
    <row r="125" spans="3:7" ht="30" x14ac:dyDescent="0.25">
      <c r="C125" s="186" t="s">
        <v>576</v>
      </c>
      <c r="G125" s="187" t="s">
        <v>664</v>
      </c>
    </row>
    <row r="126" spans="3:7" ht="45" x14ac:dyDescent="0.25">
      <c r="C126" s="189" t="s">
        <v>583</v>
      </c>
      <c r="G126" s="187" t="s">
        <v>665</v>
      </c>
    </row>
    <row r="127" spans="3:7" x14ac:dyDescent="0.25">
      <c r="C127" s="190" t="s">
        <v>585</v>
      </c>
      <c r="G127" s="187" t="s">
        <v>666</v>
      </c>
    </row>
    <row r="128" spans="3:7" x14ac:dyDescent="0.25">
      <c r="C128" s="188" t="s">
        <v>587</v>
      </c>
      <c r="G128" s="187" t="s">
        <v>667</v>
      </c>
    </row>
    <row r="129" spans="3:7" x14ac:dyDescent="0.25">
      <c r="C129" s="190" t="s">
        <v>589</v>
      </c>
      <c r="G129" s="187" t="s">
        <v>668</v>
      </c>
    </row>
    <row r="130" spans="3:7" x14ac:dyDescent="0.25">
      <c r="C130" s="190" t="s">
        <v>591</v>
      </c>
      <c r="G130" s="187" t="s">
        <v>669</v>
      </c>
    </row>
    <row r="131" spans="3:7" x14ac:dyDescent="0.25">
      <c r="C131" s="188" t="s">
        <v>598</v>
      </c>
      <c r="G131" s="187" t="s">
        <v>670</v>
      </c>
    </row>
    <row r="132" spans="3:7" x14ac:dyDescent="0.25">
      <c r="C132" s="188" t="s">
        <v>596</v>
      </c>
      <c r="G132" s="187" t="s">
        <v>636</v>
      </c>
    </row>
    <row r="133" spans="3:7" x14ac:dyDescent="0.25">
      <c r="C133" s="188" t="s">
        <v>603</v>
      </c>
      <c r="G133" s="187" t="s">
        <v>671</v>
      </c>
    </row>
    <row r="134" spans="3:7" x14ac:dyDescent="0.25">
      <c r="C134" s="188" t="s">
        <v>599</v>
      </c>
      <c r="G134" s="187" t="s">
        <v>660</v>
      </c>
    </row>
    <row r="135" spans="3:7" ht="45" x14ac:dyDescent="0.25">
      <c r="C135" s="189" t="s">
        <v>604</v>
      </c>
      <c r="G135" s="187"/>
    </row>
    <row r="136" spans="3:7" ht="30" x14ac:dyDescent="0.25">
      <c r="C136" s="189" t="s">
        <v>618</v>
      </c>
      <c r="G136" s="187"/>
    </row>
    <row r="137" spans="3:7" x14ac:dyDescent="0.25">
      <c r="C137" s="188" t="s">
        <v>606</v>
      </c>
      <c r="G137" s="187"/>
    </row>
    <row r="138" spans="3:7" x14ac:dyDescent="0.25">
      <c r="C138" s="188" t="s">
        <v>609</v>
      </c>
      <c r="G138" s="187"/>
    </row>
    <row r="139" spans="3:7" x14ac:dyDescent="0.25">
      <c r="C139" s="188" t="s">
        <v>611</v>
      </c>
      <c r="G139" s="187"/>
    </row>
    <row r="140" spans="3:7" x14ac:dyDescent="0.25">
      <c r="C140" s="188" t="s">
        <v>613</v>
      </c>
      <c r="G140" s="187"/>
    </row>
    <row r="141" spans="3:7" x14ac:dyDescent="0.25">
      <c r="C141" s="188" t="s">
        <v>616</v>
      </c>
      <c r="G141" s="187"/>
    </row>
    <row r="142" spans="3:7" x14ac:dyDescent="0.25">
      <c r="C142" s="188" t="s">
        <v>619</v>
      </c>
      <c r="G142" s="187"/>
    </row>
    <row r="143" spans="3:7" x14ac:dyDescent="0.25">
      <c r="C143" s="190" t="s">
        <v>641</v>
      </c>
      <c r="G143" s="187"/>
    </row>
    <row r="144" spans="3:7" ht="15.75" thickBot="1" x14ac:dyDescent="0.3">
      <c r="C144" s="191"/>
      <c r="G144" s="187"/>
    </row>
    <row r="145" spans="3:7" ht="15.75" thickBot="1" x14ac:dyDescent="0.3">
      <c r="C145" s="192"/>
      <c r="G145" s="184" t="s">
        <v>672</v>
      </c>
    </row>
    <row r="146" spans="3:7" ht="15.75" thickBot="1" x14ac:dyDescent="0.3">
      <c r="C146" s="184" t="s">
        <v>672</v>
      </c>
      <c r="G146" s="185" t="s">
        <v>575</v>
      </c>
    </row>
    <row r="147" spans="3:7" ht="15.75" thickBot="1" x14ac:dyDescent="0.3">
      <c r="C147" s="185" t="s">
        <v>577</v>
      </c>
      <c r="G147" s="187" t="s">
        <v>663</v>
      </c>
    </row>
    <row r="148" spans="3:7" ht="30" x14ac:dyDescent="0.25">
      <c r="C148" s="186" t="s">
        <v>576</v>
      </c>
      <c r="G148" s="187" t="s">
        <v>664</v>
      </c>
    </row>
    <row r="149" spans="3:7" ht="45" x14ac:dyDescent="0.25">
      <c r="C149" s="189" t="s">
        <v>583</v>
      </c>
      <c r="G149" s="187" t="s">
        <v>665</v>
      </c>
    </row>
    <row r="150" spans="3:7" x14ac:dyDescent="0.25">
      <c r="C150" s="190" t="s">
        <v>585</v>
      </c>
      <c r="G150" s="187" t="s">
        <v>673</v>
      </c>
    </row>
    <row r="151" spans="3:7" x14ac:dyDescent="0.25">
      <c r="C151" s="190" t="s">
        <v>589</v>
      </c>
      <c r="G151" s="187" t="s">
        <v>636</v>
      </c>
    </row>
    <row r="152" spans="3:7" x14ac:dyDescent="0.25">
      <c r="C152" s="190" t="s">
        <v>591</v>
      </c>
      <c r="G152" s="187" t="s">
        <v>674</v>
      </c>
    </row>
    <row r="153" spans="3:7" x14ac:dyDescent="0.25">
      <c r="C153" s="190" t="s">
        <v>593</v>
      </c>
      <c r="G153" s="187" t="s">
        <v>660</v>
      </c>
    </row>
    <row r="154" spans="3:7" x14ac:dyDescent="0.25">
      <c r="C154" s="188" t="s">
        <v>598</v>
      </c>
      <c r="G154" s="187" t="s">
        <v>675</v>
      </c>
    </row>
    <row r="155" spans="3:7" x14ac:dyDescent="0.25">
      <c r="C155" s="188" t="s">
        <v>596</v>
      </c>
      <c r="G155" s="187"/>
    </row>
    <row r="156" spans="3:7" x14ac:dyDescent="0.25">
      <c r="C156" s="188" t="s">
        <v>603</v>
      </c>
      <c r="G156" s="187"/>
    </row>
    <row r="157" spans="3:7" x14ac:dyDescent="0.25">
      <c r="C157" s="188" t="s">
        <v>599</v>
      </c>
      <c r="G157" s="187"/>
    </row>
    <row r="158" spans="3:7" ht="45" x14ac:dyDescent="0.25">
      <c r="C158" s="189" t="s">
        <v>604</v>
      </c>
      <c r="G158" s="187"/>
    </row>
    <row r="159" spans="3:7" x14ac:dyDescent="0.25">
      <c r="C159" s="188" t="s">
        <v>615</v>
      </c>
      <c r="G159" s="187"/>
    </row>
    <row r="160" spans="3:7" ht="30" x14ac:dyDescent="0.25">
      <c r="C160" s="189" t="s">
        <v>618</v>
      </c>
      <c r="G160" s="187"/>
    </row>
    <row r="161" spans="3:7" x14ac:dyDescent="0.25">
      <c r="C161" s="188" t="s">
        <v>606</v>
      </c>
      <c r="G161" s="187"/>
    </row>
    <row r="162" spans="3:7" x14ac:dyDescent="0.25">
      <c r="C162" s="188" t="s">
        <v>611</v>
      </c>
      <c r="G162" s="187"/>
    </row>
    <row r="163" spans="3:7" x14ac:dyDescent="0.25">
      <c r="C163" s="188" t="s">
        <v>613</v>
      </c>
      <c r="G163" s="187"/>
    </row>
    <row r="164" spans="3:7" x14ac:dyDescent="0.25">
      <c r="C164" s="188" t="s">
        <v>619</v>
      </c>
      <c r="G164" s="187"/>
    </row>
    <row r="165" spans="3:7" x14ac:dyDescent="0.25">
      <c r="C165" s="188" t="s">
        <v>620</v>
      </c>
      <c r="G165" s="187"/>
    </row>
    <row r="166" spans="3:7" x14ac:dyDescent="0.25">
      <c r="C166" s="188" t="s">
        <v>637</v>
      </c>
      <c r="G166" s="187"/>
    </row>
    <row r="167" spans="3:7" ht="15.75" thickBot="1" x14ac:dyDescent="0.3">
      <c r="C167" s="190" t="s">
        <v>641</v>
      </c>
      <c r="G167" s="187"/>
    </row>
    <row r="168" spans="3:7" ht="15.75" thickBot="1" x14ac:dyDescent="0.3">
      <c r="C168" s="192"/>
      <c r="G168" s="184" t="s">
        <v>676</v>
      </c>
    </row>
    <row r="169" spans="3:7" ht="26.25" thickBot="1" x14ac:dyDescent="0.3">
      <c r="C169" s="184" t="s">
        <v>676</v>
      </c>
      <c r="G169" s="185" t="s">
        <v>575</v>
      </c>
    </row>
    <row r="170" spans="3:7" ht="15.75" thickBot="1" x14ac:dyDescent="0.3">
      <c r="C170" s="185" t="s">
        <v>577</v>
      </c>
      <c r="G170" s="187" t="s">
        <v>677</v>
      </c>
    </row>
    <row r="171" spans="3:7" ht="30" x14ac:dyDescent="0.25">
      <c r="C171" s="186" t="s">
        <v>576</v>
      </c>
      <c r="G171" s="187" t="s">
        <v>678</v>
      </c>
    </row>
    <row r="172" spans="3:7" x14ac:dyDescent="0.25">
      <c r="C172" s="188" t="s">
        <v>579</v>
      </c>
      <c r="G172" s="187" t="s">
        <v>679</v>
      </c>
    </row>
    <row r="173" spans="3:7" x14ac:dyDescent="0.25">
      <c r="C173" s="188" t="s">
        <v>581</v>
      </c>
      <c r="G173" s="187" t="s">
        <v>680</v>
      </c>
    </row>
    <row r="174" spans="3:7" x14ac:dyDescent="0.25">
      <c r="C174" s="190" t="s">
        <v>589</v>
      </c>
      <c r="G174" s="187" t="s">
        <v>681</v>
      </c>
    </row>
    <row r="175" spans="3:7" x14ac:dyDescent="0.25">
      <c r="C175" s="190" t="s">
        <v>591</v>
      </c>
      <c r="G175" s="187" t="s">
        <v>682</v>
      </c>
    </row>
    <row r="176" spans="3:7" x14ac:dyDescent="0.25">
      <c r="C176" s="190" t="s">
        <v>593</v>
      </c>
      <c r="G176" s="187" t="s">
        <v>683</v>
      </c>
    </row>
    <row r="177" spans="3:7" x14ac:dyDescent="0.25">
      <c r="C177" s="188" t="s">
        <v>598</v>
      </c>
      <c r="G177" s="187" t="s">
        <v>684</v>
      </c>
    </row>
    <row r="178" spans="3:7" x14ac:dyDescent="0.25">
      <c r="C178" s="188" t="s">
        <v>596</v>
      </c>
      <c r="G178" s="187" t="s">
        <v>685</v>
      </c>
    </row>
    <row r="179" spans="3:7" x14ac:dyDescent="0.25">
      <c r="C179" s="188" t="s">
        <v>603</v>
      </c>
      <c r="G179" s="187" t="s">
        <v>660</v>
      </c>
    </row>
    <row r="180" spans="3:7" x14ac:dyDescent="0.25">
      <c r="C180" s="188" t="s">
        <v>608</v>
      </c>
      <c r="G180" s="187" t="s">
        <v>686</v>
      </c>
    </row>
    <row r="181" spans="3:7" x14ac:dyDescent="0.25">
      <c r="C181" s="188" t="s">
        <v>619</v>
      </c>
      <c r="G181" s="187" t="s">
        <v>687</v>
      </c>
    </row>
    <row r="182" spans="3:7" x14ac:dyDescent="0.25">
      <c r="C182" s="188" t="s">
        <v>626</v>
      </c>
      <c r="G182" s="187" t="s">
        <v>688</v>
      </c>
    </row>
    <row r="183" spans="3:7" x14ac:dyDescent="0.25">
      <c r="C183" s="188" t="s">
        <v>621</v>
      </c>
      <c r="G183" s="187" t="s">
        <v>689</v>
      </c>
    </row>
    <row r="184" spans="3:7" x14ac:dyDescent="0.25">
      <c r="C184" s="188" t="s">
        <v>632</v>
      </c>
      <c r="G184" s="187"/>
    </row>
    <row r="185" spans="3:7" x14ac:dyDescent="0.25">
      <c r="C185" s="188" t="s">
        <v>634</v>
      </c>
      <c r="G185" s="187"/>
    </row>
    <row r="186" spans="3:7" x14ac:dyDescent="0.25">
      <c r="C186" s="188" t="s">
        <v>622</v>
      </c>
      <c r="G186" s="187"/>
    </row>
    <row r="187" spans="3:7" x14ac:dyDescent="0.25">
      <c r="C187" s="188" t="s">
        <v>637</v>
      </c>
      <c r="G187" s="187"/>
    </row>
    <row r="188" spans="3:7" x14ac:dyDescent="0.25">
      <c r="C188" s="188" t="s">
        <v>639</v>
      </c>
      <c r="G188" s="187"/>
    </row>
    <row r="189" spans="3:7" x14ac:dyDescent="0.25">
      <c r="C189" s="190" t="s">
        <v>641</v>
      </c>
      <c r="G189" s="187"/>
    </row>
    <row r="190" spans="3:7" ht="15.75" thickBot="1" x14ac:dyDescent="0.3">
      <c r="C190" s="191"/>
      <c r="G190" s="187"/>
    </row>
    <row r="191" spans="3:7" ht="15.75" thickBot="1" x14ac:dyDescent="0.3">
      <c r="C191" s="192"/>
      <c r="G191" s="184" t="s">
        <v>690</v>
      </c>
    </row>
    <row r="192" spans="3:7" ht="26.25" thickBot="1" x14ac:dyDescent="0.3">
      <c r="C192" s="184" t="s">
        <v>690</v>
      </c>
      <c r="G192" s="185" t="s">
        <v>575</v>
      </c>
    </row>
    <row r="193" spans="3:7" ht="15.75" thickBot="1" x14ac:dyDescent="0.3">
      <c r="C193" s="185" t="s">
        <v>577</v>
      </c>
      <c r="G193" s="187" t="s">
        <v>691</v>
      </c>
    </row>
    <row r="194" spans="3:7" ht="30" x14ac:dyDescent="0.25">
      <c r="C194" s="186" t="s">
        <v>576</v>
      </c>
      <c r="G194" s="187" t="s">
        <v>692</v>
      </c>
    </row>
    <row r="195" spans="3:7" x14ac:dyDescent="0.25">
      <c r="C195" s="188" t="s">
        <v>579</v>
      </c>
      <c r="G195" s="187" t="s">
        <v>693</v>
      </c>
    </row>
    <row r="196" spans="3:7" x14ac:dyDescent="0.25">
      <c r="C196" s="188" t="s">
        <v>581</v>
      </c>
      <c r="G196" s="187" t="s">
        <v>694</v>
      </c>
    </row>
    <row r="197" spans="3:7" ht="45" x14ac:dyDescent="0.25">
      <c r="C197" s="189" t="s">
        <v>583</v>
      </c>
      <c r="G197" s="187" t="s">
        <v>695</v>
      </c>
    </row>
    <row r="198" spans="3:7" x14ac:dyDescent="0.25">
      <c r="C198" s="190" t="s">
        <v>585</v>
      </c>
      <c r="G198" s="187" t="s">
        <v>696</v>
      </c>
    </row>
    <row r="199" spans="3:7" x14ac:dyDescent="0.25">
      <c r="C199" s="188" t="s">
        <v>587</v>
      </c>
      <c r="G199" s="187" t="s">
        <v>697</v>
      </c>
    </row>
    <row r="200" spans="3:7" x14ac:dyDescent="0.25">
      <c r="C200" s="190" t="s">
        <v>589</v>
      </c>
      <c r="G200" s="187" t="s">
        <v>698</v>
      </c>
    </row>
    <row r="201" spans="3:7" x14ac:dyDescent="0.25">
      <c r="C201" s="190" t="s">
        <v>591</v>
      </c>
      <c r="G201" s="187" t="s">
        <v>685</v>
      </c>
    </row>
    <row r="202" spans="3:7" x14ac:dyDescent="0.25">
      <c r="C202" s="190" t="s">
        <v>593</v>
      </c>
      <c r="G202" s="187" t="s">
        <v>699</v>
      </c>
    </row>
    <row r="203" spans="3:7" x14ac:dyDescent="0.25">
      <c r="C203" s="188" t="s">
        <v>594</v>
      </c>
      <c r="G203" s="187" t="s">
        <v>700</v>
      </c>
    </row>
    <row r="204" spans="3:7" x14ac:dyDescent="0.25">
      <c r="C204" s="188" t="s">
        <v>598</v>
      </c>
      <c r="G204" s="187" t="s">
        <v>701</v>
      </c>
    </row>
    <row r="205" spans="3:7" x14ac:dyDescent="0.25">
      <c r="C205" s="188" t="s">
        <v>596</v>
      </c>
      <c r="G205" s="187" t="s">
        <v>702</v>
      </c>
    </row>
    <row r="206" spans="3:7" x14ac:dyDescent="0.25">
      <c r="C206" s="188" t="s">
        <v>603</v>
      </c>
      <c r="G206" s="187" t="s">
        <v>665</v>
      </c>
    </row>
    <row r="207" spans="3:7" x14ac:dyDescent="0.25">
      <c r="C207" s="188" t="s">
        <v>599</v>
      </c>
      <c r="G207" s="187" t="s">
        <v>703</v>
      </c>
    </row>
    <row r="208" spans="3:7" x14ac:dyDescent="0.25">
      <c r="C208" s="188" t="s">
        <v>601</v>
      </c>
      <c r="G208" s="187" t="s">
        <v>704</v>
      </c>
    </row>
    <row r="209" spans="3:7" ht="30" x14ac:dyDescent="0.25">
      <c r="C209" s="189" t="s">
        <v>618</v>
      </c>
      <c r="G209" s="187" t="s">
        <v>683</v>
      </c>
    </row>
    <row r="210" spans="3:7" x14ac:dyDescent="0.25">
      <c r="C210" s="188" t="s">
        <v>609</v>
      </c>
      <c r="G210" s="187" t="s">
        <v>660</v>
      </c>
    </row>
    <row r="211" spans="3:7" x14ac:dyDescent="0.25">
      <c r="C211" s="188" t="s">
        <v>616</v>
      </c>
      <c r="G211" s="187"/>
    </row>
    <row r="212" spans="3:7" x14ac:dyDescent="0.25">
      <c r="C212" s="188" t="s">
        <v>620</v>
      </c>
      <c r="G212" s="187"/>
    </row>
    <row r="213" spans="3:7" ht="15.75" thickBot="1" x14ac:dyDescent="0.3">
      <c r="C213" s="190" t="s">
        <v>641</v>
      </c>
      <c r="G213" s="187"/>
    </row>
    <row r="214" spans="3:7" ht="15.75" thickBot="1" x14ac:dyDescent="0.3">
      <c r="C214" s="192"/>
      <c r="G214" s="184" t="s">
        <v>705</v>
      </c>
    </row>
    <row r="215" spans="3:7" ht="26.25" thickBot="1" x14ac:dyDescent="0.3">
      <c r="C215" s="184" t="s">
        <v>705</v>
      </c>
      <c r="G215" s="185" t="s">
        <v>575</v>
      </c>
    </row>
    <row r="216" spans="3:7" ht="15.75" thickBot="1" x14ac:dyDescent="0.3">
      <c r="C216" s="185" t="s">
        <v>577</v>
      </c>
      <c r="G216" s="187" t="s">
        <v>691</v>
      </c>
    </row>
    <row r="217" spans="3:7" ht="30" x14ac:dyDescent="0.25">
      <c r="C217" s="186" t="s">
        <v>576</v>
      </c>
      <c r="G217" s="187" t="s">
        <v>692</v>
      </c>
    </row>
    <row r="218" spans="3:7" ht="45" x14ac:dyDescent="0.25">
      <c r="C218" s="189" t="s">
        <v>583</v>
      </c>
      <c r="G218" s="187" t="s">
        <v>693</v>
      </c>
    </row>
    <row r="219" spans="3:7" x14ac:dyDescent="0.25">
      <c r="C219" s="190" t="s">
        <v>585</v>
      </c>
      <c r="G219" s="187" t="s">
        <v>694</v>
      </c>
    </row>
    <row r="220" spans="3:7" x14ac:dyDescent="0.25">
      <c r="C220" s="190" t="s">
        <v>589</v>
      </c>
      <c r="G220" s="187" t="s">
        <v>695</v>
      </c>
    </row>
    <row r="221" spans="3:7" x14ac:dyDescent="0.25">
      <c r="C221" s="190" t="s">
        <v>591</v>
      </c>
      <c r="G221" s="187" t="s">
        <v>696</v>
      </c>
    </row>
    <row r="222" spans="3:7" x14ac:dyDescent="0.25">
      <c r="C222" s="190" t="s">
        <v>593</v>
      </c>
      <c r="G222" s="187" t="s">
        <v>697</v>
      </c>
    </row>
    <row r="223" spans="3:7" x14ac:dyDescent="0.25">
      <c r="C223" s="188" t="s">
        <v>596</v>
      </c>
      <c r="G223" s="187" t="s">
        <v>698</v>
      </c>
    </row>
    <row r="224" spans="3:7" x14ac:dyDescent="0.25">
      <c r="C224" s="188" t="s">
        <v>603</v>
      </c>
      <c r="G224" s="187" t="s">
        <v>685</v>
      </c>
    </row>
    <row r="225" spans="3:7" x14ac:dyDescent="0.25">
      <c r="C225" s="188" t="s">
        <v>599</v>
      </c>
      <c r="G225" s="187" t="s">
        <v>699</v>
      </c>
    </row>
    <row r="226" spans="3:7" x14ac:dyDescent="0.25">
      <c r="C226" s="188" t="s">
        <v>601</v>
      </c>
      <c r="G226" s="187" t="s">
        <v>700</v>
      </c>
    </row>
    <row r="227" spans="3:7" ht="45" x14ac:dyDescent="0.25">
      <c r="C227" s="189" t="s">
        <v>604</v>
      </c>
      <c r="G227" s="187" t="s">
        <v>701</v>
      </c>
    </row>
    <row r="228" spans="3:7" x14ac:dyDescent="0.25">
      <c r="C228" s="188" t="s">
        <v>615</v>
      </c>
      <c r="G228" s="187" t="s">
        <v>702</v>
      </c>
    </row>
    <row r="229" spans="3:7" ht="30" x14ac:dyDescent="0.25">
      <c r="C229" s="189" t="s">
        <v>618</v>
      </c>
      <c r="G229" s="187" t="s">
        <v>665</v>
      </c>
    </row>
    <row r="230" spans="3:7" x14ac:dyDescent="0.25">
      <c r="C230" s="188" t="s">
        <v>609</v>
      </c>
      <c r="G230" s="187" t="s">
        <v>703</v>
      </c>
    </row>
    <row r="231" spans="3:7" x14ac:dyDescent="0.25">
      <c r="C231" s="188" t="s">
        <v>611</v>
      </c>
      <c r="G231" s="187" t="s">
        <v>704</v>
      </c>
    </row>
    <row r="232" spans="3:7" x14ac:dyDescent="0.25">
      <c r="C232" s="188" t="s">
        <v>613</v>
      </c>
      <c r="G232" s="187" t="s">
        <v>683</v>
      </c>
    </row>
    <row r="233" spans="3:7" x14ac:dyDescent="0.25">
      <c r="C233" s="188" t="s">
        <v>619</v>
      </c>
      <c r="G233" s="187" t="s">
        <v>660</v>
      </c>
    </row>
    <row r="234" spans="3:7" x14ac:dyDescent="0.25">
      <c r="C234" s="188" t="s">
        <v>620</v>
      </c>
      <c r="G234" s="187"/>
    </row>
    <row r="235" spans="3:7" x14ac:dyDescent="0.25">
      <c r="C235" s="188" t="s">
        <v>629</v>
      </c>
      <c r="G235" s="187"/>
    </row>
    <row r="236" spans="3:7" ht="15.75" thickBot="1" x14ac:dyDescent="0.3">
      <c r="C236" s="188" t="s">
        <v>621</v>
      </c>
      <c r="G236" s="187"/>
    </row>
    <row r="237" spans="3:7" ht="15.75" thickBot="1" x14ac:dyDescent="0.3">
      <c r="C237" s="193"/>
      <c r="G237" s="184" t="s">
        <v>706</v>
      </c>
    </row>
    <row r="238" spans="3:7" ht="15.75" thickBot="1" x14ac:dyDescent="0.3">
      <c r="C238" s="184" t="s">
        <v>706</v>
      </c>
      <c r="G238" s="185" t="s">
        <v>575</v>
      </c>
    </row>
    <row r="239" spans="3:7" ht="15.75" thickBot="1" x14ac:dyDescent="0.3">
      <c r="C239" s="185" t="s">
        <v>577</v>
      </c>
      <c r="G239" s="187" t="s">
        <v>624</v>
      </c>
    </row>
    <row r="240" spans="3:7" ht="30" x14ac:dyDescent="0.25">
      <c r="C240" s="186" t="s">
        <v>576</v>
      </c>
      <c r="G240" s="187" t="s">
        <v>625</v>
      </c>
    </row>
    <row r="241" spans="3:7" x14ac:dyDescent="0.25">
      <c r="C241" s="188" t="s">
        <v>579</v>
      </c>
      <c r="G241" s="187" t="s">
        <v>627</v>
      </c>
    </row>
    <row r="242" spans="3:7" x14ac:dyDescent="0.25">
      <c r="C242" s="188" t="s">
        <v>581</v>
      </c>
      <c r="G242" s="187" t="s">
        <v>628</v>
      </c>
    </row>
    <row r="243" spans="3:7" ht="45" x14ac:dyDescent="0.25">
      <c r="C243" s="189" t="s">
        <v>583</v>
      </c>
      <c r="G243" s="187" t="s">
        <v>630</v>
      </c>
    </row>
    <row r="244" spans="3:7" x14ac:dyDescent="0.25">
      <c r="C244" s="190" t="s">
        <v>585</v>
      </c>
      <c r="G244" s="187" t="s">
        <v>631</v>
      </c>
    </row>
    <row r="245" spans="3:7" x14ac:dyDescent="0.25">
      <c r="C245" s="188" t="s">
        <v>587</v>
      </c>
      <c r="G245" s="187" t="s">
        <v>633</v>
      </c>
    </row>
    <row r="246" spans="3:7" x14ac:dyDescent="0.25">
      <c r="C246" s="190" t="s">
        <v>589</v>
      </c>
      <c r="G246" s="187" t="s">
        <v>635</v>
      </c>
    </row>
    <row r="247" spans="3:7" x14ac:dyDescent="0.25">
      <c r="C247" s="188" t="s">
        <v>594</v>
      </c>
      <c r="G247" s="187" t="s">
        <v>636</v>
      </c>
    </row>
    <row r="248" spans="3:7" x14ac:dyDescent="0.25">
      <c r="C248" s="188" t="s">
        <v>598</v>
      </c>
      <c r="G248" s="187" t="s">
        <v>638</v>
      </c>
    </row>
    <row r="249" spans="3:7" x14ac:dyDescent="0.25">
      <c r="C249" s="188" t="s">
        <v>596</v>
      </c>
      <c r="G249" s="187" t="s">
        <v>640</v>
      </c>
    </row>
    <row r="250" spans="3:7" x14ac:dyDescent="0.25">
      <c r="C250" s="188" t="s">
        <v>599</v>
      </c>
      <c r="G250" s="187" t="s">
        <v>642</v>
      </c>
    </row>
    <row r="251" spans="3:7" x14ac:dyDescent="0.25">
      <c r="C251" s="188" t="s">
        <v>601</v>
      </c>
      <c r="G251" s="187" t="s">
        <v>643</v>
      </c>
    </row>
    <row r="252" spans="3:7" ht="45" x14ac:dyDescent="0.25">
      <c r="C252" s="189" t="s">
        <v>604</v>
      </c>
      <c r="G252" s="187" t="s">
        <v>644</v>
      </c>
    </row>
    <row r="253" spans="3:7" x14ac:dyDescent="0.25">
      <c r="C253" s="188" t="s">
        <v>606</v>
      </c>
      <c r="G253" s="187"/>
    </row>
    <row r="254" spans="3:7" x14ac:dyDescent="0.25">
      <c r="C254" s="188" t="s">
        <v>609</v>
      </c>
      <c r="G254" s="187"/>
    </row>
    <row r="255" spans="3:7" x14ac:dyDescent="0.25">
      <c r="C255" s="188" t="s">
        <v>611</v>
      </c>
    </row>
    <row r="256" spans="3:7" x14ac:dyDescent="0.25">
      <c r="C256" s="188" t="s">
        <v>613</v>
      </c>
    </row>
    <row r="257" spans="3:3" x14ac:dyDescent="0.25">
      <c r="C257" s="188" t="s">
        <v>619</v>
      </c>
    </row>
    <row r="258" spans="3:3" x14ac:dyDescent="0.25">
      <c r="C258" s="188" t="s">
        <v>620</v>
      </c>
    </row>
    <row r="259" spans="3:3" x14ac:dyDescent="0.25">
      <c r="C259" s="188" t="s">
        <v>621</v>
      </c>
    </row>
    <row r="260" spans="3:3" x14ac:dyDescent="0.25">
      <c r="C260" s="190" t="s">
        <v>641</v>
      </c>
    </row>
  </sheetData>
  <mergeCells count="12">
    <mergeCell ref="C25:E25"/>
    <mergeCell ref="A1:C1"/>
    <mergeCell ref="E1:G1"/>
    <mergeCell ref="J1:P1"/>
    <mergeCell ref="L2:P2"/>
    <mergeCell ref="I3:I7"/>
    <mergeCell ref="L8:P8"/>
    <mergeCell ref="L10:P11"/>
    <mergeCell ref="A11:A15"/>
    <mergeCell ref="B11:B13"/>
    <mergeCell ref="B14:B15"/>
    <mergeCell ref="A17:A2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36"/>
  <sheetViews>
    <sheetView topLeftCell="A5" zoomScale="70" zoomScaleNormal="70" workbookViewId="0">
      <selection activeCell="C31" sqref="C31"/>
    </sheetView>
  </sheetViews>
  <sheetFormatPr baseColWidth="10" defaultColWidth="11.42578125" defaultRowHeight="15" x14ac:dyDescent="0.25"/>
  <cols>
    <col min="1" max="1" width="11.42578125" style="116"/>
    <col min="2" max="2" width="40.85546875" style="116" customWidth="1"/>
    <col min="3" max="3" width="18.140625" style="116" customWidth="1"/>
    <col min="4" max="4" width="20.85546875" style="116" customWidth="1"/>
    <col min="5" max="5" width="20.140625" style="116" customWidth="1"/>
    <col min="6" max="6" width="37.7109375" style="116" customWidth="1"/>
    <col min="7" max="7" width="21.7109375" style="116" customWidth="1"/>
    <col min="8" max="8" width="18" style="116" customWidth="1"/>
    <col min="9" max="9" width="13" style="116" bestFit="1" customWidth="1"/>
    <col min="10" max="10" width="12.5703125" style="116" bestFit="1" customWidth="1"/>
    <col min="11" max="15" width="11.42578125" style="116"/>
    <col min="16" max="16" width="49.28515625" style="116" bestFit="1" customWidth="1"/>
    <col min="17" max="16384" width="11.42578125" style="116"/>
  </cols>
  <sheetData>
    <row r="4" spans="2:11" ht="26.1" customHeight="1" x14ac:dyDescent="0.25">
      <c r="B4" s="124" t="s">
        <v>188</v>
      </c>
      <c r="C4" s="124" t="s">
        <v>276</v>
      </c>
      <c r="D4" s="124" t="s">
        <v>199</v>
      </c>
      <c r="E4" s="123" t="s">
        <v>275</v>
      </c>
      <c r="F4" s="123" t="s">
        <v>274</v>
      </c>
      <c r="G4" s="352" t="s">
        <v>273</v>
      </c>
      <c r="H4" s="1521" t="s">
        <v>272</v>
      </c>
      <c r="I4" s="1521"/>
      <c r="J4" s="352" t="s">
        <v>271</v>
      </c>
      <c r="K4" s="117"/>
    </row>
    <row r="5" spans="2:11" ht="26.1" customHeight="1" x14ac:dyDescent="0.25">
      <c r="B5" s="133" t="s">
        <v>334</v>
      </c>
      <c r="C5" s="117" t="s">
        <v>252</v>
      </c>
      <c r="D5" s="122" t="s">
        <v>270</v>
      </c>
      <c r="E5" s="122" t="s">
        <v>26</v>
      </c>
      <c r="F5" s="122" t="s">
        <v>269</v>
      </c>
      <c r="G5" s="119" t="s">
        <v>268</v>
      </c>
      <c r="H5" s="119" t="s">
        <v>267</v>
      </c>
      <c r="I5" s="121">
        <v>100</v>
      </c>
      <c r="J5" s="119" t="s">
        <v>13</v>
      </c>
      <c r="K5" s="117"/>
    </row>
    <row r="6" spans="2:11" ht="26.1" customHeight="1" x14ac:dyDescent="0.25">
      <c r="B6" s="133" t="s">
        <v>335</v>
      </c>
      <c r="C6" s="117"/>
      <c r="D6" s="122" t="s">
        <v>266</v>
      </c>
      <c r="F6" s="122" t="s">
        <v>265</v>
      </c>
      <c r="G6" s="119" t="s">
        <v>264</v>
      </c>
      <c r="H6" s="119" t="s">
        <v>263</v>
      </c>
      <c r="I6" s="121">
        <v>50</v>
      </c>
      <c r="J6" s="119" t="s">
        <v>14</v>
      </c>
      <c r="K6" s="117"/>
    </row>
    <row r="7" spans="2:11" ht="26.1" customHeight="1" x14ac:dyDescent="0.25">
      <c r="B7" s="133" t="s">
        <v>336</v>
      </c>
      <c r="C7" s="117"/>
      <c r="D7" s="122" t="s">
        <v>262</v>
      </c>
      <c r="E7" s="122"/>
      <c r="F7" s="122" t="s">
        <v>261</v>
      </c>
      <c r="G7" s="119" t="s">
        <v>260</v>
      </c>
      <c r="H7" s="119" t="s">
        <v>259</v>
      </c>
      <c r="I7" s="121">
        <v>0</v>
      </c>
      <c r="J7" s="119"/>
      <c r="K7" s="117"/>
    </row>
    <row r="8" spans="2:11" ht="26.1" customHeight="1" x14ac:dyDescent="0.25">
      <c r="B8" s="133" t="s">
        <v>337</v>
      </c>
      <c r="C8" s="117"/>
      <c r="D8" s="122" t="s">
        <v>258</v>
      </c>
      <c r="E8" s="122"/>
      <c r="F8" s="117"/>
      <c r="G8" s="117"/>
      <c r="H8" s="119" t="s">
        <v>257</v>
      </c>
      <c r="I8" s="117"/>
      <c r="J8" s="117"/>
      <c r="K8" s="117"/>
    </row>
    <row r="9" spans="2:11" ht="26.1" customHeight="1" x14ac:dyDescent="0.25">
      <c r="B9" s="133" t="s">
        <v>338</v>
      </c>
      <c r="C9" s="117"/>
      <c r="D9" s="122" t="s">
        <v>256</v>
      </c>
      <c r="E9" s="117"/>
      <c r="F9" s="117"/>
      <c r="G9" s="117"/>
      <c r="H9" s="119" t="s">
        <v>255</v>
      </c>
      <c r="I9" s="117"/>
      <c r="J9" s="117"/>
      <c r="K9" s="117"/>
    </row>
    <row r="10" spans="2:11" ht="26.1" customHeight="1" x14ac:dyDescent="0.25">
      <c r="B10" s="133" t="s">
        <v>339</v>
      </c>
      <c r="C10" s="117"/>
      <c r="D10" s="117"/>
      <c r="E10" s="117"/>
      <c r="F10" s="117"/>
      <c r="G10" s="117"/>
      <c r="H10" s="119" t="s">
        <v>254</v>
      </c>
      <c r="I10" s="117"/>
      <c r="J10" s="117"/>
      <c r="K10" s="117"/>
    </row>
    <row r="11" spans="2:11" ht="26.1" customHeight="1" x14ac:dyDescent="0.25">
      <c r="B11" s="133" t="s">
        <v>340</v>
      </c>
      <c r="C11" s="117"/>
      <c r="D11" s="117"/>
      <c r="E11" s="117"/>
      <c r="F11" s="117"/>
      <c r="G11" s="117"/>
      <c r="H11" s="119" t="s">
        <v>253</v>
      </c>
      <c r="I11" s="117"/>
      <c r="J11" s="117"/>
      <c r="K11" s="117"/>
    </row>
    <row r="12" spans="2:11" ht="26.1" customHeight="1" x14ac:dyDescent="0.25">
      <c r="B12" s="133" t="s">
        <v>341</v>
      </c>
      <c r="C12" s="117"/>
      <c r="D12" s="117"/>
      <c r="E12" s="117"/>
      <c r="F12" s="120" t="s">
        <v>251</v>
      </c>
      <c r="G12" s="117"/>
      <c r="H12" s="119" t="s">
        <v>250</v>
      </c>
      <c r="I12" s="117"/>
      <c r="J12" s="117"/>
      <c r="K12" s="117"/>
    </row>
    <row r="13" spans="2:11" ht="26.1" customHeight="1" x14ac:dyDescent="0.25">
      <c r="B13" s="133" t="s">
        <v>342</v>
      </c>
      <c r="C13" s="117"/>
      <c r="D13" s="117"/>
      <c r="E13" s="117"/>
      <c r="F13" s="118" t="s">
        <v>249</v>
      </c>
      <c r="G13" s="117"/>
      <c r="H13" s="119" t="s">
        <v>248</v>
      </c>
      <c r="I13" s="117"/>
      <c r="J13" s="117"/>
      <c r="K13" s="117"/>
    </row>
    <row r="14" spans="2:11" ht="26.1" customHeight="1" x14ac:dyDescent="0.25">
      <c r="B14" s="133" t="s">
        <v>343</v>
      </c>
      <c r="C14" s="117"/>
      <c r="D14" s="117"/>
      <c r="E14" s="117"/>
      <c r="F14" s="118" t="s">
        <v>247</v>
      </c>
      <c r="G14" s="117"/>
      <c r="H14" s="117"/>
      <c r="I14" s="117"/>
      <c r="J14" s="117"/>
      <c r="K14" s="117"/>
    </row>
    <row r="15" spans="2:11" ht="26.1" customHeight="1" x14ac:dyDescent="0.25">
      <c r="B15" s="133" t="s">
        <v>344</v>
      </c>
      <c r="C15" s="117"/>
      <c r="D15" s="117"/>
      <c r="E15" s="117"/>
      <c r="F15" s="118" t="s">
        <v>246</v>
      </c>
      <c r="G15" s="117"/>
      <c r="H15" s="117"/>
      <c r="I15" s="117"/>
      <c r="J15" s="117"/>
      <c r="K15" s="117"/>
    </row>
    <row r="16" spans="2:11" ht="26.1" customHeight="1" x14ac:dyDescent="0.25">
      <c r="B16" s="133" t="s">
        <v>345</v>
      </c>
      <c r="C16" s="117"/>
      <c r="D16" s="117"/>
      <c r="E16" s="117"/>
      <c r="F16" s="117"/>
      <c r="G16" s="117"/>
      <c r="H16" s="117"/>
      <c r="I16" s="117"/>
      <c r="J16" s="117"/>
      <c r="K16" s="117"/>
    </row>
    <row r="17" spans="1:12" ht="26.1" customHeight="1" x14ac:dyDescent="0.25">
      <c r="B17" s="133" t="s">
        <v>346</v>
      </c>
      <c r="C17" s="117"/>
      <c r="D17" s="117"/>
      <c r="E17" s="117"/>
      <c r="F17" s="117"/>
      <c r="G17" s="117"/>
      <c r="H17" s="117"/>
      <c r="I17" s="117"/>
      <c r="J17" s="117"/>
      <c r="K17" s="117"/>
    </row>
    <row r="18" spans="1:12" ht="26.1" customHeight="1" x14ac:dyDescent="0.25">
      <c r="B18" s="133" t="s">
        <v>347</v>
      </c>
      <c r="C18" s="117"/>
      <c r="D18" s="117"/>
      <c r="E18" s="117"/>
      <c r="F18" s="117"/>
      <c r="G18" s="117"/>
      <c r="H18" s="117"/>
      <c r="I18" s="117"/>
      <c r="J18" s="117"/>
      <c r="K18" s="117"/>
    </row>
    <row r="19" spans="1:12" ht="26.1" customHeight="1" x14ac:dyDescent="0.25">
      <c r="B19" s="133" t="s">
        <v>348</v>
      </c>
      <c r="C19" s="117"/>
      <c r="D19" s="117"/>
      <c r="E19" s="117"/>
      <c r="F19" s="117"/>
      <c r="G19" s="117"/>
      <c r="H19" s="117"/>
      <c r="I19" s="117"/>
      <c r="J19" s="117"/>
      <c r="K19" s="117"/>
    </row>
    <row r="20" spans="1:12" ht="26.1" customHeight="1" x14ac:dyDescent="0.25">
      <c r="B20" s="133" t="s">
        <v>349</v>
      </c>
      <c r="C20" s="117"/>
      <c r="D20" s="117"/>
      <c r="E20" s="117"/>
      <c r="F20" s="117"/>
      <c r="G20" s="117"/>
      <c r="H20" s="117"/>
      <c r="I20" s="117"/>
      <c r="J20" s="117"/>
      <c r="K20" s="117"/>
    </row>
    <row r="21" spans="1:12" ht="26.1" customHeight="1" x14ac:dyDescent="0.25">
      <c r="B21" s="133" t="s">
        <v>350</v>
      </c>
      <c r="C21" s="117"/>
      <c r="D21" s="117"/>
      <c r="E21" s="117"/>
      <c r="F21" s="117"/>
      <c r="G21" s="117"/>
      <c r="H21" s="117"/>
      <c r="I21" s="117"/>
      <c r="J21" s="117"/>
      <c r="K21" s="117"/>
    </row>
    <row r="22" spans="1:12" ht="26.1" customHeight="1" x14ac:dyDescent="0.25">
      <c r="B22" s="133" t="s">
        <v>351</v>
      </c>
      <c r="C22" s="117"/>
      <c r="D22" s="117"/>
      <c r="E22" s="117"/>
      <c r="F22" s="117"/>
      <c r="G22" s="117"/>
      <c r="H22" s="117"/>
      <c r="I22" s="117"/>
      <c r="J22" s="117"/>
      <c r="K22" s="117"/>
    </row>
    <row r="23" spans="1:12" ht="26.1" customHeight="1" x14ac:dyDescent="0.25"/>
    <row r="24" spans="1:12" ht="26.1" customHeight="1" x14ac:dyDescent="0.25"/>
    <row r="25" spans="1:12" ht="26.1" customHeight="1" x14ac:dyDescent="0.25">
      <c r="A25" s="117"/>
      <c r="B25" s="117"/>
      <c r="C25" s="117"/>
      <c r="D25" s="117"/>
      <c r="E25" s="117"/>
      <c r="F25" s="117"/>
      <c r="G25" s="121"/>
      <c r="H25" s="121">
        <v>1</v>
      </c>
      <c r="I25" s="121">
        <v>2</v>
      </c>
      <c r="J25" s="121">
        <v>3</v>
      </c>
      <c r="K25" s="121">
        <v>4</v>
      </c>
      <c r="L25" s="121">
        <v>5</v>
      </c>
    </row>
    <row r="26" spans="1:12" ht="26.1" customHeight="1" x14ac:dyDescent="0.25">
      <c r="A26" s="117">
        <v>1</v>
      </c>
      <c r="B26" s="117" t="s">
        <v>245</v>
      </c>
      <c r="C26" s="117"/>
      <c r="D26" s="117"/>
      <c r="E26" s="117"/>
      <c r="F26" s="117"/>
      <c r="G26" s="121">
        <v>1</v>
      </c>
      <c r="H26" s="121" t="s">
        <v>240</v>
      </c>
      <c r="I26" s="121" t="s">
        <v>240</v>
      </c>
      <c r="J26" s="121" t="s">
        <v>239</v>
      </c>
      <c r="K26" s="121" t="s">
        <v>238</v>
      </c>
      <c r="L26" s="369" t="s">
        <v>237</v>
      </c>
    </row>
    <row r="27" spans="1:12" ht="26.1" customHeight="1" x14ac:dyDescent="0.25">
      <c r="A27" s="117">
        <v>2</v>
      </c>
      <c r="B27" s="117" t="s">
        <v>244</v>
      </c>
      <c r="C27" s="117"/>
      <c r="D27" s="117"/>
      <c r="E27" s="117"/>
      <c r="F27" s="117"/>
      <c r="G27" s="121">
        <v>2</v>
      </c>
      <c r="H27" s="121" t="s">
        <v>240</v>
      </c>
      <c r="I27" s="121" t="s">
        <v>240</v>
      </c>
      <c r="J27" s="121" t="s">
        <v>239</v>
      </c>
      <c r="K27" s="121" t="s">
        <v>238</v>
      </c>
      <c r="L27" s="121" t="s">
        <v>237</v>
      </c>
    </row>
    <row r="28" spans="1:12" ht="26.1" customHeight="1" x14ac:dyDescent="0.25">
      <c r="A28" s="117">
        <v>3</v>
      </c>
      <c r="B28" s="117" t="s">
        <v>243</v>
      </c>
      <c r="C28" s="117"/>
      <c r="D28" s="117"/>
      <c r="E28" s="117"/>
      <c r="F28" s="117"/>
      <c r="G28" s="121">
        <v>3</v>
      </c>
      <c r="H28" s="121" t="s">
        <v>240</v>
      </c>
      <c r="I28" s="121" t="s">
        <v>239</v>
      </c>
      <c r="J28" s="121" t="s">
        <v>238</v>
      </c>
      <c r="K28" s="121" t="s">
        <v>237</v>
      </c>
      <c r="L28" s="121" t="s">
        <v>237</v>
      </c>
    </row>
    <row r="29" spans="1:12" ht="26.1" customHeight="1" x14ac:dyDescent="0.25">
      <c r="A29" s="117">
        <v>4</v>
      </c>
      <c r="B29" s="117" t="s">
        <v>242</v>
      </c>
      <c r="C29" s="117"/>
      <c r="D29" s="117"/>
      <c r="E29" s="117"/>
      <c r="F29" s="117"/>
      <c r="G29" s="121">
        <v>4</v>
      </c>
      <c r="H29" s="121" t="s">
        <v>239</v>
      </c>
      <c r="I29" s="121" t="s">
        <v>238</v>
      </c>
      <c r="J29" s="121" t="s">
        <v>238</v>
      </c>
      <c r="K29" s="121" t="s">
        <v>237</v>
      </c>
      <c r="L29" s="121" t="s">
        <v>237</v>
      </c>
    </row>
    <row r="30" spans="1:12" ht="26.1" customHeight="1" x14ac:dyDescent="0.25">
      <c r="A30" s="117">
        <v>5</v>
      </c>
      <c r="B30" s="117" t="s">
        <v>241</v>
      </c>
      <c r="C30" s="117"/>
      <c r="D30" s="117"/>
      <c r="E30" s="117"/>
      <c r="F30" s="117"/>
      <c r="G30" s="121">
        <v>5</v>
      </c>
      <c r="H30" s="121" t="s">
        <v>238</v>
      </c>
      <c r="I30" s="121" t="s">
        <v>238</v>
      </c>
      <c r="J30" s="121" t="s">
        <v>237</v>
      </c>
      <c r="K30" s="121" t="s">
        <v>237</v>
      </c>
      <c r="L30" s="121" t="s">
        <v>237</v>
      </c>
    </row>
    <row r="31" spans="1:12" ht="26.1" customHeight="1" x14ac:dyDescent="0.25"/>
    <row r="32" spans="1:12" ht="26.1" customHeight="1" x14ac:dyDescent="0.25"/>
    <row r="33" spans="2:2" ht="26.1" customHeight="1" x14ac:dyDescent="0.25">
      <c r="B33" s="116" t="s">
        <v>708</v>
      </c>
    </row>
    <row r="34" spans="2:2" ht="26.1" customHeight="1" x14ac:dyDescent="0.25"/>
    <row r="35" spans="2:2" ht="26.1" customHeight="1" x14ac:dyDescent="0.25">
      <c r="B35" s="116" t="s">
        <v>386</v>
      </c>
    </row>
    <row r="36" spans="2:2" ht="26.1" customHeight="1" x14ac:dyDescent="0.25">
      <c r="B36" s="116" t="s">
        <v>387</v>
      </c>
    </row>
  </sheetData>
  <mergeCells count="1">
    <mergeCell ref="H4:I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K55"/>
  <sheetViews>
    <sheetView topLeftCell="A29" zoomScale="60" zoomScaleNormal="60" workbookViewId="0">
      <selection activeCell="M53" sqref="M53"/>
    </sheetView>
  </sheetViews>
  <sheetFormatPr baseColWidth="10" defaultColWidth="11.42578125" defaultRowHeight="15" x14ac:dyDescent="0.25"/>
  <cols>
    <col min="1" max="1" width="2.85546875" style="72" customWidth="1"/>
    <col min="2" max="3" width="24.7109375" style="72" customWidth="1"/>
    <col min="4" max="4" width="16" style="72" customWidth="1"/>
    <col min="5" max="5" width="25.7109375" style="72" customWidth="1"/>
    <col min="6" max="6" width="31.42578125" style="72" customWidth="1"/>
    <col min="7" max="8" width="24.7109375" style="72" customWidth="1"/>
    <col min="9" max="16384" width="11.42578125" style="72"/>
  </cols>
  <sheetData>
    <row r="1" spans="1:8" s="134" customFormat="1" ht="28.5" customHeight="1" thickTop="1" x14ac:dyDescent="0.2">
      <c r="A1" s="747"/>
      <c r="B1" s="748"/>
      <c r="C1" s="685" t="s">
        <v>335</v>
      </c>
      <c r="D1" s="685"/>
      <c r="E1" s="685"/>
      <c r="F1" s="685"/>
      <c r="G1" s="685"/>
      <c r="H1" s="686"/>
    </row>
    <row r="2" spans="1:8" s="134" customFormat="1" ht="27.75" customHeight="1" x14ac:dyDescent="0.2">
      <c r="A2" s="749"/>
      <c r="B2" s="750"/>
      <c r="C2" s="687" t="s">
        <v>780</v>
      </c>
      <c r="D2" s="687"/>
      <c r="E2" s="687"/>
      <c r="F2" s="687"/>
      <c r="G2" s="687"/>
      <c r="H2" s="688"/>
    </row>
    <row r="3" spans="1:8" s="134" customFormat="1" ht="24" customHeight="1" thickBot="1" x14ac:dyDescent="0.25">
      <c r="A3" s="751"/>
      <c r="B3" s="752"/>
      <c r="C3" s="691" t="s">
        <v>782</v>
      </c>
      <c r="D3" s="691"/>
      <c r="E3" s="691"/>
      <c r="F3" s="691"/>
      <c r="G3" s="691" t="s">
        <v>422</v>
      </c>
      <c r="H3" s="692"/>
    </row>
    <row r="4" spans="1:8" ht="15.75" thickTop="1" x14ac:dyDescent="0.25">
      <c r="A4" s="215"/>
      <c r="B4" s="215"/>
      <c r="C4" s="215"/>
      <c r="D4" s="215"/>
      <c r="E4" s="215"/>
      <c r="F4" s="215"/>
      <c r="G4" s="215"/>
      <c r="H4" s="215"/>
    </row>
    <row r="5" spans="1:8" ht="16.5" x14ac:dyDescent="0.25">
      <c r="A5" s="215"/>
      <c r="B5" s="746" t="s">
        <v>140</v>
      </c>
      <c r="C5" s="746"/>
      <c r="D5" s="746"/>
      <c r="E5" s="746"/>
      <c r="F5" s="746"/>
      <c r="G5" s="746"/>
      <c r="H5" s="746"/>
    </row>
    <row r="6" spans="1:8" ht="16.5" x14ac:dyDescent="0.3">
      <c r="A6" s="215"/>
      <c r="B6" s="743"/>
      <c r="C6" s="744"/>
      <c r="D6" s="744"/>
      <c r="E6" s="744"/>
      <c r="F6" s="744"/>
      <c r="G6" s="744"/>
      <c r="H6" s="745"/>
    </row>
    <row r="7" spans="1:8" ht="63" customHeight="1" x14ac:dyDescent="0.25">
      <c r="A7" s="215"/>
      <c r="B7" s="753" t="s">
        <v>752</v>
      </c>
      <c r="C7" s="753"/>
      <c r="D7" s="753"/>
      <c r="E7" s="753"/>
      <c r="F7" s="753"/>
      <c r="G7" s="753"/>
      <c r="H7" s="753"/>
    </row>
    <row r="8" spans="1:8" ht="90.75" customHeight="1" x14ac:dyDescent="0.25">
      <c r="A8" s="215"/>
      <c r="B8" s="753"/>
      <c r="C8" s="753"/>
      <c r="D8" s="753"/>
      <c r="E8" s="753"/>
      <c r="F8" s="753"/>
      <c r="G8" s="753"/>
      <c r="H8" s="753"/>
    </row>
    <row r="9" spans="1:8" x14ac:dyDescent="0.25">
      <c r="A9" s="215"/>
      <c r="B9" s="754" t="s">
        <v>138</v>
      </c>
      <c r="C9" s="755"/>
      <c r="D9" s="755"/>
      <c r="E9" s="755"/>
      <c r="F9" s="755"/>
      <c r="G9" s="755"/>
      <c r="H9" s="755"/>
    </row>
    <row r="10" spans="1:8" ht="95.25" customHeight="1" x14ac:dyDescent="0.25">
      <c r="A10" s="215"/>
      <c r="B10" s="756" t="s">
        <v>753</v>
      </c>
      <c r="C10" s="756"/>
      <c r="D10" s="756"/>
      <c r="E10" s="756"/>
      <c r="F10" s="756"/>
      <c r="G10" s="756"/>
      <c r="H10" s="756"/>
    </row>
    <row r="11" spans="1:8" ht="16.5" x14ac:dyDescent="0.25">
      <c r="A11" s="215"/>
      <c r="B11" s="762"/>
      <c r="C11" s="763"/>
      <c r="D11" s="763"/>
      <c r="E11" s="763"/>
      <c r="F11" s="763"/>
      <c r="G11" s="763"/>
      <c r="H11" s="764"/>
    </row>
    <row r="12" spans="1:8" ht="16.5" customHeight="1" x14ac:dyDescent="0.25">
      <c r="A12" s="215"/>
      <c r="B12" s="753" t="s">
        <v>713</v>
      </c>
      <c r="C12" s="757"/>
      <c r="D12" s="757"/>
      <c r="E12" s="757"/>
      <c r="F12" s="757"/>
      <c r="G12" s="757"/>
      <c r="H12" s="757"/>
    </row>
    <row r="13" spans="1:8" ht="96" customHeight="1" x14ac:dyDescent="0.25">
      <c r="A13" s="215"/>
      <c r="B13" s="757"/>
      <c r="C13" s="757"/>
      <c r="D13" s="757"/>
      <c r="E13" s="757"/>
      <c r="F13" s="757"/>
      <c r="G13" s="757"/>
      <c r="H13" s="757"/>
    </row>
    <row r="14" spans="1:8" ht="17.25" thickBot="1" x14ac:dyDescent="0.35">
      <c r="A14" s="215"/>
      <c r="B14" s="216"/>
      <c r="C14" s="217"/>
      <c r="D14" s="218"/>
      <c r="E14" s="219"/>
      <c r="F14" s="219"/>
      <c r="G14" s="220"/>
      <c r="H14" s="221"/>
    </row>
    <row r="15" spans="1:8" ht="17.25" thickTop="1" x14ac:dyDescent="0.3">
      <c r="A15" s="215"/>
      <c r="B15" s="216"/>
      <c r="C15" s="758" t="s">
        <v>139</v>
      </c>
      <c r="D15" s="759"/>
      <c r="E15" s="760" t="s">
        <v>177</v>
      </c>
      <c r="F15" s="761"/>
      <c r="G15" s="217"/>
      <c r="H15" s="221"/>
    </row>
    <row r="16" spans="1:8" ht="109.5" customHeight="1" x14ac:dyDescent="0.3">
      <c r="A16" s="215"/>
      <c r="B16" s="216"/>
      <c r="C16" s="765" t="s">
        <v>141</v>
      </c>
      <c r="D16" s="766"/>
      <c r="E16" s="767" t="s">
        <v>388</v>
      </c>
      <c r="F16" s="768"/>
      <c r="G16" s="217"/>
      <c r="H16" s="221"/>
    </row>
    <row r="17" spans="1:8" ht="41.25" customHeight="1" x14ac:dyDescent="0.3">
      <c r="A17" s="215"/>
      <c r="B17" s="216"/>
      <c r="C17" s="769" t="s">
        <v>170</v>
      </c>
      <c r="D17" s="770"/>
      <c r="E17" s="767" t="s">
        <v>175</v>
      </c>
      <c r="F17" s="768"/>
      <c r="G17" s="217"/>
      <c r="H17" s="221"/>
    </row>
    <row r="18" spans="1:8" ht="45.75" customHeight="1" x14ac:dyDescent="0.3">
      <c r="A18" s="215"/>
      <c r="B18" s="216"/>
      <c r="C18" s="771" t="s">
        <v>1</v>
      </c>
      <c r="D18" s="772"/>
      <c r="E18" s="773" t="s">
        <v>184</v>
      </c>
      <c r="F18" s="774"/>
      <c r="G18" s="217"/>
      <c r="H18" s="221"/>
    </row>
    <row r="19" spans="1:8" ht="45.75" customHeight="1" x14ac:dyDescent="0.3">
      <c r="A19" s="215"/>
      <c r="B19" s="216"/>
      <c r="C19" s="771" t="s">
        <v>2</v>
      </c>
      <c r="D19" s="772"/>
      <c r="E19" s="773" t="s">
        <v>185</v>
      </c>
      <c r="F19" s="774"/>
      <c r="G19" s="217"/>
      <c r="H19" s="221"/>
    </row>
    <row r="20" spans="1:8" ht="50.25" customHeight="1" x14ac:dyDescent="0.3">
      <c r="A20" s="215"/>
      <c r="B20" s="216"/>
      <c r="C20" s="771" t="s">
        <v>32</v>
      </c>
      <c r="D20" s="772"/>
      <c r="E20" s="773" t="s">
        <v>186</v>
      </c>
      <c r="F20" s="774"/>
      <c r="G20" s="217"/>
      <c r="H20" s="221"/>
    </row>
    <row r="21" spans="1:8" ht="102.75" customHeight="1" x14ac:dyDescent="0.3">
      <c r="A21" s="215"/>
      <c r="B21" s="216"/>
      <c r="C21" s="771" t="s">
        <v>0</v>
      </c>
      <c r="D21" s="772"/>
      <c r="E21" s="773" t="s">
        <v>754</v>
      </c>
      <c r="F21" s="774"/>
      <c r="G21" s="217"/>
      <c r="H21" s="221"/>
    </row>
    <row r="22" spans="1:8" ht="97.5" customHeight="1" x14ac:dyDescent="0.3">
      <c r="A22" s="215"/>
      <c r="B22" s="216"/>
      <c r="C22" s="771" t="s">
        <v>37</v>
      </c>
      <c r="D22" s="772"/>
      <c r="E22" s="773" t="s">
        <v>714</v>
      </c>
      <c r="F22" s="774"/>
      <c r="G22" s="217"/>
      <c r="H22" s="221"/>
    </row>
    <row r="23" spans="1:8" ht="99.75" customHeight="1" x14ac:dyDescent="0.3">
      <c r="A23" s="215"/>
      <c r="B23" s="216"/>
      <c r="C23" s="771" t="s">
        <v>144</v>
      </c>
      <c r="D23" s="772"/>
      <c r="E23" s="773" t="s">
        <v>715</v>
      </c>
      <c r="F23" s="774"/>
      <c r="G23" s="217"/>
      <c r="H23" s="221"/>
    </row>
    <row r="24" spans="1:8" ht="81" customHeight="1" x14ac:dyDescent="0.3">
      <c r="A24" s="215"/>
      <c r="B24" s="216"/>
      <c r="C24" s="771" t="s">
        <v>147</v>
      </c>
      <c r="D24" s="772"/>
      <c r="E24" s="773" t="s">
        <v>716</v>
      </c>
      <c r="F24" s="774"/>
      <c r="G24" s="217"/>
      <c r="H24" s="221"/>
    </row>
    <row r="25" spans="1:8" ht="60.75" customHeight="1" x14ac:dyDescent="0.3">
      <c r="A25" s="215"/>
      <c r="B25" s="216"/>
      <c r="C25" s="771" t="s">
        <v>35</v>
      </c>
      <c r="D25" s="772"/>
      <c r="E25" s="773" t="s">
        <v>389</v>
      </c>
      <c r="F25" s="774"/>
      <c r="G25" s="217"/>
      <c r="H25" s="221"/>
    </row>
    <row r="26" spans="1:8" ht="73.5" customHeight="1" x14ac:dyDescent="0.3">
      <c r="A26" s="215"/>
      <c r="B26" s="216"/>
      <c r="C26" s="775" t="s">
        <v>137</v>
      </c>
      <c r="D26" s="776"/>
      <c r="E26" s="773" t="s">
        <v>755</v>
      </c>
      <c r="F26" s="774"/>
      <c r="G26" s="217"/>
      <c r="H26" s="221"/>
    </row>
    <row r="27" spans="1:8" ht="149.25" customHeight="1" x14ac:dyDescent="0.3">
      <c r="A27" s="215"/>
      <c r="B27" s="216"/>
      <c r="C27" s="777"/>
      <c r="D27" s="778"/>
      <c r="E27" s="773" t="s">
        <v>803</v>
      </c>
      <c r="F27" s="774"/>
      <c r="G27" s="217"/>
      <c r="H27" s="221"/>
    </row>
    <row r="28" spans="1:8" ht="45.75" customHeight="1" x14ac:dyDescent="0.3">
      <c r="A28" s="215"/>
      <c r="B28" s="216"/>
      <c r="C28" s="771" t="s">
        <v>11</v>
      </c>
      <c r="D28" s="772"/>
      <c r="E28" s="773" t="s">
        <v>390</v>
      </c>
      <c r="F28" s="774"/>
      <c r="G28" s="217"/>
      <c r="H28" s="221"/>
    </row>
    <row r="29" spans="1:8" ht="48.75" customHeight="1" x14ac:dyDescent="0.3">
      <c r="A29" s="215"/>
      <c r="B29" s="216"/>
      <c r="C29" s="771" t="s">
        <v>756</v>
      </c>
      <c r="D29" s="772"/>
      <c r="E29" s="773" t="s">
        <v>717</v>
      </c>
      <c r="F29" s="774"/>
      <c r="G29" s="217"/>
      <c r="H29" s="221"/>
    </row>
    <row r="30" spans="1:8" ht="35.25" customHeight="1" x14ac:dyDescent="0.3">
      <c r="A30" s="215"/>
      <c r="B30" s="216"/>
      <c r="C30" s="771" t="s">
        <v>757</v>
      </c>
      <c r="D30" s="772"/>
      <c r="E30" s="773" t="s">
        <v>718</v>
      </c>
      <c r="F30" s="774"/>
      <c r="G30" s="217"/>
      <c r="H30" s="221"/>
    </row>
    <row r="31" spans="1:8" ht="40.5" customHeight="1" x14ac:dyDescent="0.3">
      <c r="A31" s="215"/>
      <c r="B31" s="216"/>
      <c r="C31" s="771" t="s">
        <v>757</v>
      </c>
      <c r="D31" s="772"/>
      <c r="E31" s="773" t="s">
        <v>718</v>
      </c>
      <c r="F31" s="774"/>
      <c r="G31" s="217"/>
      <c r="H31" s="221"/>
    </row>
    <row r="32" spans="1:8" ht="34.5" customHeight="1" x14ac:dyDescent="0.3">
      <c r="A32" s="215"/>
      <c r="B32" s="216"/>
      <c r="C32" s="771" t="s">
        <v>758</v>
      </c>
      <c r="D32" s="772"/>
      <c r="E32" s="773" t="s">
        <v>391</v>
      </c>
      <c r="F32" s="774"/>
      <c r="G32" s="217"/>
      <c r="H32" s="221"/>
    </row>
    <row r="33" spans="1:11" ht="47.25" customHeight="1" x14ac:dyDescent="0.3">
      <c r="A33" s="215"/>
      <c r="B33" s="216"/>
      <c r="C33" s="771" t="s">
        <v>759</v>
      </c>
      <c r="D33" s="772"/>
      <c r="E33" s="773" t="s">
        <v>719</v>
      </c>
      <c r="F33" s="774"/>
      <c r="G33" s="217"/>
      <c r="H33" s="221"/>
    </row>
    <row r="34" spans="1:11" ht="50.25" customHeight="1" x14ac:dyDescent="0.3">
      <c r="A34" s="215"/>
      <c r="B34" s="216"/>
      <c r="C34" s="771" t="s">
        <v>760</v>
      </c>
      <c r="D34" s="772"/>
      <c r="E34" s="773" t="s">
        <v>720</v>
      </c>
      <c r="F34" s="774"/>
      <c r="G34" s="217"/>
      <c r="H34" s="221"/>
    </row>
    <row r="35" spans="1:11" ht="48.75" customHeight="1" x14ac:dyDescent="0.3">
      <c r="A35" s="215"/>
      <c r="B35" s="216"/>
      <c r="C35" s="771" t="s">
        <v>761</v>
      </c>
      <c r="D35" s="772"/>
      <c r="E35" s="773" t="s">
        <v>721</v>
      </c>
      <c r="F35" s="774"/>
      <c r="G35" s="217"/>
      <c r="H35" s="221"/>
    </row>
    <row r="36" spans="1:11" ht="60.75" customHeight="1" x14ac:dyDescent="0.3">
      <c r="A36" s="215"/>
      <c r="B36" s="216"/>
      <c r="C36" s="771" t="s">
        <v>164</v>
      </c>
      <c r="D36" s="772"/>
      <c r="E36" s="773" t="s">
        <v>762</v>
      </c>
      <c r="F36" s="774"/>
      <c r="G36" s="217"/>
      <c r="H36" s="221"/>
    </row>
    <row r="37" spans="1:11" ht="51" customHeight="1" x14ac:dyDescent="0.3">
      <c r="A37" s="215"/>
      <c r="B37" s="216"/>
      <c r="C37" s="771" t="s">
        <v>25</v>
      </c>
      <c r="D37" s="772"/>
      <c r="E37" s="773" t="s">
        <v>722</v>
      </c>
      <c r="F37" s="774"/>
      <c r="G37" s="217"/>
      <c r="H37" s="221"/>
    </row>
    <row r="38" spans="1:11" ht="118.5" customHeight="1" x14ac:dyDescent="0.3">
      <c r="A38" s="215"/>
      <c r="B38" s="216"/>
      <c r="C38" s="771" t="s">
        <v>763</v>
      </c>
      <c r="D38" s="772"/>
      <c r="E38" s="773" t="s">
        <v>723</v>
      </c>
      <c r="F38" s="774"/>
      <c r="G38" s="217"/>
      <c r="H38" s="221"/>
    </row>
    <row r="39" spans="1:11" ht="61.5" customHeight="1" thickBot="1" x14ac:dyDescent="0.35">
      <c r="A39" s="215"/>
      <c r="B39" s="216"/>
      <c r="C39" s="779" t="s">
        <v>29</v>
      </c>
      <c r="D39" s="780"/>
      <c r="E39" s="781" t="s">
        <v>724</v>
      </c>
      <c r="F39" s="782"/>
      <c r="G39" s="217"/>
      <c r="H39" s="221"/>
    </row>
    <row r="40" spans="1:11" ht="17.25" thickTop="1" x14ac:dyDescent="0.3">
      <c r="A40" s="215"/>
      <c r="B40" s="216"/>
      <c r="C40" s="222"/>
      <c r="D40" s="222"/>
      <c r="E40" s="223"/>
      <c r="F40" s="223"/>
      <c r="G40" s="217"/>
      <c r="H40" s="221"/>
    </row>
    <row r="41" spans="1:11" ht="21" hidden="1" customHeight="1" x14ac:dyDescent="0.25">
      <c r="A41" s="215"/>
      <c r="B41" s="783" t="s">
        <v>764</v>
      </c>
      <c r="C41" s="784"/>
      <c r="D41" s="784"/>
      <c r="E41" s="784"/>
      <c r="F41" s="784"/>
      <c r="G41" s="784"/>
      <c r="H41" s="785"/>
    </row>
    <row r="42" spans="1:11" ht="20.25" hidden="1" customHeight="1" x14ac:dyDescent="0.25">
      <c r="A42" s="215"/>
      <c r="B42" s="783" t="s">
        <v>765</v>
      </c>
      <c r="C42" s="784"/>
      <c r="D42" s="784"/>
      <c r="E42" s="784"/>
      <c r="F42" s="784"/>
      <c r="G42" s="784"/>
      <c r="H42" s="785"/>
    </row>
    <row r="43" spans="1:11" ht="20.25" hidden="1" customHeight="1" x14ac:dyDescent="0.25">
      <c r="A43" s="215"/>
      <c r="B43" s="783" t="s">
        <v>766</v>
      </c>
      <c r="C43" s="784"/>
      <c r="D43" s="784"/>
      <c r="E43" s="784"/>
      <c r="F43" s="784"/>
      <c r="G43" s="784"/>
      <c r="H43" s="785"/>
    </row>
    <row r="44" spans="1:11" ht="20.25" hidden="1" customHeight="1" x14ac:dyDescent="0.25">
      <c r="A44" s="215"/>
      <c r="B44" s="783" t="s">
        <v>767</v>
      </c>
      <c r="C44" s="784"/>
      <c r="D44" s="784"/>
      <c r="E44" s="784"/>
      <c r="F44" s="784"/>
      <c r="G44" s="784"/>
      <c r="H44" s="785"/>
    </row>
    <row r="45" spans="1:11" ht="16.5" hidden="1" x14ac:dyDescent="0.25">
      <c r="A45" s="215"/>
      <c r="B45" s="783" t="s">
        <v>768</v>
      </c>
      <c r="C45" s="784"/>
      <c r="D45" s="784"/>
      <c r="E45" s="784"/>
      <c r="F45" s="784"/>
      <c r="G45" s="784"/>
      <c r="H45" s="785"/>
    </row>
    <row r="46" spans="1:11" ht="17.25" thickBot="1" x14ac:dyDescent="0.35">
      <c r="A46" s="215"/>
      <c r="B46" s="224"/>
      <c r="C46" s="225"/>
      <c r="D46" s="225"/>
      <c r="E46" s="225"/>
      <c r="F46" s="225"/>
      <c r="G46" s="225"/>
      <c r="H46" s="226"/>
    </row>
    <row r="47" spans="1:11" ht="15.75" thickBot="1" x14ac:dyDescent="0.3"/>
    <row r="48" spans="1:11" x14ac:dyDescent="0.25">
      <c r="B48" s="786"/>
      <c r="C48" s="737"/>
      <c r="D48" s="737"/>
      <c r="E48" s="737"/>
      <c r="F48" s="737"/>
      <c r="G48" s="737"/>
      <c r="H48" s="737"/>
      <c r="I48" s="737"/>
      <c r="J48" s="737"/>
      <c r="K48" s="738"/>
    </row>
    <row r="49" spans="2:11" ht="42.75" customHeight="1" thickBot="1" x14ac:dyDescent="0.3">
      <c r="B49" s="739">
        <v>6</v>
      </c>
      <c r="C49" s="740"/>
      <c r="D49" s="741" t="s">
        <v>424</v>
      </c>
      <c r="E49" s="741"/>
      <c r="F49" s="741"/>
      <c r="G49" s="741"/>
      <c r="H49" s="741"/>
      <c r="I49" s="741" t="s">
        <v>779</v>
      </c>
      <c r="J49" s="741"/>
      <c r="K49" s="742"/>
    </row>
    <row r="50" spans="2:11" ht="42.95" customHeight="1" thickBot="1" x14ac:dyDescent="0.3">
      <c r="B50" s="739">
        <v>7</v>
      </c>
      <c r="C50" s="740"/>
      <c r="D50" s="741" t="s">
        <v>1179</v>
      </c>
      <c r="E50" s="741"/>
      <c r="F50" s="741"/>
      <c r="G50" s="741"/>
      <c r="H50" s="741"/>
      <c r="I50" s="741" t="s">
        <v>1180</v>
      </c>
      <c r="J50" s="741"/>
      <c r="K50" s="742"/>
    </row>
    <row r="51" spans="2:11" ht="15.75" thickBot="1" x14ac:dyDescent="0.3">
      <c r="B51" s="415"/>
      <c r="C51" s="416"/>
      <c r="D51" s="415"/>
      <c r="E51" s="415"/>
      <c r="F51" s="415"/>
      <c r="G51" s="417"/>
      <c r="H51" s="418"/>
    </row>
    <row r="52" spans="2:11" x14ac:dyDescent="0.25">
      <c r="B52" s="655" t="s">
        <v>775</v>
      </c>
      <c r="C52" s="656"/>
      <c r="D52" s="657" t="s">
        <v>776</v>
      </c>
      <c r="E52" s="658"/>
      <c r="F52" s="656"/>
      <c r="G52" s="657" t="s">
        <v>777</v>
      </c>
      <c r="H52" s="667"/>
    </row>
    <row r="53" spans="2:11" ht="45" customHeight="1" x14ac:dyDescent="0.25">
      <c r="B53" s="649" t="s">
        <v>1181</v>
      </c>
      <c r="C53" s="651"/>
      <c r="D53" s="649" t="s">
        <v>1182</v>
      </c>
      <c r="E53" s="650"/>
      <c r="F53" s="651"/>
      <c r="G53" s="419" t="s">
        <v>1183</v>
      </c>
      <c r="H53" s="420"/>
    </row>
    <row r="54" spans="2:11" ht="45" customHeight="1" x14ac:dyDescent="0.25">
      <c r="B54" s="652" t="s">
        <v>1184</v>
      </c>
      <c r="C54" s="654"/>
      <c r="D54" s="652" t="s">
        <v>1185</v>
      </c>
      <c r="E54" s="653"/>
      <c r="F54" s="654"/>
      <c r="G54" s="662" t="s">
        <v>1186</v>
      </c>
      <c r="H54" s="663"/>
    </row>
    <row r="55" spans="2:11" ht="15.75" thickBot="1" x14ac:dyDescent="0.3">
      <c r="B55" s="640" t="s">
        <v>1187</v>
      </c>
      <c r="C55" s="641"/>
      <c r="D55" s="640" t="s">
        <v>1188</v>
      </c>
      <c r="E55" s="642"/>
      <c r="F55" s="641"/>
      <c r="G55" s="643" t="s">
        <v>1189</v>
      </c>
      <c r="H55" s="644"/>
    </row>
  </sheetData>
  <mergeCells count="86">
    <mergeCell ref="B42:H42"/>
    <mergeCell ref="B43:H43"/>
    <mergeCell ref="B44:H44"/>
    <mergeCell ref="B45:H45"/>
    <mergeCell ref="B48:C48"/>
    <mergeCell ref="D48:H48"/>
    <mergeCell ref="C38:D38"/>
    <mergeCell ref="E38:F38"/>
    <mergeCell ref="C39:D39"/>
    <mergeCell ref="E39:F39"/>
    <mergeCell ref="B41:H41"/>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5:D25"/>
    <mergeCell ref="E25:F25"/>
    <mergeCell ref="E26:F26"/>
    <mergeCell ref="C28:D28"/>
    <mergeCell ref="E28:F28"/>
    <mergeCell ref="C26: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D54:F54"/>
    <mergeCell ref="G54:H54"/>
    <mergeCell ref="B6:H6"/>
    <mergeCell ref="B5:H5"/>
    <mergeCell ref="A1:B3"/>
    <mergeCell ref="C1:H1"/>
    <mergeCell ref="C2:H2"/>
    <mergeCell ref="C3:F3"/>
    <mergeCell ref="G3:H3"/>
    <mergeCell ref="B7:H8"/>
    <mergeCell ref="B9:H9"/>
    <mergeCell ref="B10:H10"/>
    <mergeCell ref="B12:H13"/>
    <mergeCell ref="C15:D15"/>
    <mergeCell ref="E15:F15"/>
    <mergeCell ref="B11:H11"/>
    <mergeCell ref="B55:C55"/>
    <mergeCell ref="D55:F55"/>
    <mergeCell ref="G55:H55"/>
    <mergeCell ref="I48:K48"/>
    <mergeCell ref="B49:C49"/>
    <mergeCell ref="D49:H49"/>
    <mergeCell ref="I49:K49"/>
    <mergeCell ref="B50:C50"/>
    <mergeCell ref="D50:H50"/>
    <mergeCell ref="I50:K50"/>
    <mergeCell ref="B52:C52"/>
    <mergeCell ref="D52:F52"/>
    <mergeCell ref="G52:H52"/>
    <mergeCell ref="B53:C53"/>
    <mergeCell ref="B54:C54"/>
    <mergeCell ref="D53:F5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N663"/>
  <sheetViews>
    <sheetView showGridLines="0" tabSelected="1" zoomScale="75" zoomScaleNormal="75" workbookViewId="0">
      <pane xSplit="2" ySplit="10" topLeftCell="C11" activePane="bottomRight" state="frozen"/>
      <selection pane="topRight" activeCell="C1" sqref="C1"/>
      <selection pane="bottomLeft" activeCell="A11" sqref="A11"/>
      <selection pane="bottomRight" activeCell="C11" sqref="C11:C14"/>
    </sheetView>
  </sheetViews>
  <sheetFormatPr baseColWidth="10" defaultColWidth="11.42578125" defaultRowHeight="16.5" x14ac:dyDescent="0.3"/>
  <cols>
    <col min="1" max="1" width="6.42578125" style="546" customWidth="1"/>
    <col min="2" max="2" width="41.42578125" style="546" customWidth="1"/>
    <col min="3" max="3" width="19.85546875" style="546" customWidth="1"/>
    <col min="4" max="4" width="26.5703125" style="546" customWidth="1"/>
    <col min="5" max="5" width="26.28515625" style="546" customWidth="1"/>
    <col min="6" max="6" width="32.42578125" style="545" customWidth="1"/>
    <col min="7" max="7" width="25" style="639" customWidth="1"/>
    <col min="8" max="8" width="18.5703125" style="545" customWidth="1"/>
    <col min="9" max="9" width="21.5703125" style="545" customWidth="1"/>
    <col min="10" max="10" width="7" style="545" bestFit="1" customWidth="1"/>
    <col min="11" max="11" width="26.85546875" style="545" customWidth="1"/>
    <col min="12" max="12" width="37.28515625" style="545" customWidth="1"/>
    <col min="13" max="13" width="17.5703125" style="545" customWidth="1"/>
    <col min="14" max="14" width="7" style="545" bestFit="1" customWidth="1"/>
    <col min="15" max="15" width="16" style="545" customWidth="1"/>
    <col min="16" max="16" width="5.85546875" style="545" customWidth="1"/>
    <col min="17" max="17" width="59" style="545" customWidth="1"/>
    <col min="18" max="18" width="15.140625" style="546" bestFit="1" customWidth="1"/>
    <col min="19" max="24" width="14.7109375" style="546" customWidth="1"/>
    <col min="25" max="25" width="18.5703125" style="545" bestFit="1" customWidth="1"/>
    <col min="26" max="26" width="8.7109375" style="545" customWidth="1"/>
    <col min="27" max="27" width="10.42578125" style="545" customWidth="1"/>
    <col min="28" max="28" width="9.28515625" style="545" customWidth="1"/>
    <col min="29" max="29" width="9.140625" style="545" customWidth="1"/>
    <col min="30" max="30" width="8.42578125" style="545" customWidth="1"/>
    <col min="31" max="31" width="7.28515625" style="545" customWidth="1"/>
    <col min="32" max="32" width="28.85546875" style="545" customWidth="1"/>
    <col min="33" max="33" width="22.42578125" style="545" customWidth="1"/>
    <col min="34" max="34" width="22.140625" style="545" customWidth="1"/>
    <col min="35" max="35" width="33.42578125" style="545" customWidth="1"/>
    <col min="36" max="36" width="26.85546875" style="545" customWidth="1"/>
    <col min="37" max="37" width="21" style="545" customWidth="1"/>
    <col min="38" max="38" width="23" style="545" customWidth="1"/>
    <col min="39" max="39" width="29.42578125" style="545" customWidth="1"/>
    <col min="40" max="40" width="18.85546875" style="545" customWidth="1"/>
    <col min="41" max="41" width="23" style="545" customWidth="1"/>
    <col min="42" max="42" width="29.140625" style="545" customWidth="1"/>
    <col min="43" max="43" width="29.5703125" style="545" customWidth="1"/>
    <col min="44" max="44" width="20.5703125" style="545" customWidth="1"/>
    <col min="45" max="46" width="23" style="545" customWidth="1"/>
    <col min="47" max="47" width="20.5703125" style="545" customWidth="1"/>
    <col min="48" max="48" width="23" style="545" customWidth="1"/>
    <col min="49" max="49" width="18.85546875" style="545" customWidth="1"/>
    <col min="50" max="50" width="18.5703125" style="545" customWidth="1"/>
    <col min="51" max="51" width="21" style="545" customWidth="1"/>
    <col min="52" max="16384" width="11.42578125" style="545"/>
  </cols>
  <sheetData>
    <row r="1" spans="1:66" s="544" customFormat="1" ht="28.5" customHeight="1" x14ac:dyDescent="0.2">
      <c r="A1" s="865"/>
      <c r="B1" s="865"/>
      <c r="C1" s="865"/>
      <c r="D1" s="865"/>
      <c r="E1" s="865"/>
      <c r="F1" s="865"/>
      <c r="G1" s="865"/>
      <c r="H1" s="865"/>
      <c r="I1" s="863" t="s">
        <v>335</v>
      </c>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row>
    <row r="2" spans="1:66" s="544" customFormat="1" ht="27.75" customHeight="1" x14ac:dyDescent="0.2">
      <c r="A2" s="865"/>
      <c r="B2" s="865"/>
      <c r="C2" s="865"/>
      <c r="D2" s="865"/>
      <c r="E2" s="865"/>
      <c r="F2" s="865"/>
      <c r="G2" s="865"/>
      <c r="H2" s="865"/>
      <c r="I2" s="864" t="s">
        <v>780</v>
      </c>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row>
    <row r="3" spans="1:66" s="544" customFormat="1" ht="24" customHeight="1" x14ac:dyDescent="0.2">
      <c r="A3" s="865"/>
      <c r="B3" s="865"/>
      <c r="C3" s="865"/>
      <c r="D3" s="865"/>
      <c r="E3" s="865"/>
      <c r="F3" s="865"/>
      <c r="G3" s="865"/>
      <c r="H3" s="865"/>
      <c r="I3" s="666" t="s">
        <v>782</v>
      </c>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t="s">
        <v>422</v>
      </c>
      <c r="AI3" s="666"/>
      <c r="AJ3" s="666"/>
      <c r="AK3" s="666"/>
      <c r="AL3" s="666"/>
      <c r="AM3" s="666"/>
      <c r="AN3" s="666"/>
      <c r="AO3" s="666"/>
      <c r="AP3" s="666"/>
      <c r="AQ3" s="666"/>
      <c r="AR3" s="666"/>
      <c r="AS3" s="666"/>
      <c r="AT3" s="666"/>
    </row>
    <row r="4" spans="1:66" x14ac:dyDescent="0.3">
      <c r="A4" s="263"/>
      <c r="B4" s="263"/>
      <c r="C4" s="263"/>
      <c r="D4" s="263"/>
      <c r="E4" s="263"/>
      <c r="F4" s="263"/>
      <c r="G4" s="263"/>
      <c r="H4" s="263"/>
    </row>
    <row r="5" spans="1:66" ht="116.25" customHeight="1" thickBot="1" x14ac:dyDescent="0.35">
      <c r="A5" s="855" t="s">
        <v>425</v>
      </c>
      <c r="B5" s="85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855"/>
      <c r="AK5" s="855"/>
      <c r="AL5" s="855"/>
      <c r="AM5" s="855"/>
      <c r="AN5" s="855"/>
      <c r="AO5" s="855"/>
      <c r="AP5" s="855"/>
      <c r="AQ5" s="855"/>
      <c r="AR5" s="855"/>
      <c r="AS5" s="855"/>
      <c r="AT5" s="855"/>
    </row>
    <row r="6" spans="1:66" ht="129.6" customHeight="1" x14ac:dyDescent="0.3">
      <c r="A6" s="880" t="s">
        <v>205</v>
      </c>
      <c r="B6" s="881"/>
      <c r="C6" s="881"/>
      <c r="D6" s="881"/>
      <c r="E6" s="881"/>
      <c r="F6" s="881"/>
      <c r="G6" s="881"/>
      <c r="H6" s="881"/>
      <c r="I6" s="862" t="s">
        <v>289</v>
      </c>
      <c r="J6" s="862"/>
      <c r="K6" s="862"/>
      <c r="L6" s="862"/>
      <c r="M6" s="862"/>
      <c r="N6" s="862"/>
      <c r="O6" s="862"/>
      <c r="P6" s="862" t="s">
        <v>288</v>
      </c>
      <c r="Q6" s="862"/>
      <c r="R6" s="862"/>
      <c r="S6" s="862"/>
      <c r="T6" s="862"/>
      <c r="U6" s="862"/>
      <c r="V6" s="862"/>
      <c r="W6" s="862"/>
      <c r="X6" s="862"/>
      <c r="Y6" s="862" t="s">
        <v>287</v>
      </c>
      <c r="Z6" s="862"/>
      <c r="AA6" s="862"/>
      <c r="AB6" s="862"/>
      <c r="AC6" s="862"/>
      <c r="AD6" s="862"/>
      <c r="AE6" s="862"/>
      <c r="AF6" s="862" t="s">
        <v>204</v>
      </c>
      <c r="AG6" s="862"/>
      <c r="AH6" s="862"/>
      <c r="AI6" s="862"/>
      <c r="AJ6" s="884" t="s">
        <v>1426</v>
      </c>
      <c r="AK6" s="884"/>
      <c r="AL6" s="870" t="s">
        <v>203</v>
      </c>
      <c r="AM6" s="870"/>
      <c r="AN6" s="870"/>
      <c r="AO6" s="870"/>
      <c r="AP6" s="886" t="s">
        <v>202</v>
      </c>
      <c r="AQ6" s="886"/>
      <c r="AR6" s="866" t="s">
        <v>201</v>
      </c>
      <c r="AS6" s="866"/>
      <c r="AT6" s="867"/>
      <c r="AU6" s="547"/>
      <c r="AV6" s="548"/>
      <c r="AW6" s="548"/>
      <c r="AX6" s="548"/>
      <c r="AY6" s="548"/>
      <c r="AZ6" s="548"/>
      <c r="BA6" s="548"/>
      <c r="BB6" s="548"/>
      <c r="BC6" s="548"/>
    </row>
    <row r="7" spans="1:66" ht="33.75" customHeight="1" x14ac:dyDescent="0.3">
      <c r="A7" s="878" t="s">
        <v>293</v>
      </c>
      <c r="B7" s="860" t="s">
        <v>188</v>
      </c>
      <c r="C7" s="860" t="s">
        <v>286</v>
      </c>
      <c r="D7" s="858" t="s">
        <v>285</v>
      </c>
      <c r="E7" s="858"/>
      <c r="F7" s="860" t="s">
        <v>200</v>
      </c>
      <c r="G7" s="860" t="s">
        <v>276</v>
      </c>
      <c r="H7" s="860" t="s">
        <v>284</v>
      </c>
      <c r="I7" s="860" t="s">
        <v>283</v>
      </c>
      <c r="J7" s="860" t="s">
        <v>4</v>
      </c>
      <c r="K7" s="860" t="s">
        <v>282</v>
      </c>
      <c r="L7" s="858" t="s">
        <v>77</v>
      </c>
      <c r="M7" s="860" t="s">
        <v>281</v>
      </c>
      <c r="N7" s="860" t="s">
        <v>4</v>
      </c>
      <c r="O7" s="860" t="s">
        <v>280</v>
      </c>
      <c r="P7" s="856" t="s">
        <v>10</v>
      </c>
      <c r="Q7" s="858" t="s">
        <v>279</v>
      </c>
      <c r="R7" s="858" t="s">
        <v>11</v>
      </c>
      <c r="S7" s="858" t="s">
        <v>7</v>
      </c>
      <c r="T7" s="858"/>
      <c r="U7" s="858"/>
      <c r="V7" s="858"/>
      <c r="W7" s="858"/>
      <c r="X7" s="858"/>
      <c r="Y7" s="856" t="s">
        <v>118</v>
      </c>
      <c r="Z7" s="856" t="s">
        <v>33</v>
      </c>
      <c r="AA7" s="856" t="s">
        <v>4</v>
      </c>
      <c r="AB7" s="856" t="s">
        <v>34</v>
      </c>
      <c r="AC7" s="856" t="s">
        <v>4</v>
      </c>
      <c r="AD7" s="856" t="s">
        <v>36</v>
      </c>
      <c r="AE7" s="856" t="s">
        <v>25</v>
      </c>
      <c r="AF7" s="858" t="s">
        <v>197</v>
      </c>
      <c r="AG7" s="858" t="s">
        <v>196</v>
      </c>
      <c r="AH7" s="858" t="s">
        <v>290</v>
      </c>
      <c r="AI7" s="860" t="s">
        <v>198</v>
      </c>
      <c r="AJ7" s="885"/>
      <c r="AK7" s="885"/>
      <c r="AL7" s="871"/>
      <c r="AM7" s="871"/>
      <c r="AN7" s="871"/>
      <c r="AO7" s="871"/>
      <c r="AP7" s="887"/>
      <c r="AQ7" s="887"/>
      <c r="AR7" s="868"/>
      <c r="AS7" s="868"/>
      <c r="AT7" s="869"/>
      <c r="AU7" s="547"/>
      <c r="AV7" s="548"/>
      <c r="AW7" s="548"/>
      <c r="AX7" s="548"/>
      <c r="AY7" s="548"/>
      <c r="AZ7" s="548"/>
      <c r="BA7" s="548"/>
      <c r="BB7" s="548"/>
      <c r="BC7" s="548"/>
    </row>
    <row r="8" spans="1:66" ht="21" customHeight="1" x14ac:dyDescent="0.3">
      <c r="A8" s="878"/>
      <c r="B8" s="860"/>
      <c r="C8" s="860"/>
      <c r="D8" s="858"/>
      <c r="E8" s="858"/>
      <c r="F8" s="860"/>
      <c r="G8" s="860"/>
      <c r="H8" s="860"/>
      <c r="I8" s="860"/>
      <c r="J8" s="860"/>
      <c r="K8" s="860"/>
      <c r="L8" s="858"/>
      <c r="M8" s="860"/>
      <c r="N8" s="860"/>
      <c r="O8" s="860"/>
      <c r="P8" s="856"/>
      <c r="Q8" s="858"/>
      <c r="R8" s="858"/>
      <c r="S8" s="856" t="s">
        <v>12</v>
      </c>
      <c r="T8" s="856" t="s">
        <v>16</v>
      </c>
      <c r="U8" s="856" t="s">
        <v>24</v>
      </c>
      <c r="V8" s="856" t="s">
        <v>17</v>
      </c>
      <c r="W8" s="856" t="s">
        <v>20</v>
      </c>
      <c r="X8" s="856" t="s">
        <v>23</v>
      </c>
      <c r="Y8" s="856"/>
      <c r="Z8" s="856"/>
      <c r="AA8" s="856"/>
      <c r="AB8" s="856"/>
      <c r="AC8" s="856"/>
      <c r="AD8" s="856"/>
      <c r="AE8" s="856"/>
      <c r="AF8" s="858"/>
      <c r="AG8" s="858"/>
      <c r="AH8" s="858"/>
      <c r="AI8" s="860"/>
      <c r="AJ8" s="888" t="s">
        <v>197</v>
      </c>
      <c r="AK8" s="888" t="s">
        <v>196</v>
      </c>
      <c r="AL8" s="872" t="s">
        <v>194</v>
      </c>
      <c r="AM8" s="872" t="s">
        <v>291</v>
      </c>
      <c r="AN8" s="872" t="s">
        <v>292</v>
      </c>
      <c r="AO8" s="872" t="s">
        <v>192</v>
      </c>
      <c r="AP8" s="876" t="s">
        <v>195</v>
      </c>
      <c r="AQ8" s="876" t="s">
        <v>192</v>
      </c>
      <c r="AR8" s="882" t="s">
        <v>194</v>
      </c>
      <c r="AS8" s="882" t="s">
        <v>193</v>
      </c>
      <c r="AT8" s="874" t="s">
        <v>192</v>
      </c>
      <c r="AU8" s="547"/>
      <c r="AV8" s="548"/>
      <c r="AW8" s="548"/>
      <c r="AX8" s="548"/>
      <c r="AY8" s="548"/>
      <c r="AZ8" s="548"/>
      <c r="BA8" s="548"/>
      <c r="BB8" s="548"/>
      <c r="BC8" s="548"/>
    </row>
    <row r="9" spans="1:66" ht="43.5" customHeight="1" x14ac:dyDescent="0.3">
      <c r="A9" s="878"/>
      <c r="B9" s="860"/>
      <c r="C9" s="860"/>
      <c r="D9" s="858"/>
      <c r="E9" s="858"/>
      <c r="F9" s="860"/>
      <c r="G9" s="860"/>
      <c r="H9" s="860"/>
      <c r="I9" s="860"/>
      <c r="J9" s="860"/>
      <c r="K9" s="860"/>
      <c r="L9" s="858"/>
      <c r="M9" s="860"/>
      <c r="N9" s="860"/>
      <c r="O9" s="860"/>
      <c r="P9" s="856"/>
      <c r="Q9" s="858"/>
      <c r="R9" s="858"/>
      <c r="S9" s="856"/>
      <c r="T9" s="856"/>
      <c r="U9" s="856"/>
      <c r="V9" s="856"/>
      <c r="W9" s="856"/>
      <c r="X9" s="856"/>
      <c r="Y9" s="856"/>
      <c r="Z9" s="856"/>
      <c r="AA9" s="856"/>
      <c r="AB9" s="856"/>
      <c r="AC9" s="856"/>
      <c r="AD9" s="856"/>
      <c r="AE9" s="856"/>
      <c r="AF9" s="858"/>
      <c r="AG9" s="858"/>
      <c r="AH9" s="858"/>
      <c r="AI9" s="860" t="s">
        <v>332</v>
      </c>
      <c r="AJ9" s="888"/>
      <c r="AK9" s="888"/>
      <c r="AL9" s="872"/>
      <c r="AM9" s="872"/>
      <c r="AN9" s="872"/>
      <c r="AO9" s="872"/>
      <c r="AP9" s="876"/>
      <c r="AQ9" s="876"/>
      <c r="AR9" s="882"/>
      <c r="AS9" s="882"/>
      <c r="AT9" s="874"/>
      <c r="AU9" s="547"/>
      <c r="AV9" s="548"/>
      <c r="AW9" s="548"/>
      <c r="AX9" s="548"/>
      <c r="AY9" s="548"/>
      <c r="AZ9" s="548"/>
      <c r="BA9" s="548"/>
      <c r="BB9" s="548"/>
      <c r="BC9" s="548"/>
      <c r="BD9" s="548"/>
      <c r="BE9" s="548"/>
      <c r="BF9" s="548"/>
      <c r="BG9" s="548"/>
      <c r="BH9" s="548"/>
      <c r="BI9" s="548"/>
      <c r="BJ9" s="548"/>
      <c r="BK9" s="548"/>
      <c r="BL9" s="548"/>
      <c r="BM9" s="548"/>
      <c r="BN9" s="548"/>
    </row>
    <row r="10" spans="1:66" s="551" customFormat="1" ht="46.5" customHeight="1" thickBot="1" x14ac:dyDescent="0.3">
      <c r="A10" s="879"/>
      <c r="B10" s="861"/>
      <c r="C10" s="861"/>
      <c r="D10" s="533" t="s">
        <v>278</v>
      </c>
      <c r="E10" s="533" t="s">
        <v>277</v>
      </c>
      <c r="F10" s="533" t="s">
        <v>191</v>
      </c>
      <c r="G10" s="861"/>
      <c r="H10" s="861"/>
      <c r="I10" s="861"/>
      <c r="J10" s="861"/>
      <c r="K10" s="861"/>
      <c r="L10" s="859"/>
      <c r="M10" s="861"/>
      <c r="N10" s="861"/>
      <c r="O10" s="861"/>
      <c r="P10" s="857"/>
      <c r="Q10" s="859"/>
      <c r="R10" s="859"/>
      <c r="S10" s="857"/>
      <c r="T10" s="857"/>
      <c r="U10" s="857"/>
      <c r="V10" s="857"/>
      <c r="W10" s="857"/>
      <c r="X10" s="857"/>
      <c r="Y10" s="857"/>
      <c r="Z10" s="857"/>
      <c r="AA10" s="857"/>
      <c r="AB10" s="857"/>
      <c r="AC10" s="857"/>
      <c r="AD10" s="857"/>
      <c r="AE10" s="857"/>
      <c r="AF10" s="859"/>
      <c r="AG10" s="859"/>
      <c r="AH10" s="859"/>
      <c r="AI10" s="861"/>
      <c r="AJ10" s="889"/>
      <c r="AK10" s="889"/>
      <c r="AL10" s="549" t="s">
        <v>190</v>
      </c>
      <c r="AM10" s="873"/>
      <c r="AN10" s="873"/>
      <c r="AO10" s="873"/>
      <c r="AP10" s="877"/>
      <c r="AQ10" s="877"/>
      <c r="AR10" s="883"/>
      <c r="AS10" s="883"/>
      <c r="AT10" s="875"/>
      <c r="AU10" s="550"/>
    </row>
    <row r="11" spans="1:66" s="551" customFormat="1" ht="131.25" customHeight="1" x14ac:dyDescent="0.25">
      <c r="A11" s="854">
        <v>1</v>
      </c>
      <c r="B11" s="853" t="s">
        <v>816</v>
      </c>
      <c r="C11" s="853" t="s">
        <v>115</v>
      </c>
      <c r="D11" s="853" t="s">
        <v>881</v>
      </c>
      <c r="E11" s="853" t="s">
        <v>882</v>
      </c>
      <c r="F11" s="853" t="s">
        <v>883</v>
      </c>
      <c r="G11" s="853" t="s">
        <v>540</v>
      </c>
      <c r="H11" s="820">
        <v>240</v>
      </c>
      <c r="I11" s="850" t="str">
        <f>IF(H11&lt;=0,"",IF(H11&lt;=2,"Muy Baja",IF(H11&lt;=24,"Baja",IF(H11&lt;=500,"Media",IF(H11&lt;=5000,"Alta","Muy Alta")))))</f>
        <v>Media</v>
      </c>
      <c r="J11" s="851">
        <f>IF(I11="","",IF(I11="Muy Baja",0.2,IF(I11="Baja",0.4,IF(I11="Media",0.6,IF(I11="Alta",0.8,IF(I11="Muy Alta",1,))))))</f>
        <v>0.6</v>
      </c>
      <c r="K11" s="852" t="s">
        <v>130</v>
      </c>
      <c r="L11" s="552" t="str">
        <f>IF(NOT(ISERROR(MATCH(K11,'Tabla Impacto'!$B$221:$B$223,0))),'Tabla Impacto'!$F$223&amp;"Por favor no seleccionar los criterios de impacto(Afectación Económica o presupuestal y Pérdida Reputacional)",K11)</f>
        <v xml:space="preserve">     El riesgo afecta la imagen de de la entidad con efecto publicitario sostenido a nivel de sector administrativo, nivel departamental o municipal</v>
      </c>
      <c r="M11" s="850" t="str">
        <f>IF(OR(L11='Tabla Impacto'!$C$11,L11='Tabla Impacto'!$D$11),"Leve",IF(OR(L11='Tabla Impacto'!$C$12,L11='Tabla Impacto'!$D$12),"Menor",IF(OR(L11='Tabla Impacto'!$C$13,L11='Tabla Impacto'!$D$13),"Moderado",IF(OR(L11='Tabla Impacto'!$C$14,L11='Tabla Impacto'!$D$14),"Mayor",IF(OR(L11='Tabla Impacto'!$C$15,L11='Tabla Impacto'!$D$15),"Catastrófico","")))))</f>
        <v>Mayor</v>
      </c>
      <c r="N11" s="851">
        <f>IF(M11="","",IF(M11="Leve",0.2,IF(M11="Menor",0.4,IF(M11="Moderado",0.6,IF(M11="Mayor",0.8,IF(M11="Catastrófico",1,))))))</f>
        <v>0.8</v>
      </c>
      <c r="O11" s="850" t="str">
        <f>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Alto</v>
      </c>
      <c r="P11" s="553">
        <v>1</v>
      </c>
      <c r="Q11" s="554" t="s">
        <v>954</v>
      </c>
      <c r="R11" s="554" t="str">
        <f t="shared" ref="R11:R17" si="0">IF(OR(S11="Preventivo",S11="Detectivo"),"Probabilidad",IF(S11="Correctivo","Impacto",""))</f>
        <v>Probabilidad</v>
      </c>
      <c r="S11" s="554" t="s">
        <v>13</v>
      </c>
      <c r="T11" s="554" t="s">
        <v>8</v>
      </c>
      <c r="U11" s="554" t="str">
        <f t="shared" ref="U11:U17" si="1">IF(AND(S11="Preventivo",T11="Automático"),"50%",IF(AND(S11="Preventivo",T11="Manual"),"40%",IF(AND(S11="Detectivo",T11="Automático"),"40%",IF(AND(S11="Detectivo",T11="Manual"),"30%",IF(AND(S11="Correctivo",T11="Automático"),"35%",IF(AND(S11="Correctivo",T11="Manual"),"25%",""))))))</f>
        <v>40%</v>
      </c>
      <c r="V11" s="554" t="s">
        <v>18</v>
      </c>
      <c r="W11" s="554" t="s">
        <v>21</v>
      </c>
      <c r="X11" s="554" t="s">
        <v>539</v>
      </c>
      <c r="Y11" s="555">
        <f>IFERROR(IF(R11="Probabilidad",(J11-(+J11*U11)),IF(R11="Impacto",J11,"")),"")</f>
        <v>0.36</v>
      </c>
      <c r="Z11" s="556" t="str">
        <f>IFERROR(IF(Y11="","",IF(Y11&lt;=0.2,"Muy Baja",IF(Y11&lt;=0.4,"Baja",IF(Y11&lt;=0.6,"Media",IF(Y11&lt;=0.8,"Alta","Muy Alta"))))),"")</f>
        <v>Baja</v>
      </c>
      <c r="AA11" s="557">
        <f>+Y11</f>
        <v>0.36</v>
      </c>
      <c r="AB11" s="556" t="str">
        <f>IFERROR(IF(AC11="","",IF(AC11&lt;=0.2,"Leve",IF(AC11&lt;=0.4,"Menor",IF(AC11&lt;=0.6,"Moderado",IF(AC11&lt;=0.8,"Mayor","Catastrófico"))))),"")</f>
        <v>Mayor</v>
      </c>
      <c r="AC11" s="557">
        <f>IFERROR(IF(R11="Impacto",(N11-(+N11*U11)),IF(R11="Probabilidad",N11,"")),"")</f>
        <v>0.8</v>
      </c>
      <c r="AD11" s="556" t="str">
        <f>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Alto</v>
      </c>
      <c r="AE11" s="836" t="s">
        <v>26</v>
      </c>
      <c r="AF11" s="558" t="s">
        <v>1038</v>
      </c>
      <c r="AG11" s="538" t="s">
        <v>1039</v>
      </c>
      <c r="AH11" s="233">
        <v>45657</v>
      </c>
      <c r="AI11" s="822" t="s">
        <v>1044</v>
      </c>
      <c r="AJ11" s="820" t="s">
        <v>1045</v>
      </c>
      <c r="AK11" s="820" t="s">
        <v>1046</v>
      </c>
      <c r="AL11" s="559"/>
      <c r="AM11" s="559"/>
      <c r="AN11" s="559"/>
      <c r="AO11" s="559"/>
      <c r="AP11" s="560"/>
      <c r="AQ11" s="560"/>
      <c r="AR11" s="561"/>
      <c r="AS11" s="561"/>
      <c r="AT11" s="562"/>
      <c r="AU11" s="550"/>
    </row>
    <row r="12" spans="1:66" s="551" customFormat="1" ht="142.5" customHeight="1" x14ac:dyDescent="0.25">
      <c r="A12" s="846"/>
      <c r="B12" s="837"/>
      <c r="C12" s="837"/>
      <c r="D12" s="837"/>
      <c r="E12" s="837"/>
      <c r="F12" s="837"/>
      <c r="G12" s="837"/>
      <c r="H12" s="821"/>
      <c r="I12" s="831"/>
      <c r="J12" s="839"/>
      <c r="K12" s="845"/>
      <c r="L12" s="563">
        <f ca="1">IF(NOT(ISERROR(MATCH(K12,_xlfn.ANCHORARRAY(F45),0))),J79&amp;"Por favor no seleccionar los criterios de impacto",K12)</f>
        <v>0</v>
      </c>
      <c r="M12" s="831"/>
      <c r="N12" s="839"/>
      <c r="O12" s="831"/>
      <c r="P12" s="564">
        <v>2</v>
      </c>
      <c r="Q12" s="565" t="s">
        <v>955</v>
      </c>
      <c r="R12" s="566" t="str">
        <f t="shared" ref="R12" si="2">IF(OR(S12="Preventivo",S12="Detectivo"),"Probabilidad",IF(S12="Correctivo","Impacto",""))</f>
        <v>Probabilidad</v>
      </c>
      <c r="S12" s="565" t="s">
        <v>13</v>
      </c>
      <c r="T12" s="565" t="s">
        <v>8</v>
      </c>
      <c r="U12" s="565" t="str">
        <f t="shared" ref="U12" si="3">IF(AND(S12="Preventivo",T12="Automático"),"50%",IF(AND(S12="Preventivo",T12="Manual"),"40%",IF(AND(S12="Detectivo",T12="Automático"),"40%",IF(AND(S12="Detectivo",T12="Manual"),"30%",IF(AND(S12="Correctivo",T12="Automático"),"35%",IF(AND(S12="Correctivo",T12="Manual"),"25%",""))))))</f>
        <v>40%</v>
      </c>
      <c r="V12" s="565" t="s">
        <v>18</v>
      </c>
      <c r="W12" s="565" t="s">
        <v>21</v>
      </c>
      <c r="X12" s="565" t="s">
        <v>539</v>
      </c>
      <c r="Y12" s="567">
        <f>IFERROR(IF(AND(R11="Probabilidad",R12="Probabilidad"),(AA11-(+AA11*U12)),IF(R12="Probabilidad",(J11-(+J11*U12)),IF(R12="Impacto",AA11,""))),"")</f>
        <v>0.216</v>
      </c>
      <c r="Z12" s="568" t="str">
        <f t="shared" ref="Z12:Z14" si="4">IFERROR(IF(Y12="","",IF(Y12&lt;=0.2,"Muy Baja",IF(Y12&lt;=0.4,"Baja",IF(Y12&lt;=0.6,"Media",IF(Y12&lt;=0.8,"Alta","Muy Alta"))))),"")</f>
        <v>Baja</v>
      </c>
      <c r="AA12" s="569">
        <f t="shared" ref="AA12:AA14" si="5">+Y12</f>
        <v>0.216</v>
      </c>
      <c r="AB12" s="568" t="str">
        <f t="shared" ref="AB12:AB14" si="6">IFERROR(IF(AC12="","",IF(AC12&lt;=0.2,"Leve",IF(AC12&lt;=0.4,"Menor",IF(AC12&lt;=0.6,"Moderado",IF(AC12&lt;=0.8,"Mayor","Catastrófico"))))),"")</f>
        <v>Mayor</v>
      </c>
      <c r="AC12" s="569">
        <f>IFERROR(IF(AND(R11="Impacto",R12="Impacto"),(AC11-(+AC11*U12)),IF(R12="Impacto",(N11-(+N11*U12)),IF(R12="Probabilidad",AC11,""))),"")</f>
        <v>0.8</v>
      </c>
      <c r="AD12" s="568" t="str">
        <f t="shared" ref="AD12:AD13" si="7">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Alto</v>
      </c>
      <c r="AE12" s="830"/>
      <c r="AF12" s="570" t="s">
        <v>1040</v>
      </c>
      <c r="AG12" s="564" t="s">
        <v>1041</v>
      </c>
      <c r="AH12" s="571">
        <v>45657</v>
      </c>
      <c r="AI12" s="814"/>
      <c r="AJ12" s="821"/>
      <c r="AK12" s="821"/>
      <c r="AL12" s="572"/>
      <c r="AM12" s="572"/>
      <c r="AN12" s="572"/>
      <c r="AO12" s="572"/>
      <c r="AP12" s="573"/>
      <c r="AQ12" s="573"/>
      <c r="AR12" s="574"/>
      <c r="AS12" s="574"/>
      <c r="AT12" s="575"/>
      <c r="AU12" s="550"/>
    </row>
    <row r="13" spans="1:66" s="551" customFormat="1" ht="30" customHeight="1" x14ac:dyDescent="0.25">
      <c r="A13" s="846"/>
      <c r="B13" s="837"/>
      <c r="C13" s="837"/>
      <c r="D13" s="837"/>
      <c r="E13" s="837"/>
      <c r="F13" s="837"/>
      <c r="G13" s="837"/>
      <c r="H13" s="821"/>
      <c r="I13" s="831"/>
      <c r="J13" s="839"/>
      <c r="K13" s="845"/>
      <c r="L13" s="563">
        <f ca="1">IF(NOT(ISERROR(MATCH(K13,_xlfn.ANCHORARRAY(F46),0))),J80&amp;"Por favor no seleccionar los criterios de impacto",K13)</f>
        <v>0</v>
      </c>
      <c r="M13" s="831"/>
      <c r="N13" s="839"/>
      <c r="O13" s="831"/>
      <c r="P13" s="564">
        <v>3</v>
      </c>
      <c r="Q13" s="576"/>
      <c r="R13" s="576" t="str">
        <f t="shared" si="0"/>
        <v/>
      </c>
      <c r="S13" s="576"/>
      <c r="T13" s="576"/>
      <c r="U13" s="576" t="str">
        <f t="shared" si="1"/>
        <v/>
      </c>
      <c r="V13" s="576"/>
      <c r="W13" s="576"/>
      <c r="X13" s="576"/>
      <c r="Y13" s="567" t="str">
        <f>IFERROR(IF(AND(R12="Probabilidad",R13="Probabilidad"),(AA12-(+AA12*U13)),IF(AND(R12="Impacto",R13="Probabilidad"),(AA11-(+AA11*U13)),IF(R13="Impacto",AA12,""))),"")</f>
        <v/>
      </c>
      <c r="Z13" s="568" t="str">
        <f t="shared" si="4"/>
        <v/>
      </c>
      <c r="AA13" s="569" t="str">
        <f t="shared" si="5"/>
        <v/>
      </c>
      <c r="AB13" s="568" t="str">
        <f t="shared" si="6"/>
        <v/>
      </c>
      <c r="AC13" s="569" t="str">
        <f>IFERROR(IF(AND(R12="Impacto",R13="Impacto"),(AC12-(+AC12*U13)),IF(AND(R12="Probabilidad",R13="Impacto"),(AC11-(+AC11*U13)),IF(R13="Probabilidad",AC12,""))),"")</f>
        <v/>
      </c>
      <c r="AD13" s="568" t="str">
        <f t="shared" si="7"/>
        <v/>
      </c>
      <c r="AE13" s="830"/>
      <c r="AF13" s="535"/>
      <c r="AG13" s="539"/>
      <c r="AH13" s="243"/>
      <c r="AI13" s="535"/>
      <c r="AJ13" s="535"/>
      <c r="AK13" s="535"/>
      <c r="AL13" s="572"/>
      <c r="AM13" s="572"/>
      <c r="AN13" s="572"/>
      <c r="AO13" s="572"/>
      <c r="AP13" s="573"/>
      <c r="AQ13" s="573"/>
      <c r="AR13" s="574"/>
      <c r="AS13" s="574"/>
      <c r="AT13" s="575"/>
      <c r="AU13" s="550"/>
    </row>
    <row r="14" spans="1:66" s="551" customFormat="1" ht="69.95" customHeight="1" thickBot="1" x14ac:dyDescent="0.3">
      <c r="A14" s="846"/>
      <c r="B14" s="837"/>
      <c r="C14" s="837"/>
      <c r="D14" s="837"/>
      <c r="E14" s="837"/>
      <c r="F14" s="837"/>
      <c r="G14" s="837"/>
      <c r="H14" s="821"/>
      <c r="I14" s="831"/>
      <c r="J14" s="839"/>
      <c r="K14" s="845"/>
      <c r="L14" s="563">
        <f ca="1">IF(NOT(ISERROR(MATCH(K14,_xlfn.ANCHORARRAY(F81),0))),J81&amp;"Por favor no seleccionar los criterios de impacto",K14)</f>
        <v>0</v>
      </c>
      <c r="M14" s="831"/>
      <c r="N14" s="839"/>
      <c r="O14" s="831"/>
      <c r="P14" s="564">
        <v>4</v>
      </c>
      <c r="Q14" s="565"/>
      <c r="R14" s="566"/>
      <c r="S14" s="565"/>
      <c r="T14" s="565"/>
      <c r="U14" s="565"/>
      <c r="V14" s="565"/>
      <c r="W14" s="565"/>
      <c r="X14" s="565"/>
      <c r="Y14" s="567" t="str">
        <f>IFERROR(IF(AND(R13="Probabilidad",R14="Probabilidad"),(AA13-(+AA13*U14)),IF(AND(R13="Impacto",R14="Probabilidad"),(AA12-(+AA12*U14)),IF(R14="Impacto",AA13,""))),"")</f>
        <v/>
      </c>
      <c r="Z14" s="568" t="str">
        <f t="shared" si="4"/>
        <v/>
      </c>
      <c r="AA14" s="569" t="str">
        <f t="shared" si="5"/>
        <v/>
      </c>
      <c r="AB14" s="568" t="str">
        <f t="shared" si="6"/>
        <v/>
      </c>
      <c r="AC14" s="569" t="str">
        <f>IFERROR(IF(AND(R13="Impacto",R14="Impacto"),(AC13-(+AC13*U14)),IF(AND(R13="Probabilidad",R14="Impacto"),(AC12-(+AC12*U14)),IF(R14="Probabilidad",AC13,""))),"")</f>
        <v/>
      </c>
      <c r="AD14" s="568" t="str">
        <f>IFERROR(IF(OR(AND(Z14="Muy Baja",AB14="Leve"),AND(Z14="Muy Baja",AB14="Menor"),AND(Z14="Baja",AB14="Leve")),"Bajo",IF(OR(AND(Z14="Muy baja",AB14="Moderado"),AND(Z14="Baja",AB14="Menor"),AND(Z14="Baja",AB14="Moderado"),AND(Z14="Media",AB14="Leve"),AND(Z14="Media",AB14="Menor"),AND(Z14="Media",AB14="Moderado"),AND(Z14="Alta",AB14="Leve"),AND(Z14="Alta",AB14="Menor")),"Moderado",IF(OR(AND(Z14="Muy Baja",AB14="Mayor"),AND(Z14="Baja",AB14="Mayor"),AND(Z14="Media",AB14="Mayor"),AND(Z14="Alta",AB14="Moderado"),AND(Z14="Alta",AB14="Mayor"),AND(Z14="Muy Alta",AB14="Leve"),AND(Z14="Muy Alta",AB14="Menor"),AND(Z14="Muy Alta",AB14="Moderado"),AND(Z14="Muy Alta",AB14="Mayor")),"Alto",IF(OR(AND(Z14="Muy Baja",AB14="Catastrófico"),AND(Z14="Baja",AB14="Catastrófico"),AND(Z14="Media",AB14="Catastrófico"),AND(Z14="Alta",AB14="Catastrófico"),AND(Z14="Muy Alta",AB14="Catastrófico")),"Extremo","")))),"")</f>
        <v/>
      </c>
      <c r="AE14" s="830"/>
      <c r="AF14" s="263"/>
      <c r="AG14" s="564"/>
      <c r="AH14" s="243"/>
      <c r="AI14" s="263"/>
      <c r="AJ14" s="535"/>
      <c r="AK14" s="535"/>
      <c r="AL14" s="572"/>
      <c r="AM14" s="572"/>
      <c r="AN14" s="572"/>
      <c r="AO14" s="572"/>
      <c r="AP14" s="573"/>
      <c r="AQ14" s="573"/>
      <c r="AR14" s="574"/>
      <c r="AS14" s="574"/>
      <c r="AT14" s="575"/>
      <c r="AU14" s="550"/>
    </row>
    <row r="15" spans="1:66" s="551" customFormat="1" ht="97.5" customHeight="1" x14ac:dyDescent="0.25">
      <c r="A15" s="846">
        <v>2</v>
      </c>
      <c r="B15" s="837" t="s">
        <v>816</v>
      </c>
      <c r="C15" s="837" t="s">
        <v>115</v>
      </c>
      <c r="D15" s="837" t="s">
        <v>884</v>
      </c>
      <c r="E15" s="837" t="s">
        <v>885</v>
      </c>
      <c r="F15" s="837" t="s">
        <v>886</v>
      </c>
      <c r="G15" s="837" t="s">
        <v>540</v>
      </c>
      <c r="H15" s="821">
        <v>240</v>
      </c>
      <c r="I15" s="831" t="str">
        <f>IF(H15&lt;=0,"",IF(H15&lt;=2,"Muy Baja",IF(H15&lt;=24,"Baja",IF(H15&lt;=500,"Media",IF(H15&lt;=5000,"Alta","Muy Alta")))))</f>
        <v>Media</v>
      </c>
      <c r="J15" s="839">
        <f>IF(I15="","",IF(I15="Muy Baja",0.2,IF(I15="Baja",0.4,IF(I15="Media",0.6,IF(I15="Alta",0.8,IF(I15="Muy Alta",1,))))))</f>
        <v>0.6</v>
      </c>
      <c r="K15" s="845" t="s">
        <v>130</v>
      </c>
      <c r="L15" s="563" t="str">
        <f>IF(NOT(ISERROR(MATCH(K15,'Tabla Impacto'!$B$221:$B$223,0))),'Tabla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831" t="str">
        <f>IF(OR(L15='Tabla Impacto'!$C$11,L15='Tabla Impacto'!$D$11),"Leve",IF(OR(L15='Tabla Impacto'!$C$12,L15='Tabla Impacto'!$D$12),"Menor",IF(OR(L15='Tabla Impacto'!$C$13,L15='Tabla Impacto'!$D$13),"Moderado",IF(OR(L15='Tabla Impacto'!$C$14,L15='Tabla Impacto'!$D$14),"Mayor",IF(OR(L15='Tabla Impacto'!$C$15,L15='Tabla Impacto'!$D$15),"Catastrófico","")))))</f>
        <v>Mayor</v>
      </c>
      <c r="N15" s="839">
        <f>IF(M15="","",IF(M15="Leve",0.2,IF(M15="Menor",0.4,IF(M15="Moderado",0.6,IF(M15="Mayor",0.8,IF(M15="Catastrófico",1,))))))</f>
        <v>0.8</v>
      </c>
      <c r="O15" s="831"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564">
        <v>1</v>
      </c>
      <c r="Q15" s="576" t="s">
        <v>956</v>
      </c>
      <c r="R15" s="576" t="str">
        <f t="shared" si="0"/>
        <v>Probabilidad</v>
      </c>
      <c r="S15" s="576" t="s">
        <v>13</v>
      </c>
      <c r="T15" s="576" t="s">
        <v>8</v>
      </c>
      <c r="U15" s="576" t="str">
        <f t="shared" si="1"/>
        <v>40%</v>
      </c>
      <c r="V15" s="576" t="s">
        <v>18</v>
      </c>
      <c r="W15" s="576" t="s">
        <v>21</v>
      </c>
      <c r="X15" s="576" t="s">
        <v>539</v>
      </c>
      <c r="Y15" s="567">
        <f>IFERROR(IF(R15="Probabilidad",(J15-(+J15*U15)),IF(R15="Impacto",J15,"")),"")</f>
        <v>0.36</v>
      </c>
      <c r="Z15" s="568" t="str">
        <f>IFERROR(IF(Y15="","",IF(Y15&lt;=0.2,"Muy Baja",IF(Y15&lt;=0.4,"Baja",IF(Y15&lt;=0.6,"Media",IF(Y15&lt;=0.8,"Alta","Muy Alta"))))),"")</f>
        <v>Baja</v>
      </c>
      <c r="AA15" s="569">
        <f>+Y15</f>
        <v>0.36</v>
      </c>
      <c r="AB15" s="568" t="str">
        <f>IFERROR(IF(AC15="","",IF(AC15&lt;=0.2,"Leve",IF(AC15&lt;=0.4,"Menor",IF(AC15&lt;=0.6,"Moderado",IF(AC15&lt;=0.8,"Mayor","Catastrófico"))))),"")</f>
        <v>Mayor</v>
      </c>
      <c r="AC15" s="569">
        <f>IFERROR(IF(R15="Impacto",(N15-(+N15*U15)),IF(R15="Probabilidad",N15,"")),"")</f>
        <v>0.8</v>
      </c>
      <c r="AD15" s="568" t="str">
        <f>IFERROR(IF(OR(AND(Z15="Muy Baja",AB15="Leve"),AND(Z15="Muy Baja",AB15="Menor"),AND(Z15="Baja",AB15="Leve")),"Bajo",IF(OR(AND(Z15="Muy baja",AB15="Moderado"),AND(Z15="Baja",AB15="Menor"),AND(Z15="Baja",AB15="Moderado"),AND(Z15="Media",AB15="Leve"),AND(Z15="Media",AB15="Menor"),AND(Z15="Media",AB15="Moderado"),AND(Z15="Alta",AB15="Leve"),AND(Z15="Alta",AB15="Menor")),"Moderado",IF(OR(AND(Z15="Muy Baja",AB15="Mayor"),AND(Z15="Baja",AB15="Mayor"),AND(Z15="Media",AB15="Mayor"),AND(Z15="Alta",AB15="Moderado"),AND(Z15="Alta",AB15="Mayor"),AND(Z15="Muy Alta",AB15="Leve"),AND(Z15="Muy Alta",AB15="Menor"),AND(Z15="Muy Alta",AB15="Moderado"),AND(Z15="Muy Alta",AB15="Mayor")),"Alto",IF(OR(AND(Z15="Muy Baja",AB15="Catastrófico"),AND(Z15="Baja",AB15="Catastrófico"),AND(Z15="Media",AB15="Catastrófico"),AND(Z15="Alta",AB15="Catastrófico"),AND(Z15="Muy Alta",AB15="Catastrófico")),"Extremo","")))),"")</f>
        <v>Alto</v>
      </c>
      <c r="AE15" s="830" t="s">
        <v>26</v>
      </c>
      <c r="AF15" s="818" t="s">
        <v>1042</v>
      </c>
      <c r="AG15" s="812" t="s">
        <v>1043</v>
      </c>
      <c r="AH15" s="809">
        <v>45657</v>
      </c>
      <c r="AI15" s="812" t="s">
        <v>1047</v>
      </c>
      <c r="AJ15" s="820" t="s">
        <v>1045</v>
      </c>
      <c r="AK15" s="820" t="s">
        <v>1046</v>
      </c>
      <c r="AL15" s="572"/>
      <c r="AM15" s="572"/>
      <c r="AN15" s="572"/>
      <c r="AO15" s="572"/>
      <c r="AP15" s="573"/>
      <c r="AQ15" s="573"/>
      <c r="AR15" s="574"/>
      <c r="AS15" s="574"/>
      <c r="AT15" s="575"/>
      <c r="AU15" s="550"/>
    </row>
    <row r="16" spans="1:66" s="551" customFormat="1" ht="129" customHeight="1" x14ac:dyDescent="0.25">
      <c r="A16" s="846"/>
      <c r="B16" s="837"/>
      <c r="C16" s="837"/>
      <c r="D16" s="837"/>
      <c r="E16" s="837"/>
      <c r="F16" s="837"/>
      <c r="G16" s="837"/>
      <c r="H16" s="821"/>
      <c r="I16" s="831"/>
      <c r="J16" s="839"/>
      <c r="K16" s="845"/>
      <c r="L16" s="563">
        <f ca="1">IF(NOT(ISERROR(MATCH(K16,_xlfn.ANCHORARRAY(F83),0))),J51&amp;"Por favor no seleccionar los criterios de impacto",K16)</f>
        <v>0</v>
      </c>
      <c r="M16" s="831"/>
      <c r="N16" s="839"/>
      <c r="O16" s="831"/>
      <c r="P16" s="564">
        <v>2</v>
      </c>
      <c r="Q16" s="565" t="s">
        <v>957</v>
      </c>
      <c r="R16" s="566" t="str">
        <f>IF(OR(S16="Preventivo",S16="Detectivo"),"Probabilidad",IF(S16="Correctivo","Impacto",""))</f>
        <v>Probabilidad</v>
      </c>
      <c r="S16" s="565" t="s">
        <v>13</v>
      </c>
      <c r="T16" s="565" t="s">
        <v>8</v>
      </c>
      <c r="U16" s="565" t="str">
        <f>IF(AND(S16="Preventivo",T16="Automático"),"50%",IF(AND(S16="Preventivo",T16="Manual"),"40%",IF(AND(S16="Detectivo",T16="Automático"),"40%",IF(AND(S16="Detectivo",T16="Manual"),"30%",IF(AND(S16="Correctivo",T16="Automático"),"35%",IF(AND(S16="Correctivo",T16="Manual"),"25%",""))))))</f>
        <v>40%</v>
      </c>
      <c r="V16" s="565" t="s">
        <v>18</v>
      </c>
      <c r="W16" s="565" t="s">
        <v>21</v>
      </c>
      <c r="X16" s="565" t="s">
        <v>539</v>
      </c>
      <c r="Y16" s="567">
        <f>IFERROR(IF(AND(R15="Probabilidad",R16="Probabilidad"),(AA15-(+AA15*U16)),IF(R16="Probabilidad",(J15-(+J15*U16)),IF(R16="Impacto",AA15,""))),"")</f>
        <v>0.216</v>
      </c>
      <c r="Z16" s="568" t="str">
        <f t="shared" ref="Z16" si="8">IFERROR(IF(Y16="","",IF(Y16&lt;=0.2,"Muy Baja",IF(Y16&lt;=0.4,"Baja",IF(Y16&lt;=0.6,"Media",IF(Y16&lt;=0.8,"Alta","Muy Alta"))))),"")</f>
        <v>Baja</v>
      </c>
      <c r="AA16" s="569">
        <f t="shared" ref="AA16" si="9">+Y16</f>
        <v>0.216</v>
      </c>
      <c r="AB16" s="568" t="str">
        <f t="shared" ref="AB16" si="10">IFERROR(IF(AC16="","",IF(AC16&lt;=0.2,"Leve",IF(AC16&lt;=0.4,"Menor",IF(AC16&lt;=0.6,"Moderado",IF(AC16&lt;=0.8,"Mayor","Catastrófico"))))),"")</f>
        <v>Mayor</v>
      </c>
      <c r="AC16" s="569">
        <f>IFERROR(IF(AND(R15="Impacto",R16="Impacto"),(AC15-(+AC15*U16)),IF(R16="Impacto",(N15-(+N15*U16)),IF(R16="Probabilidad",AC15,""))),"")</f>
        <v>0.8</v>
      </c>
      <c r="AD16" s="568" t="str">
        <f t="shared" ref="AD16:AD17" si="11">IFERROR(IF(OR(AND(Z16="Muy Baja",AB16="Leve"),AND(Z16="Muy Baja",AB16="Menor"),AND(Z16="Baja",AB16="Leve")),"Bajo",IF(OR(AND(Z16="Muy baja",AB16="Moderado"),AND(Z16="Baja",AB16="Menor"),AND(Z16="Baja",AB16="Moderado"),AND(Z16="Media",AB16="Leve"),AND(Z16="Media",AB16="Menor"),AND(Z16="Media",AB16="Moderado"),AND(Z16="Alta",AB16="Leve"),AND(Z16="Alta",AB16="Menor")),"Moderado",IF(OR(AND(Z16="Muy Baja",AB16="Mayor"),AND(Z16="Baja",AB16="Mayor"),AND(Z16="Media",AB16="Mayor"),AND(Z16="Alta",AB16="Moderado"),AND(Z16="Alta",AB16="Mayor"),AND(Z16="Muy Alta",AB16="Leve"),AND(Z16="Muy Alta",AB16="Menor"),AND(Z16="Muy Alta",AB16="Moderado"),AND(Z16="Muy Alta",AB16="Mayor")),"Alto",IF(OR(AND(Z16="Muy Baja",AB16="Catastrófico"),AND(Z16="Baja",AB16="Catastrófico"),AND(Z16="Media",AB16="Catastrófico"),AND(Z16="Alta",AB16="Catastrófico"),AND(Z16="Muy Alta",AB16="Catastrófico")),"Extremo","")))),"")</f>
        <v>Alto</v>
      </c>
      <c r="AE16" s="830"/>
      <c r="AF16" s="819"/>
      <c r="AG16" s="814"/>
      <c r="AH16" s="811"/>
      <c r="AI16" s="814"/>
      <c r="AJ16" s="821"/>
      <c r="AK16" s="821"/>
      <c r="AL16" s="572"/>
      <c r="AM16" s="572"/>
      <c r="AN16" s="572"/>
      <c r="AO16" s="572"/>
      <c r="AP16" s="573"/>
      <c r="AQ16" s="573"/>
      <c r="AR16" s="574"/>
      <c r="AS16" s="574"/>
      <c r="AT16" s="575"/>
      <c r="AU16" s="550"/>
    </row>
    <row r="17" spans="1:47" s="551" customFormat="1" ht="46.5" customHeight="1" x14ac:dyDescent="0.25">
      <c r="A17" s="846"/>
      <c r="B17" s="837"/>
      <c r="C17" s="837"/>
      <c r="D17" s="837"/>
      <c r="E17" s="837"/>
      <c r="F17" s="837"/>
      <c r="G17" s="837"/>
      <c r="H17" s="821"/>
      <c r="I17" s="831"/>
      <c r="J17" s="839"/>
      <c r="K17" s="845"/>
      <c r="L17" s="563">
        <f ca="1">IF(NOT(ISERROR(MATCH(K17,_xlfn.ANCHORARRAY(F84),0))),J52&amp;"Por favor no seleccionar los criterios de impacto",K17)</f>
        <v>0</v>
      </c>
      <c r="M17" s="831"/>
      <c r="N17" s="839"/>
      <c r="O17" s="831"/>
      <c r="P17" s="564">
        <v>3</v>
      </c>
      <c r="Q17" s="576"/>
      <c r="R17" s="576" t="str">
        <f t="shared" si="0"/>
        <v/>
      </c>
      <c r="S17" s="576"/>
      <c r="T17" s="576"/>
      <c r="U17" s="576" t="str">
        <f t="shared" si="1"/>
        <v/>
      </c>
      <c r="V17" s="576"/>
      <c r="W17" s="576"/>
      <c r="X17" s="576"/>
      <c r="Y17" s="567" t="str">
        <f>IFERROR(IF(AND(#REF!="Probabilidad",R17="Probabilidad"),(AA16-(+AA16*U17)),IF(AND(#REF!="Impacto",R17="Probabilidad"),(AA15-(+AA15*U17)),IF(R17="Impacto",AA16,""))),"")</f>
        <v/>
      </c>
      <c r="Z17" s="568" t="str">
        <f t="shared" ref="Z17:Z18" si="12">IFERROR(IF(Y17="","",IF(Y17&lt;=0.2,"Muy Baja",IF(Y17&lt;=0.4,"Baja",IF(Y17&lt;=0.6,"Media",IF(Y17&lt;=0.8,"Alta","Muy Alta"))))),"")</f>
        <v/>
      </c>
      <c r="AA17" s="569" t="str">
        <f t="shared" ref="AA17:AA18" si="13">+Y17</f>
        <v/>
      </c>
      <c r="AB17" s="568" t="str">
        <f t="shared" ref="AB17:AB18" si="14">IFERROR(IF(AC17="","",IF(AC17&lt;=0.2,"Leve",IF(AC17&lt;=0.4,"Menor",IF(AC17&lt;=0.6,"Moderado",IF(AC17&lt;=0.8,"Mayor","Catastrófico"))))),"")</f>
        <v/>
      </c>
      <c r="AC17" s="569" t="str">
        <f>IFERROR(IF(AND(#REF!="Impacto",R17="Impacto"),(AC16-(+AC16*U17)),IF(AND(#REF!="Probabilidad",R17="Impacto"),(AC15-(+AC15*U17)),IF(R17="Probabilidad",AC16,""))),"")</f>
        <v/>
      </c>
      <c r="AD17" s="568" t="str">
        <f t="shared" si="11"/>
        <v/>
      </c>
      <c r="AE17" s="830"/>
      <c r="AF17" s="535"/>
      <c r="AG17" s="539"/>
      <c r="AH17" s="243"/>
      <c r="AI17" s="535"/>
      <c r="AJ17" s="535"/>
      <c r="AK17" s="535"/>
      <c r="AL17" s="572"/>
      <c r="AM17" s="572"/>
      <c r="AN17" s="572"/>
      <c r="AO17" s="572"/>
      <c r="AP17" s="573"/>
      <c r="AQ17" s="573"/>
      <c r="AR17" s="574"/>
      <c r="AS17" s="574"/>
      <c r="AT17" s="575"/>
      <c r="AU17" s="550"/>
    </row>
    <row r="18" spans="1:47" s="551" customFormat="1" ht="46.5" customHeight="1" x14ac:dyDescent="0.25">
      <c r="A18" s="846"/>
      <c r="B18" s="837"/>
      <c r="C18" s="837"/>
      <c r="D18" s="837"/>
      <c r="E18" s="837"/>
      <c r="F18" s="837"/>
      <c r="G18" s="837"/>
      <c r="H18" s="821"/>
      <c r="I18" s="831"/>
      <c r="J18" s="839"/>
      <c r="K18" s="845"/>
      <c r="L18" s="563">
        <f ca="1">IF(NOT(ISERROR(MATCH(K18,_xlfn.ANCHORARRAY(F51),0))),J53&amp;"Por favor no seleccionar los criterios de impacto",K18)</f>
        <v>0</v>
      </c>
      <c r="M18" s="831"/>
      <c r="N18" s="839"/>
      <c r="O18" s="831"/>
      <c r="P18" s="564">
        <v>4</v>
      </c>
      <c r="Y18" s="567" t="str">
        <f>IFERROR(IF(AND(R17="Probabilidad",R16="Probabilidad"),(AA17-(+AA17*U16)),IF(AND(R17="Impacto",R16="Probabilidad"),(AA16-(+AA16*U16)),IF(R16="Impacto",AA17,""))),"")</f>
        <v/>
      </c>
      <c r="Z18" s="568" t="str">
        <f t="shared" si="12"/>
        <v/>
      </c>
      <c r="AA18" s="569" t="str">
        <f t="shared" si="13"/>
        <v/>
      </c>
      <c r="AB18" s="568" t="str">
        <f t="shared" si="14"/>
        <v/>
      </c>
      <c r="AC18" s="569" t="str">
        <f>IFERROR(IF(AND(R17="Impacto",R16="Impacto"),(AC17-(+AC17*U16)),IF(AND(R17="Probabilidad",R16="Impacto"),(AC16-(+AC16*U16)),IF(R16="Probabilidad",AC17,""))),"")</f>
        <v/>
      </c>
      <c r="AD18" s="568" t="str">
        <f>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
      </c>
      <c r="AE18" s="830"/>
      <c r="AF18" s="263"/>
      <c r="AG18" s="564"/>
      <c r="AH18" s="243"/>
      <c r="AI18" s="263"/>
      <c r="AJ18" s="535"/>
      <c r="AK18" s="535"/>
      <c r="AL18" s="572"/>
      <c r="AM18" s="572"/>
      <c r="AN18" s="572"/>
      <c r="AO18" s="572"/>
      <c r="AP18" s="573"/>
      <c r="AQ18" s="573"/>
      <c r="AR18" s="574"/>
      <c r="AS18" s="574"/>
      <c r="AT18" s="575"/>
      <c r="AU18" s="550"/>
    </row>
    <row r="19" spans="1:47" s="551" customFormat="1" ht="271.5" customHeight="1" x14ac:dyDescent="0.25">
      <c r="A19" s="846">
        <v>3</v>
      </c>
      <c r="B19" s="837" t="s">
        <v>811</v>
      </c>
      <c r="C19" s="837" t="s">
        <v>115</v>
      </c>
      <c r="D19" s="837" t="s">
        <v>858</v>
      </c>
      <c r="E19" s="837" t="s">
        <v>859</v>
      </c>
      <c r="F19" s="837" t="s">
        <v>860</v>
      </c>
      <c r="G19" s="837" t="s">
        <v>540</v>
      </c>
      <c r="H19" s="821">
        <v>3000</v>
      </c>
      <c r="I19" s="831" t="str">
        <f>IF(H19&lt;=0,"",IF(H19&lt;=2,"Muy Baja",IF(H19&lt;=24,"Baja",IF(H19&lt;=500,"Media",IF(H19&lt;=5000,"Alta","Muy Alta")))))</f>
        <v>Alta</v>
      </c>
      <c r="J19" s="839">
        <f>IF(I19="","",IF(I19="Muy Baja",0.2,IF(I19="Baja",0.4,IF(I19="Media",0.6,IF(I19="Alta",0.8,IF(I19="Muy Alta",1,))))))</f>
        <v>0.8</v>
      </c>
      <c r="K19" s="845" t="s">
        <v>130</v>
      </c>
      <c r="L19" s="563" t="str">
        <f>IF(NOT(ISERROR(MATCH(K19,'Tabla Impacto'!$B$221:$B$223,0))),'Tabla Impacto'!$F$223&amp;"Por favor no seleccionar los criterios de impacto(Afectación Económica o presupuestal y Pérdida Reputacional)",K19)</f>
        <v xml:space="preserve">     El riesgo afecta la imagen de de la entidad con efecto publicitario sostenido a nivel de sector administrativo, nivel departamental o municipal</v>
      </c>
      <c r="M19" s="831" t="str">
        <f>IF(OR(L19='Tabla Impacto'!$C$11,L19='Tabla Impacto'!$D$11),"Leve",IF(OR(L19='Tabla Impacto'!$C$12,L19='Tabla Impacto'!$D$12),"Menor",IF(OR(L19='Tabla Impacto'!$C$13,L19='Tabla Impacto'!$D$13),"Moderado",IF(OR(L19='Tabla Impacto'!$C$14,L19='Tabla Impacto'!$D$14),"Mayor",IF(OR(L19='Tabla Impacto'!$C$15,L19='Tabla Impacto'!$D$15),"Catastrófico","")))))</f>
        <v>Mayor</v>
      </c>
      <c r="N19" s="839">
        <f>IF(M19="","",IF(M19="Leve",0.2,IF(M19="Menor",0.4,IF(M19="Moderado",0.6,IF(M19="Mayor",0.8,IF(M19="Catastrófico",1,))))))</f>
        <v>0.8</v>
      </c>
      <c r="O19" s="831" t="str">
        <f>IF(OR(AND(I19="Muy Baja",M19="Leve"),AND(I19="Muy Baja",M19="Menor"),AND(I19="Baja",M19="Leve")),"Bajo",IF(OR(AND(I19="Muy baja",M19="Moderado"),AND(I19="Baja",M19="Menor"),AND(I19="Baja",M19="Moderado"),AND(I19="Media",M19="Leve"),AND(I19="Media",M19="Menor"),AND(I19="Media",M19="Moderado"),AND(I19="Alta",M19="Leve"),AND(I19="Alta",M19="Menor")),"Moderado",IF(OR(AND(I19="Muy Baja",M19="Mayor"),AND(I19="Baja",M19="Mayor"),AND(I19="Media",M19="Mayor"),AND(I19="Alta",M19="Moderado"),AND(I19="Alta",M19="Mayor"),AND(I19="Muy Alta",M19="Leve"),AND(I19="Muy Alta",M19="Menor"),AND(I19="Muy Alta",M19="Moderado"),AND(I19="Muy Alta",M19="Mayor")),"Alto",IF(OR(AND(I19="Muy Baja",M19="Catastrófico"),AND(I19="Baja",M19="Catastrófico"),AND(I19="Media",M19="Catastrófico"),AND(I19="Alta",M19="Catastrófico"),AND(I19="Muy Alta",M19="Catastrófico")),"Extremo",""))))</f>
        <v>Alto</v>
      </c>
      <c r="P19" s="564">
        <v>1</v>
      </c>
      <c r="Q19" s="837" t="s">
        <v>938</v>
      </c>
      <c r="R19" s="837" t="str">
        <f>IF(OR(S19="Preventivo",S19="Detectivo"),"Probabilidad",IF(S19="Correctivo","Impacto",""))</f>
        <v>Probabilidad</v>
      </c>
      <c r="S19" s="837" t="s">
        <v>13</v>
      </c>
      <c r="T19" s="837" t="s">
        <v>8</v>
      </c>
      <c r="U19" s="837" t="str">
        <f t="shared" ref="U19:U53" si="15">IF(AND(S19="Preventivo",T19="Automático"),"50%",IF(AND(S19="Preventivo",T19="Manual"),"40%",IF(AND(S19="Detectivo",T19="Automático"),"40%",IF(AND(S19="Detectivo",T19="Manual"),"30%",IF(AND(S19="Correctivo",T19="Automático"),"35%",IF(AND(S19="Correctivo",T19="Manual"),"25%",""))))))</f>
        <v>40%</v>
      </c>
      <c r="V19" s="837" t="s">
        <v>18</v>
      </c>
      <c r="W19" s="837" t="s">
        <v>21</v>
      </c>
      <c r="X19" s="837" t="s">
        <v>539</v>
      </c>
      <c r="Y19" s="567">
        <f>IFERROR(IF(R19="Probabilidad",(J19-(+J19*U19)),IF(R19="Impacto",J19,"")),"")</f>
        <v>0.48</v>
      </c>
      <c r="Z19" s="568" t="str">
        <f>IFERROR(IF(Y19="","",IF(Y19&lt;=0.2,"Muy Baja",IF(Y19&lt;=0.4,"Baja",IF(Y19&lt;=0.6,"Media",IF(Y19&lt;=0.8,"Alta","Muy Alta"))))),"")</f>
        <v>Media</v>
      </c>
      <c r="AA19" s="569">
        <f>+Y19</f>
        <v>0.48</v>
      </c>
      <c r="AB19" s="568" t="str">
        <f>IFERROR(IF(AC19="","",IF(AC19&lt;=0.2,"Leve",IF(AC19&lt;=0.4,"Menor",IF(AC19&lt;=0.6,"Moderado",IF(AC19&lt;=0.8,"Mayor","Catastrófico"))))),"")</f>
        <v>Mayor</v>
      </c>
      <c r="AC19" s="569">
        <f>IFERROR(IF(R19="Impacto",(N19-(+N19*U19)),IF(R19="Probabilidad",N19,"")),"")</f>
        <v>0.8</v>
      </c>
      <c r="AD19" s="568" t="str">
        <f>IFERROR(IF(OR(AND(Z19="Muy Baja",AB19="Leve"),AND(Z19="Muy Baja",AB19="Menor"),AND(Z19="Baja",AB19="Leve")),"Bajo",IF(OR(AND(Z19="Muy baja",AB19="Moderado"),AND(Z19="Baja",AB19="Menor"),AND(Z19="Baja",AB19="Moderado"),AND(Z19="Media",AB19="Leve"),AND(Z19="Media",AB19="Menor"),AND(Z19="Media",AB19="Moderado"),AND(Z19="Alta",AB19="Leve"),AND(Z19="Alta",AB19="Menor")),"Moderado",IF(OR(AND(Z19="Muy Baja",AB19="Mayor"),AND(Z19="Baja",AB19="Mayor"),AND(Z19="Media",AB19="Mayor"),AND(Z19="Alta",AB19="Moderado"),AND(Z19="Alta",AB19="Mayor"),AND(Z19="Muy Alta",AB19="Leve"),AND(Z19="Muy Alta",AB19="Menor"),AND(Z19="Muy Alta",AB19="Moderado"),AND(Z19="Muy Alta",AB19="Mayor")),"Alto",IF(OR(AND(Z19="Muy Baja",AB19="Catastrófico"),AND(Z19="Baja",AB19="Catastrófico"),AND(Z19="Media",AB19="Catastrófico"),AND(Z19="Alta",AB19="Catastrófico"),AND(Z19="Muy Alta",AB19="Catastrófico")),"Extremo","")))),"")</f>
        <v>Alto</v>
      </c>
      <c r="AE19" s="830" t="s">
        <v>26</v>
      </c>
      <c r="AF19" s="539" t="s">
        <v>1048</v>
      </c>
      <c r="AG19" s="539" t="s">
        <v>1049</v>
      </c>
      <c r="AH19" s="539">
        <v>45657</v>
      </c>
      <c r="AI19" s="539" t="s">
        <v>1050</v>
      </c>
      <c r="AJ19" s="539" t="s">
        <v>1051</v>
      </c>
      <c r="AK19" s="539" t="s">
        <v>1052</v>
      </c>
      <c r="AL19" s="572"/>
      <c r="AM19" s="572"/>
      <c r="AN19" s="572"/>
      <c r="AO19" s="572"/>
      <c r="AP19" s="573"/>
      <c r="AQ19" s="573"/>
      <c r="AR19" s="574"/>
      <c r="AS19" s="574"/>
      <c r="AT19" s="575"/>
      <c r="AU19" s="550"/>
    </row>
    <row r="20" spans="1:47" s="551" customFormat="1" ht="46.5" customHeight="1" x14ac:dyDescent="0.25">
      <c r="A20" s="846"/>
      <c r="B20" s="837"/>
      <c r="C20" s="837"/>
      <c r="D20" s="837"/>
      <c r="E20" s="837"/>
      <c r="F20" s="837"/>
      <c r="G20" s="837"/>
      <c r="H20" s="821"/>
      <c r="I20" s="831"/>
      <c r="J20" s="839"/>
      <c r="K20" s="845"/>
      <c r="L20" s="563">
        <f ca="1">IF(NOT(ISERROR(MATCH(K20,_xlfn.ANCHORARRAY(F146),0))),J31&amp;"Por favor no seleccionar los criterios de impacto",K20)</f>
        <v>0</v>
      </c>
      <c r="M20" s="831"/>
      <c r="N20" s="839"/>
      <c r="O20" s="831"/>
      <c r="P20" s="564">
        <v>2</v>
      </c>
      <c r="Q20" s="837"/>
      <c r="R20" s="837" t="str">
        <f>IF(OR(S20="Preventivo",S20="Detectivo"),"Probabilidad",IF(S20="Correctivo","Impacto",""))</f>
        <v/>
      </c>
      <c r="S20" s="837"/>
      <c r="T20" s="837"/>
      <c r="U20" s="837" t="str">
        <f t="shared" si="15"/>
        <v/>
      </c>
      <c r="V20" s="837"/>
      <c r="W20" s="837"/>
      <c r="X20" s="837"/>
      <c r="Y20" s="567" t="str">
        <f>IFERROR(IF(AND(R19="Probabilidad",R20="Probabilidad"),(AA19-(+AA19*U20)),IF(R20="Probabilidad",(J19-(+J19*U20)),IF(R20="Impacto",AA19,""))),"")</f>
        <v/>
      </c>
      <c r="Z20" s="568" t="str">
        <f t="shared" ref="Z20:Z22" si="16">IFERROR(IF(Y20="","",IF(Y20&lt;=0.2,"Muy Baja",IF(Y20&lt;=0.4,"Baja",IF(Y20&lt;=0.6,"Media",IF(Y20&lt;=0.8,"Alta","Muy Alta"))))),"")</f>
        <v/>
      </c>
      <c r="AA20" s="569" t="str">
        <f t="shared" ref="AA20:AA22" si="17">+Y20</f>
        <v/>
      </c>
      <c r="AB20" s="568" t="str">
        <f t="shared" ref="AB20:AB22" si="18">IFERROR(IF(AC20="","",IF(AC20&lt;=0.2,"Leve",IF(AC20&lt;=0.4,"Menor",IF(AC20&lt;=0.6,"Moderado",IF(AC20&lt;=0.8,"Mayor","Catastrófico"))))),"")</f>
        <v/>
      </c>
      <c r="AC20" s="569" t="str">
        <f>IFERROR(IF(AND(R19="Impacto",R20="Impacto"),(AC19-(+AC19*U20)),IF(R20="Impacto",(N19-(+N19*U20)),IF(R20="Probabilidad",AC19,""))),"")</f>
        <v/>
      </c>
      <c r="AD20" s="568" t="str">
        <f t="shared" ref="AD20:AD21" si="19">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
      </c>
      <c r="AE20" s="830"/>
      <c r="AF20" s="535"/>
      <c r="AG20" s="539"/>
      <c r="AH20" s="243"/>
      <c r="AI20" s="535"/>
      <c r="AJ20" s="384"/>
      <c r="AK20" s="384"/>
      <c r="AL20" s="572"/>
      <c r="AM20" s="572"/>
      <c r="AN20" s="572"/>
      <c r="AO20" s="572"/>
      <c r="AP20" s="573"/>
      <c r="AQ20" s="573"/>
      <c r="AR20" s="574"/>
      <c r="AS20" s="574"/>
      <c r="AT20" s="575"/>
      <c r="AU20" s="550"/>
    </row>
    <row r="21" spans="1:47" s="551" customFormat="1" ht="46.5" customHeight="1" x14ac:dyDescent="0.25">
      <c r="A21" s="846"/>
      <c r="B21" s="837"/>
      <c r="C21" s="837"/>
      <c r="D21" s="837"/>
      <c r="E21" s="837"/>
      <c r="F21" s="837"/>
      <c r="G21" s="837"/>
      <c r="H21" s="821"/>
      <c r="I21" s="831"/>
      <c r="J21" s="839"/>
      <c r="K21" s="845"/>
      <c r="L21" s="563">
        <f ca="1">IF(NOT(ISERROR(MATCH(K21,_xlfn.ANCHORARRAY(F147),0))),J32&amp;"Por favor no seleccionar los criterios de impacto",K21)</f>
        <v>0</v>
      </c>
      <c r="M21" s="831"/>
      <c r="N21" s="839"/>
      <c r="O21" s="831"/>
      <c r="P21" s="564">
        <v>3</v>
      </c>
      <c r="Q21" s="837"/>
      <c r="R21" s="837" t="str">
        <f>IF(OR(S21="Preventivo",S21="Detectivo"),"Probabilidad",IF(S21="Correctivo","Impacto",""))</f>
        <v/>
      </c>
      <c r="S21" s="837"/>
      <c r="T21" s="837"/>
      <c r="U21" s="837" t="str">
        <f t="shared" si="15"/>
        <v/>
      </c>
      <c r="V21" s="837"/>
      <c r="W21" s="837"/>
      <c r="X21" s="837"/>
      <c r="Y21" s="567" t="str">
        <f>IFERROR(IF(AND(R20="Probabilidad",R21="Probabilidad"),(AA20-(+AA20*U21)),IF(AND(R20="Impacto",R21="Probabilidad"),(AA19-(+AA19*U21)),IF(R21="Impacto",AA20,""))),"")</f>
        <v/>
      </c>
      <c r="Z21" s="568" t="str">
        <f t="shared" si="16"/>
        <v/>
      </c>
      <c r="AA21" s="569" t="str">
        <f t="shared" si="17"/>
        <v/>
      </c>
      <c r="AB21" s="568" t="str">
        <f t="shared" si="18"/>
        <v/>
      </c>
      <c r="AC21" s="569" t="str">
        <f>IFERROR(IF(AND(R20="Impacto",R21="Impacto"),(AC20-(+AC20*U21)),IF(AND(R20="Probabilidad",R21="Impacto"),(AC19-(+AC19*U21)),IF(R21="Probabilidad",AC20,""))),"")</f>
        <v/>
      </c>
      <c r="AD21" s="568" t="str">
        <f t="shared" si="19"/>
        <v/>
      </c>
      <c r="AE21" s="830"/>
      <c r="AF21" s="535"/>
      <c r="AG21" s="539"/>
      <c r="AH21" s="243"/>
      <c r="AI21" s="535"/>
      <c r="AJ21" s="384"/>
      <c r="AK21" s="384"/>
      <c r="AL21" s="572"/>
      <c r="AM21" s="572"/>
      <c r="AN21" s="572"/>
      <c r="AO21" s="572"/>
      <c r="AP21" s="573"/>
      <c r="AQ21" s="573"/>
      <c r="AR21" s="574"/>
      <c r="AS21" s="574"/>
      <c r="AT21" s="575"/>
      <c r="AU21" s="550"/>
    </row>
    <row r="22" spans="1:47" s="551" customFormat="1" ht="46.5" customHeight="1" x14ac:dyDescent="0.25">
      <c r="A22" s="846"/>
      <c r="B22" s="837"/>
      <c r="C22" s="837"/>
      <c r="D22" s="837"/>
      <c r="E22" s="837"/>
      <c r="F22" s="837"/>
      <c r="G22" s="837"/>
      <c r="H22" s="821"/>
      <c r="I22" s="831"/>
      <c r="J22" s="839"/>
      <c r="K22" s="845"/>
      <c r="L22" s="563">
        <f ca="1">IF(NOT(ISERROR(MATCH(K22,_xlfn.ANCHORARRAY(F31),0))),J33&amp;"Por favor no seleccionar los criterios de impacto",K22)</f>
        <v>0</v>
      </c>
      <c r="M22" s="831"/>
      <c r="N22" s="839"/>
      <c r="O22" s="831"/>
      <c r="P22" s="564">
        <v>4</v>
      </c>
      <c r="Q22" s="837"/>
      <c r="R22" s="837" t="str">
        <f>IF(OR(S22="Preventivo",S22="Detectivo"),"Probabilidad",IF(S22="Correctivo","Impacto",""))</f>
        <v/>
      </c>
      <c r="S22" s="837"/>
      <c r="T22" s="837"/>
      <c r="U22" s="837" t="str">
        <f t="shared" si="15"/>
        <v/>
      </c>
      <c r="V22" s="837"/>
      <c r="W22" s="837"/>
      <c r="X22" s="837"/>
      <c r="Y22" s="567" t="str">
        <f>IFERROR(IF(AND(R21="Probabilidad",R22="Probabilidad"),(AA21-(+AA21*U22)),IF(AND(R21="Impacto",R22="Probabilidad"),(AA20-(+AA20*U22)),IF(R22="Impacto",AA21,""))),"")</f>
        <v/>
      </c>
      <c r="Z22" s="568" t="str">
        <f t="shared" si="16"/>
        <v/>
      </c>
      <c r="AA22" s="569" t="str">
        <f t="shared" si="17"/>
        <v/>
      </c>
      <c r="AB22" s="568" t="str">
        <f t="shared" si="18"/>
        <v/>
      </c>
      <c r="AC22" s="569" t="str">
        <f>IFERROR(IF(AND(R21="Impacto",R22="Impacto"),(AC21-(+AC21*U22)),IF(AND(R21="Probabilidad",R22="Impacto"),(AC20-(+AC20*U22)),IF(R22="Probabilidad",AC21,""))),"")</f>
        <v/>
      </c>
      <c r="AD22" s="568" t="str">
        <f>IFERROR(IF(OR(AND(Z22="Muy Baja",AB22="Leve"),AND(Z22="Muy Baja",AB22="Menor"),AND(Z22="Baja",AB22="Leve")),"Bajo",IF(OR(AND(Z22="Muy baja",AB22="Moderado"),AND(Z22="Baja",AB22="Menor"),AND(Z22="Baja",AB22="Moderado"),AND(Z22="Media",AB22="Leve"),AND(Z22="Media",AB22="Menor"),AND(Z22="Media",AB22="Moderado"),AND(Z22="Alta",AB22="Leve"),AND(Z22="Alta",AB22="Menor")),"Moderado",IF(OR(AND(Z22="Muy Baja",AB22="Mayor"),AND(Z22="Baja",AB22="Mayor"),AND(Z22="Media",AB22="Mayor"),AND(Z22="Alta",AB22="Moderado"),AND(Z22="Alta",AB22="Mayor"),AND(Z22="Muy Alta",AB22="Leve"),AND(Z22="Muy Alta",AB22="Menor"),AND(Z22="Muy Alta",AB22="Moderado"),AND(Z22="Muy Alta",AB22="Mayor")),"Alto",IF(OR(AND(Z22="Muy Baja",AB22="Catastrófico"),AND(Z22="Baja",AB22="Catastrófico"),AND(Z22="Media",AB22="Catastrófico"),AND(Z22="Alta",AB22="Catastrófico"),AND(Z22="Muy Alta",AB22="Catastrófico")),"Extremo","")))),"")</f>
        <v/>
      </c>
      <c r="AE22" s="830"/>
      <c r="AF22" s="263"/>
      <c r="AG22" s="564"/>
      <c r="AH22" s="243"/>
      <c r="AI22" s="263"/>
      <c r="AJ22" s="385"/>
      <c r="AK22" s="385"/>
      <c r="AL22" s="572"/>
      <c r="AM22" s="572"/>
      <c r="AN22" s="572"/>
      <c r="AO22" s="572"/>
      <c r="AP22" s="573"/>
      <c r="AQ22" s="573"/>
      <c r="AR22" s="574"/>
      <c r="AS22" s="574"/>
      <c r="AT22" s="575"/>
      <c r="AU22" s="550"/>
    </row>
    <row r="23" spans="1:47" s="551" customFormat="1" ht="161.25" customHeight="1" x14ac:dyDescent="0.25">
      <c r="A23" s="846">
        <v>4</v>
      </c>
      <c r="B23" s="837" t="s">
        <v>808</v>
      </c>
      <c r="C23" s="837" t="s">
        <v>115</v>
      </c>
      <c r="D23" s="837" t="s">
        <v>831</v>
      </c>
      <c r="E23" s="837" t="s">
        <v>832</v>
      </c>
      <c r="F23" s="837" t="s">
        <v>833</v>
      </c>
      <c r="G23" s="837" t="s">
        <v>540</v>
      </c>
      <c r="H23" s="821">
        <v>3300</v>
      </c>
      <c r="I23" s="831" t="str">
        <f>IF(H23&lt;=0,"",IF(H23&lt;=2,"Muy Baja",IF(H23&lt;=24,"Baja",IF(H23&lt;=500,"Media",IF(H23&lt;=5000,"Alta","Muy Alta")))))</f>
        <v>Alta</v>
      </c>
      <c r="J23" s="839">
        <f>IF(I23="","",IF(I23="Muy Baja",0.2,IF(I23="Baja",0.4,IF(I23="Media",0.6,IF(I23="Alta",0.8,IF(I23="Muy Alta",1,))))))</f>
        <v>0.8</v>
      </c>
      <c r="K23" s="845" t="s">
        <v>130</v>
      </c>
      <c r="L23" s="563" t="str">
        <f>IF(NOT(ISERROR(MATCH(K23,'Tabla Impacto'!$B$221:$B$223,0))),'Tabla Impacto'!$F$223&amp;"Por favor no seleccionar los criterios de impacto(Afectación Económica o presupuestal y Pérdida Reputacional)",K23)</f>
        <v xml:space="preserve">     El riesgo afecta la imagen de de la entidad con efecto publicitario sostenido a nivel de sector administrativo, nivel departamental o municipal</v>
      </c>
      <c r="M23" s="831" t="str">
        <f>IF(OR(L23='Tabla Impacto'!$C$11,L23='Tabla Impacto'!$D$11),"Leve",IF(OR(L23='Tabla Impacto'!$C$12,L23='Tabla Impacto'!$D$12),"Menor",IF(OR(L23='Tabla Impacto'!$C$13,L23='Tabla Impacto'!$D$13),"Moderado",IF(OR(L23='Tabla Impacto'!$C$14,L23='Tabla Impacto'!$D$14),"Mayor",IF(OR(L23='Tabla Impacto'!$C$15,L23='Tabla Impacto'!$D$15),"Catastrófico","")))))</f>
        <v>Mayor</v>
      </c>
      <c r="N23" s="839">
        <f>IF(M23="","",IF(M23="Leve",0.2,IF(M23="Menor",0.4,IF(M23="Moderado",0.6,IF(M23="Mayor",0.8,IF(M23="Catastrófico",1,))))))</f>
        <v>0.8</v>
      </c>
      <c r="O23" s="831" t="str">
        <f>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564">
        <v>1</v>
      </c>
      <c r="Q23" s="837" t="s">
        <v>931</v>
      </c>
      <c r="R23" s="890" t="str">
        <f>IF(OR(S23="Preventivo",S23="Detectivo"),"Probabilidad",IF(S23="Correctivo","Impacto",""))</f>
        <v>Probabilidad</v>
      </c>
      <c r="S23" s="890" t="s">
        <v>13</v>
      </c>
      <c r="T23" s="890" t="s">
        <v>8</v>
      </c>
      <c r="U23" s="890" t="str">
        <f t="shared" si="15"/>
        <v>40%</v>
      </c>
      <c r="V23" s="890" t="s">
        <v>18</v>
      </c>
      <c r="W23" s="890" t="s">
        <v>21</v>
      </c>
      <c r="X23" s="890" t="s">
        <v>539</v>
      </c>
      <c r="Y23" s="567">
        <f>IFERROR(IF(R23="Probabilidad",(J23-(+J23*U23)),IF(R23="Impacto",J23,"")),"")</f>
        <v>0.48</v>
      </c>
      <c r="Z23" s="568" t="str">
        <f>IFERROR(IF(Y23="","",IF(Y23&lt;=0.2,"Muy Baja",IF(Y23&lt;=0.4,"Baja",IF(Y23&lt;=0.6,"Media",IF(Y23&lt;=0.8,"Alta","Muy Alta"))))),"")</f>
        <v>Media</v>
      </c>
      <c r="AA23" s="569">
        <f>+Y23</f>
        <v>0.48</v>
      </c>
      <c r="AB23" s="568" t="str">
        <f>IFERROR(IF(AC23="","",IF(AC23&lt;=0.2,"Leve",IF(AC23&lt;=0.4,"Menor",IF(AC23&lt;=0.6,"Moderado",IF(AC23&lt;=0.8,"Mayor","Catastrófico"))))),"")</f>
        <v>Mayor</v>
      </c>
      <c r="AC23" s="569">
        <f>IFERROR(IF(R23="Impacto",(N23-(+N23*U23)),IF(R23="Probabilidad",N23,"")),"")</f>
        <v>0.8</v>
      </c>
      <c r="AD23" s="568" t="str">
        <f>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Alto</v>
      </c>
      <c r="AE23" s="830" t="s">
        <v>26</v>
      </c>
      <c r="AF23" s="539" t="s">
        <v>1053</v>
      </c>
      <c r="AG23" s="539" t="s">
        <v>1054</v>
      </c>
      <c r="AH23" s="577">
        <v>45657</v>
      </c>
      <c r="AI23" s="243" t="s">
        <v>1055</v>
      </c>
      <c r="AJ23" s="383" t="s">
        <v>1056</v>
      </c>
      <c r="AK23" s="535" t="s">
        <v>1054</v>
      </c>
      <c r="AL23" s="572"/>
      <c r="AM23" s="572"/>
      <c r="AN23" s="572"/>
      <c r="AO23" s="572"/>
      <c r="AP23" s="573"/>
      <c r="AQ23" s="573"/>
      <c r="AR23" s="574"/>
      <c r="AS23" s="574"/>
      <c r="AT23" s="575"/>
      <c r="AU23" s="550"/>
    </row>
    <row r="24" spans="1:47" s="551" customFormat="1" ht="46.5" customHeight="1" x14ac:dyDescent="0.25">
      <c r="A24" s="846"/>
      <c r="B24" s="837"/>
      <c r="C24" s="837"/>
      <c r="D24" s="837"/>
      <c r="E24" s="837"/>
      <c r="F24" s="837"/>
      <c r="G24" s="837"/>
      <c r="H24" s="821"/>
      <c r="I24" s="831"/>
      <c r="J24" s="839"/>
      <c r="K24" s="845"/>
      <c r="L24" s="563">
        <f ca="1">IF(NOT(ISERROR(MATCH(K24,_xlfn.ANCHORARRAY(F120),0))),J120&amp;"Por favor no seleccionar los criterios de impacto",K24)</f>
        <v>0</v>
      </c>
      <c r="M24" s="831"/>
      <c r="N24" s="839"/>
      <c r="O24" s="831"/>
      <c r="P24" s="564">
        <v>2</v>
      </c>
      <c r="Q24" s="837"/>
      <c r="R24" s="890"/>
      <c r="S24" s="890"/>
      <c r="T24" s="890"/>
      <c r="U24" s="890" t="str">
        <f t="shared" si="15"/>
        <v/>
      </c>
      <c r="V24" s="890"/>
      <c r="W24" s="890"/>
      <c r="X24" s="890"/>
      <c r="Y24" s="567" t="str">
        <f>IFERROR(IF(AND(R23="Probabilidad",R24="Probabilidad"),(AA23-(+AA23*U24)),IF(R24="Probabilidad",(J23-(+J23*U24)),IF(R24="Impacto",AA23,""))),"")</f>
        <v/>
      </c>
      <c r="Z24" s="568" t="str">
        <f t="shared" ref="Z24:Z26" si="20">IFERROR(IF(Y24="","",IF(Y24&lt;=0.2,"Muy Baja",IF(Y24&lt;=0.4,"Baja",IF(Y24&lt;=0.6,"Media",IF(Y24&lt;=0.8,"Alta","Muy Alta"))))),"")</f>
        <v/>
      </c>
      <c r="AA24" s="569" t="str">
        <f t="shared" ref="AA24:AA26" si="21">+Y24</f>
        <v/>
      </c>
      <c r="AB24" s="568" t="str">
        <f t="shared" ref="AB24:AB26" si="22">IFERROR(IF(AC24="","",IF(AC24&lt;=0.2,"Leve",IF(AC24&lt;=0.4,"Menor",IF(AC24&lt;=0.6,"Moderado",IF(AC24&lt;=0.8,"Mayor","Catastrófico"))))),"")</f>
        <v/>
      </c>
      <c r="AC24" s="569" t="str">
        <f>IFERROR(IF(AND(R23="Impacto",R24="Impacto"),(AC23-(+AC23*U24)),IF(R24="Impacto",(N23-(+N23*U24)),IF(R24="Probabilidad",AC23,""))),"")</f>
        <v/>
      </c>
      <c r="AD24" s="568" t="str">
        <f t="shared" ref="AD24:AD25" si="23">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830"/>
      <c r="AF24" s="535"/>
      <c r="AG24" s="539"/>
      <c r="AH24" s="243"/>
      <c r="AI24" s="535"/>
      <c r="AJ24" s="535"/>
      <c r="AK24" s="535"/>
      <c r="AL24" s="572"/>
      <c r="AM24" s="572"/>
      <c r="AN24" s="572"/>
      <c r="AO24" s="572"/>
      <c r="AP24" s="573"/>
      <c r="AQ24" s="573"/>
      <c r="AR24" s="574"/>
      <c r="AS24" s="574"/>
      <c r="AT24" s="575"/>
      <c r="AU24" s="550"/>
    </row>
    <row r="25" spans="1:47" s="551" customFormat="1" ht="46.5" customHeight="1" x14ac:dyDescent="0.25">
      <c r="A25" s="846"/>
      <c r="B25" s="837"/>
      <c r="C25" s="837"/>
      <c r="D25" s="837"/>
      <c r="E25" s="837"/>
      <c r="F25" s="837"/>
      <c r="G25" s="837"/>
      <c r="H25" s="821"/>
      <c r="I25" s="831"/>
      <c r="J25" s="839"/>
      <c r="K25" s="845"/>
      <c r="L25" s="563">
        <f ca="1">IF(NOT(ISERROR(MATCH(K25,_xlfn.ANCHORARRAY(F121),0))),J121&amp;"Por favor no seleccionar los criterios de impacto",K25)</f>
        <v>0</v>
      </c>
      <c r="M25" s="831"/>
      <c r="N25" s="839"/>
      <c r="O25" s="831"/>
      <c r="P25" s="564">
        <v>3</v>
      </c>
      <c r="Q25" s="837"/>
      <c r="R25" s="890"/>
      <c r="S25" s="890"/>
      <c r="T25" s="890"/>
      <c r="U25" s="890" t="str">
        <f t="shared" si="15"/>
        <v/>
      </c>
      <c r="V25" s="890"/>
      <c r="W25" s="890"/>
      <c r="X25" s="890"/>
      <c r="Y25" s="567" t="str">
        <f>IFERROR(IF(AND(R24="Probabilidad",R25="Probabilidad"),(AA24-(+AA24*U25)),IF(AND(R24="Impacto",R25="Probabilidad"),(AA23-(+AA23*U25)),IF(R25="Impacto",AA24,""))),"")</f>
        <v/>
      </c>
      <c r="Z25" s="568" t="str">
        <f t="shared" si="20"/>
        <v/>
      </c>
      <c r="AA25" s="569" t="str">
        <f t="shared" si="21"/>
        <v/>
      </c>
      <c r="AB25" s="568" t="str">
        <f t="shared" si="22"/>
        <v/>
      </c>
      <c r="AC25" s="569" t="str">
        <f>IFERROR(IF(AND(R24="Impacto",R25="Impacto"),(AC24-(+AC24*U25)),IF(AND(R24="Probabilidad",R25="Impacto"),(AC23-(+AC23*U25)),IF(R25="Probabilidad",AC24,""))),"")</f>
        <v/>
      </c>
      <c r="AD25" s="568" t="str">
        <f t="shared" si="23"/>
        <v/>
      </c>
      <c r="AE25" s="830"/>
      <c r="AF25" s="535"/>
      <c r="AG25" s="539"/>
      <c r="AH25" s="243"/>
      <c r="AI25" s="535"/>
      <c r="AJ25" s="535"/>
      <c r="AK25" s="535"/>
      <c r="AL25" s="572"/>
      <c r="AM25" s="572"/>
      <c r="AN25" s="572"/>
      <c r="AO25" s="572"/>
      <c r="AP25" s="573"/>
      <c r="AQ25" s="573"/>
      <c r="AR25" s="574"/>
      <c r="AS25" s="574"/>
      <c r="AT25" s="575"/>
      <c r="AU25" s="550"/>
    </row>
    <row r="26" spans="1:47" s="551" customFormat="1" ht="46.5" customHeight="1" x14ac:dyDescent="0.25">
      <c r="A26" s="846"/>
      <c r="B26" s="837"/>
      <c r="C26" s="837"/>
      <c r="D26" s="837"/>
      <c r="E26" s="837"/>
      <c r="F26" s="837"/>
      <c r="G26" s="837"/>
      <c r="H26" s="821"/>
      <c r="I26" s="831"/>
      <c r="J26" s="839"/>
      <c r="K26" s="845"/>
      <c r="L26" s="563">
        <f ca="1">IF(NOT(ISERROR(MATCH(K26,_xlfn.ANCHORARRAY(F122),0))),J122&amp;"Por favor no seleccionar los criterios de impacto",K26)</f>
        <v>0</v>
      </c>
      <c r="M26" s="831"/>
      <c r="N26" s="839"/>
      <c r="O26" s="831"/>
      <c r="P26" s="564">
        <v>4</v>
      </c>
      <c r="Q26" s="837"/>
      <c r="R26" s="890"/>
      <c r="S26" s="890"/>
      <c r="T26" s="890"/>
      <c r="U26" s="890" t="str">
        <f t="shared" si="15"/>
        <v/>
      </c>
      <c r="V26" s="890"/>
      <c r="W26" s="890"/>
      <c r="X26" s="890"/>
      <c r="Y26" s="567" t="str">
        <f>IFERROR(IF(AND(R25="Probabilidad",R26="Probabilidad"),(AA25-(+AA25*U26)),IF(AND(R25="Impacto",R26="Probabilidad"),(AA24-(+AA24*U26)),IF(R26="Impacto",AA25,""))),"")</f>
        <v/>
      </c>
      <c r="Z26" s="568" t="str">
        <f t="shared" si="20"/>
        <v/>
      </c>
      <c r="AA26" s="569" t="str">
        <f t="shared" si="21"/>
        <v/>
      </c>
      <c r="AB26" s="568" t="str">
        <f t="shared" si="22"/>
        <v/>
      </c>
      <c r="AC26" s="569" t="str">
        <f>IFERROR(IF(AND(R25="Impacto",R26="Impacto"),(AC25-(+AC25*U26)),IF(AND(R25="Probabilidad",R26="Impacto"),(AC24-(+AC24*U26)),IF(R26="Probabilidad",AC25,""))),"")</f>
        <v/>
      </c>
      <c r="AD26" s="568"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830"/>
      <c r="AF26" s="263"/>
      <c r="AG26" s="564"/>
      <c r="AH26" s="243"/>
      <c r="AI26" s="263"/>
      <c r="AJ26" s="535"/>
      <c r="AK26" s="535"/>
      <c r="AL26" s="572"/>
      <c r="AM26" s="572"/>
      <c r="AN26" s="572"/>
      <c r="AO26" s="572"/>
      <c r="AP26" s="573"/>
      <c r="AQ26" s="573"/>
      <c r="AR26" s="574"/>
      <c r="AS26" s="574"/>
      <c r="AT26" s="575"/>
      <c r="AU26" s="550"/>
    </row>
    <row r="27" spans="1:47" s="551" customFormat="1" ht="164.25" customHeight="1" x14ac:dyDescent="0.25">
      <c r="A27" s="846">
        <v>5</v>
      </c>
      <c r="B27" s="837" t="s">
        <v>812</v>
      </c>
      <c r="C27" s="837" t="s">
        <v>115</v>
      </c>
      <c r="D27" s="837" t="s">
        <v>861</v>
      </c>
      <c r="E27" s="837" t="s">
        <v>862</v>
      </c>
      <c r="F27" s="837" t="s">
        <v>863</v>
      </c>
      <c r="G27" s="837" t="s">
        <v>549</v>
      </c>
      <c r="H27" s="821">
        <v>4000</v>
      </c>
      <c r="I27" s="831" t="str">
        <f>IF(H27&lt;=0,"",IF(H27&lt;=2,"Muy Baja",IF(H27&lt;=24,"Baja",IF(H27&lt;=500,"Media",IF(H27&lt;=5000,"Alta","Muy Alta")))))</f>
        <v>Alta</v>
      </c>
      <c r="J27" s="839">
        <f>IF(I27="","",IF(I27="Muy Baja",0.2,IF(I27="Baja",0.4,IF(I27="Media",0.6,IF(I27="Alta",0.8,IF(I27="Muy Alta",1,))))))</f>
        <v>0.8</v>
      </c>
      <c r="K27" s="845" t="s">
        <v>129</v>
      </c>
      <c r="L27" s="563" t="str">
        <f>IF(NOT(ISERROR(MATCH(K27,'Tabla Impacto'!$B$221:$B$223,0))),'Tabla Impacto'!$F$223&amp;"Por favor no seleccionar los criterios de impacto(Afectación Económica o presupuestal y Pérdida Reputacional)",K27)</f>
        <v xml:space="preserve">     El riesgo afecta la imagen de la entidad con algunos usuarios de relevancia frente al logro de los objetivos</v>
      </c>
      <c r="M27" s="831" t="str">
        <f>IF(OR(L27='Tabla Impacto'!$C$11,L27='Tabla Impacto'!$D$11),"Leve",IF(OR(L27='Tabla Impacto'!$C$12,L27='Tabla Impacto'!$D$12),"Menor",IF(OR(L27='Tabla Impacto'!$C$13,L27='Tabla Impacto'!$D$13),"Moderado",IF(OR(L27='Tabla Impacto'!$C$14,L27='Tabla Impacto'!$D$14),"Mayor",IF(OR(L27='Tabla Impacto'!$C$15,L27='Tabla Impacto'!$D$15),"Catastrófico","")))))</f>
        <v>Moderado</v>
      </c>
      <c r="N27" s="839">
        <f>IF(M27="","",IF(M27="Leve",0.2,IF(M27="Menor",0.4,IF(M27="Moderado",0.6,IF(M27="Mayor",0.8,IF(M27="Catastrófico",1,))))))</f>
        <v>0.6</v>
      </c>
      <c r="O27" s="831"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Alto</v>
      </c>
      <c r="P27" s="564">
        <v>1</v>
      </c>
      <c r="Q27" s="576" t="s">
        <v>939</v>
      </c>
      <c r="R27" s="576" t="str">
        <f t="shared" ref="R27:R58" si="24">IF(OR(S27="Preventivo",S27="Detectivo"),"Probabilidad",IF(S27="Correctivo","Impacto",""))</f>
        <v>Probabilidad</v>
      </c>
      <c r="S27" s="576" t="s">
        <v>13</v>
      </c>
      <c r="T27" s="576" t="s">
        <v>8</v>
      </c>
      <c r="U27" s="576" t="str">
        <f t="shared" si="15"/>
        <v>40%</v>
      </c>
      <c r="V27" s="576" t="s">
        <v>18</v>
      </c>
      <c r="W27" s="576" t="s">
        <v>21</v>
      </c>
      <c r="X27" s="576" t="s">
        <v>539</v>
      </c>
      <c r="Y27" s="567">
        <f>IFERROR(IF(R27="Probabilidad",(J27-(+J27*U27)),IF(R27="Impacto",J27,"")),"")</f>
        <v>0.48</v>
      </c>
      <c r="Z27" s="568" t="str">
        <f>IFERROR(IF(Y27="","",IF(Y27&lt;=0.2,"Muy Baja",IF(Y27&lt;=0.4,"Baja",IF(Y27&lt;=0.6,"Media",IF(Y27&lt;=0.8,"Alta","Muy Alta"))))),"")</f>
        <v>Media</v>
      </c>
      <c r="AA27" s="569">
        <f>+Y27</f>
        <v>0.48</v>
      </c>
      <c r="AB27" s="568" t="str">
        <f>IFERROR(IF(AC27="","",IF(AC27&lt;=0.2,"Leve",IF(AC27&lt;=0.4,"Menor",IF(AC27&lt;=0.6,"Moderado",IF(AC27&lt;=0.8,"Mayor","Catastrófico"))))),"")</f>
        <v>Moderado</v>
      </c>
      <c r="AC27" s="569">
        <f>IFERROR(IF(R27="Impacto",(N27-(+N27*U27)),IF(R27="Probabilidad",N27,"")),"")</f>
        <v>0.6</v>
      </c>
      <c r="AD27" s="568" t="str">
        <f>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Moderado</v>
      </c>
      <c r="AE27" s="830" t="s">
        <v>26</v>
      </c>
      <c r="AF27" s="812" t="s">
        <v>1057</v>
      </c>
      <c r="AG27" s="812" t="s">
        <v>1058</v>
      </c>
      <c r="AH27" s="815">
        <v>45657</v>
      </c>
      <c r="AI27" s="809" t="s">
        <v>1059</v>
      </c>
      <c r="AJ27" s="809" t="s">
        <v>1060</v>
      </c>
      <c r="AK27" s="809" t="s">
        <v>1061</v>
      </c>
      <c r="AL27" s="572"/>
      <c r="AM27" s="572"/>
      <c r="AN27" s="572"/>
      <c r="AO27" s="572"/>
      <c r="AP27" s="573"/>
      <c r="AQ27" s="573"/>
      <c r="AR27" s="574"/>
      <c r="AS27" s="574"/>
      <c r="AT27" s="575"/>
      <c r="AU27" s="550"/>
    </row>
    <row r="28" spans="1:47" s="551" customFormat="1" ht="87.75" customHeight="1" x14ac:dyDescent="0.25">
      <c r="A28" s="846"/>
      <c r="B28" s="837"/>
      <c r="C28" s="837"/>
      <c r="D28" s="837"/>
      <c r="E28" s="837"/>
      <c r="F28" s="837"/>
      <c r="G28" s="837"/>
      <c r="H28" s="821"/>
      <c r="I28" s="831"/>
      <c r="J28" s="839"/>
      <c r="K28" s="845"/>
      <c r="L28" s="563">
        <f ca="1">IF(NOT(ISERROR(MATCH(K28,_xlfn.ANCHORARRAY(F33),0))),J144&amp;"Por favor no seleccionar los criterios de impacto",K28)</f>
        <v>0</v>
      </c>
      <c r="M28" s="831"/>
      <c r="N28" s="839"/>
      <c r="O28" s="831"/>
      <c r="P28" s="564">
        <v>2</v>
      </c>
      <c r="Q28" s="565" t="s">
        <v>940</v>
      </c>
      <c r="R28" s="566" t="str">
        <f t="shared" si="24"/>
        <v>Probabilidad</v>
      </c>
      <c r="S28" s="565" t="s">
        <v>13</v>
      </c>
      <c r="T28" s="565" t="s">
        <v>8</v>
      </c>
      <c r="U28" s="578" t="str">
        <f t="shared" ref="U28:U29" si="25">IF(AND(S28="Preventivo",T28="Automático"),"50%",IF(AND(S28="Preventivo",T28="Manual"),"40%",IF(AND(S28="Detectivo",T28="Automático"),"40%",IF(AND(S28="Detectivo",T28="Manual"),"30%",IF(AND(S28="Correctivo",T28="Automático"),"35%",IF(AND(S28="Correctivo",T28="Manual"),"25%",""))))))</f>
        <v>40%</v>
      </c>
      <c r="V28" s="565" t="s">
        <v>18</v>
      </c>
      <c r="W28" s="565" t="s">
        <v>21</v>
      </c>
      <c r="X28" s="565" t="s">
        <v>539</v>
      </c>
      <c r="Y28" s="567">
        <f>IFERROR(IF(AND(R27="Probabilidad",R28="Probabilidad"),(AA27-(+AA27*U28)),IF(R28="Probabilidad",(J27-(+J27*U28)),IF(R28="Impacto",AA27,""))),"")</f>
        <v>0.28799999999999998</v>
      </c>
      <c r="Z28" s="568" t="str">
        <f t="shared" ref="Z28:Z30" si="26">IFERROR(IF(Y28="","",IF(Y28&lt;=0.2,"Muy Baja",IF(Y28&lt;=0.4,"Baja",IF(Y28&lt;=0.6,"Media",IF(Y28&lt;=0.8,"Alta","Muy Alta"))))),"")</f>
        <v>Baja</v>
      </c>
      <c r="AA28" s="569">
        <f t="shared" ref="AA28:AA30" si="27">+Y28</f>
        <v>0.28799999999999998</v>
      </c>
      <c r="AB28" s="568" t="str">
        <f t="shared" ref="AB28:AB30" si="28">IFERROR(IF(AC28="","",IF(AC28&lt;=0.2,"Leve",IF(AC28&lt;=0.4,"Menor",IF(AC28&lt;=0.6,"Moderado",IF(AC28&lt;=0.8,"Mayor","Catastrófico"))))),"")</f>
        <v>Moderado</v>
      </c>
      <c r="AC28" s="569">
        <f>IFERROR(IF(AND(R27="Impacto",R28="Impacto"),(AC27-(+AC27*U28)),IF(R28="Impacto",(N27-(+N27*U28)),IF(R28="Probabilidad",AC27,""))),"")</f>
        <v>0.6</v>
      </c>
      <c r="AD28" s="568" t="str">
        <f t="shared" ref="AD28:AD29" si="29">IFERROR(IF(OR(AND(Z28="Muy Baja",AB28="Leve"),AND(Z28="Muy Baja",AB28="Menor"),AND(Z28="Baja",AB28="Leve")),"Bajo",IF(OR(AND(Z28="Muy baja",AB28="Moderado"),AND(Z28="Baja",AB28="Menor"),AND(Z28="Baja",AB28="Moderado"),AND(Z28="Media",AB28="Leve"),AND(Z28="Media",AB28="Menor"),AND(Z28="Media",AB28="Moderado"),AND(Z28="Alta",AB28="Leve"),AND(Z28="Alta",AB28="Menor")),"Moderado",IF(OR(AND(Z28="Muy Baja",AB28="Mayor"),AND(Z28="Baja",AB28="Mayor"),AND(Z28="Media",AB28="Mayor"),AND(Z28="Alta",AB28="Moderado"),AND(Z28="Alta",AB28="Mayor"),AND(Z28="Muy Alta",AB28="Leve"),AND(Z28="Muy Alta",AB28="Menor"),AND(Z28="Muy Alta",AB28="Moderado"),AND(Z28="Muy Alta",AB28="Mayor")),"Alto",IF(OR(AND(Z28="Muy Baja",AB28="Catastrófico"),AND(Z28="Baja",AB28="Catastrófico"),AND(Z28="Media",AB28="Catastrófico"),AND(Z28="Alta",AB28="Catastrófico"),AND(Z28="Muy Alta",AB28="Catastrófico")),"Extremo","")))),"")</f>
        <v>Moderado</v>
      </c>
      <c r="AE28" s="830"/>
      <c r="AF28" s="813"/>
      <c r="AG28" s="813"/>
      <c r="AH28" s="816"/>
      <c r="AI28" s="810"/>
      <c r="AJ28" s="810"/>
      <c r="AK28" s="810"/>
      <c r="AL28" s="572"/>
      <c r="AM28" s="572"/>
      <c r="AN28" s="572"/>
      <c r="AO28" s="572"/>
      <c r="AP28" s="573"/>
      <c r="AQ28" s="573"/>
      <c r="AR28" s="574"/>
      <c r="AS28" s="574"/>
      <c r="AT28" s="575"/>
      <c r="AU28" s="550"/>
    </row>
    <row r="29" spans="1:47" s="551" customFormat="1" ht="96.75" customHeight="1" x14ac:dyDescent="0.25">
      <c r="A29" s="846"/>
      <c r="B29" s="837"/>
      <c r="C29" s="837"/>
      <c r="D29" s="837"/>
      <c r="E29" s="837"/>
      <c r="F29" s="837"/>
      <c r="G29" s="837"/>
      <c r="H29" s="821"/>
      <c r="I29" s="831"/>
      <c r="J29" s="839"/>
      <c r="K29" s="845"/>
      <c r="L29" s="563">
        <f ca="1">IF(NOT(ISERROR(MATCH(K29,_xlfn.ANCHORARRAY(F34),0))),J145&amp;"Por favor no seleccionar los criterios de impacto",K29)</f>
        <v>0</v>
      </c>
      <c r="M29" s="831"/>
      <c r="N29" s="839"/>
      <c r="O29" s="831"/>
      <c r="P29" s="564">
        <v>3</v>
      </c>
      <c r="Q29" s="565" t="s">
        <v>941</v>
      </c>
      <c r="R29" s="566" t="str">
        <f t="shared" si="24"/>
        <v>Probabilidad</v>
      </c>
      <c r="S29" s="565" t="s">
        <v>13</v>
      </c>
      <c r="T29" s="565" t="s">
        <v>8</v>
      </c>
      <c r="U29" s="578" t="str">
        <f t="shared" si="25"/>
        <v>40%</v>
      </c>
      <c r="V29" s="565" t="s">
        <v>18</v>
      </c>
      <c r="W29" s="565" t="s">
        <v>21</v>
      </c>
      <c r="X29" s="565" t="s">
        <v>539</v>
      </c>
      <c r="Y29" s="567">
        <f>IFERROR(IF(AND(R28="Probabilidad",R29="Probabilidad"),(AA28-(+AA28*U29)),IF(AND(R28="Impacto",R29="Probabilidad"),(AA27-(+AA27*U29)),IF(R29="Impacto",AA28,""))),"")</f>
        <v>0.17279999999999998</v>
      </c>
      <c r="Z29" s="568" t="str">
        <f t="shared" si="26"/>
        <v>Muy Baja</v>
      </c>
      <c r="AA29" s="569">
        <f t="shared" si="27"/>
        <v>0.17279999999999998</v>
      </c>
      <c r="AB29" s="568" t="str">
        <f t="shared" si="28"/>
        <v>Moderado</v>
      </c>
      <c r="AC29" s="569">
        <f>IFERROR(IF(AND(R28="Impacto",R29="Impacto"),(AC28-(+AC28*U29)),IF(AND(R28="Probabilidad",R29="Impacto"),(AC27-(+AC27*U29)),IF(R29="Probabilidad",AC28,""))),"")</f>
        <v>0.6</v>
      </c>
      <c r="AD29" s="568" t="str">
        <f t="shared" si="29"/>
        <v>Moderado</v>
      </c>
      <c r="AE29" s="830"/>
      <c r="AF29" s="814"/>
      <c r="AG29" s="814"/>
      <c r="AH29" s="817"/>
      <c r="AI29" s="811"/>
      <c r="AJ29" s="811"/>
      <c r="AK29" s="811"/>
      <c r="AL29" s="572"/>
      <c r="AM29" s="572"/>
      <c r="AN29" s="572"/>
      <c r="AO29" s="572"/>
      <c r="AP29" s="573"/>
      <c r="AQ29" s="573"/>
      <c r="AR29" s="574"/>
      <c r="AS29" s="574"/>
      <c r="AT29" s="575"/>
      <c r="AU29" s="550"/>
    </row>
    <row r="30" spans="1:47" s="551" customFormat="1" ht="80.099999999999994" customHeight="1" x14ac:dyDescent="0.25">
      <c r="A30" s="846"/>
      <c r="B30" s="837"/>
      <c r="C30" s="837"/>
      <c r="D30" s="837"/>
      <c r="E30" s="837"/>
      <c r="F30" s="837"/>
      <c r="G30" s="837"/>
      <c r="H30" s="821"/>
      <c r="I30" s="831"/>
      <c r="J30" s="839"/>
      <c r="K30" s="845"/>
      <c r="L30" s="563">
        <f ca="1">IF(NOT(ISERROR(MATCH(K30,_xlfn.ANCHORARRAY(F148),0))),J146&amp;"Por favor no seleccionar los criterios de impacto",K30)</f>
        <v>0</v>
      </c>
      <c r="M30" s="831"/>
      <c r="N30" s="839"/>
      <c r="O30" s="831"/>
      <c r="P30" s="564">
        <v>4</v>
      </c>
      <c r="Q30" s="565"/>
      <c r="R30" s="566"/>
      <c r="S30" s="565"/>
      <c r="T30" s="565"/>
      <c r="U30" s="578"/>
      <c r="V30" s="565"/>
      <c r="W30" s="565"/>
      <c r="X30" s="565"/>
      <c r="Y30" s="567" t="str">
        <f>IFERROR(IF(AND(R29="Probabilidad",R30="Probabilidad"),(AA29-(+AA29*U30)),IF(AND(R29="Impacto",R30="Probabilidad"),(AA28-(+AA28*U30)),IF(R30="Impacto",AA29,""))),"")</f>
        <v/>
      </c>
      <c r="Z30" s="568" t="str">
        <f t="shared" si="26"/>
        <v/>
      </c>
      <c r="AA30" s="569" t="str">
        <f t="shared" si="27"/>
        <v/>
      </c>
      <c r="AB30" s="568" t="str">
        <f t="shared" si="28"/>
        <v/>
      </c>
      <c r="AC30" s="569" t="str">
        <f>IFERROR(IF(AND(R29="Impacto",R30="Impacto"),(AC29-(+AC29*U30)),IF(AND(R29="Probabilidad",R30="Impacto"),(AC28-(+AC28*U30)),IF(R30="Probabilidad",AC29,""))),"")</f>
        <v/>
      </c>
      <c r="AD30" s="568" t="str">
        <f>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
      </c>
      <c r="AE30" s="830"/>
      <c r="AF30" s="535"/>
      <c r="AG30" s="526"/>
      <c r="AH30" s="526"/>
      <c r="AI30" s="526"/>
      <c r="AJ30" s="526"/>
      <c r="AK30" s="526"/>
      <c r="AL30" s="572"/>
      <c r="AM30" s="572"/>
      <c r="AN30" s="572"/>
      <c r="AO30" s="572"/>
      <c r="AP30" s="573"/>
      <c r="AQ30" s="573"/>
      <c r="AR30" s="574"/>
      <c r="AS30" s="574"/>
      <c r="AT30" s="575"/>
      <c r="AU30" s="550"/>
    </row>
    <row r="31" spans="1:47" s="551" customFormat="1" ht="354.75" customHeight="1" x14ac:dyDescent="0.25">
      <c r="A31" s="846">
        <v>6</v>
      </c>
      <c r="B31" s="837" t="s">
        <v>812</v>
      </c>
      <c r="C31" s="837" t="s">
        <v>115</v>
      </c>
      <c r="D31" s="837" t="s">
        <v>867</v>
      </c>
      <c r="E31" s="837" t="s">
        <v>868</v>
      </c>
      <c r="F31" s="837" t="s">
        <v>869</v>
      </c>
      <c r="G31" s="837" t="s">
        <v>549</v>
      </c>
      <c r="H31" s="821">
        <v>1000</v>
      </c>
      <c r="I31" s="831" t="str">
        <f>IF(H31&lt;=0,"",IF(H31&lt;=2,"Muy Baja",IF(H31&lt;=24,"Baja",IF(H31&lt;=500,"Media",IF(H31&lt;=5000,"Alta","Muy Alta")))))</f>
        <v>Alta</v>
      </c>
      <c r="J31" s="839">
        <f>IF(I31="","",IF(I31="Muy Baja",0.2,IF(I31="Baja",0.4,IF(I31="Media",0.6,IF(I31="Alta",0.8,IF(I31="Muy Alta",1,))))))</f>
        <v>0.8</v>
      </c>
      <c r="K31" s="845" t="s">
        <v>129</v>
      </c>
      <c r="L31" s="563" t="str">
        <f>IF(NOT(ISERROR(MATCH(K31,'Tabla Impacto'!$B$221:$B$223,0))),'Tabla Impacto'!$F$223&amp;"Por favor no seleccionar los criterios de impacto(Afectación Económica o presupuestal y Pérdida Reputacional)",K31)</f>
        <v xml:space="preserve">     El riesgo afecta la imagen de la entidad con algunos usuarios de relevancia frente al logro de los objetivos</v>
      </c>
      <c r="M31" s="831" t="str">
        <f>IF(OR(L31='Tabla Impacto'!$C$11,L31='Tabla Impacto'!$D$11),"Leve",IF(OR(L31='Tabla Impacto'!$C$12,L31='Tabla Impacto'!$D$12),"Menor",IF(OR(L31='Tabla Impacto'!$C$13,L31='Tabla Impacto'!$D$13),"Moderado",IF(OR(L31='Tabla Impacto'!$C$14,L31='Tabla Impacto'!$D$14),"Mayor",IF(OR(L31='Tabla Impacto'!$C$15,L31='Tabla Impacto'!$D$15),"Catastrófico","")))))</f>
        <v>Moderado</v>
      </c>
      <c r="N31" s="839">
        <f>IF(M31="","",IF(M31="Leve",0.2,IF(M31="Menor",0.4,IF(M31="Moderado",0.6,IF(M31="Mayor",0.8,IF(M31="Catastrófico",1,))))))</f>
        <v>0.6</v>
      </c>
      <c r="O31" s="831" t="str">
        <f>IF(OR(AND(I31="Muy Baja",M31="Leve"),AND(I31="Muy Baja",M31="Menor"),AND(I31="Baja",M31="Leve")),"Bajo",IF(OR(AND(I31="Muy baja",M31="Moderado"),AND(I31="Baja",M31="Menor"),AND(I31="Baja",M31="Moderado"),AND(I31="Media",M31="Leve"),AND(I31="Media",M31="Menor"),AND(I31="Media",M31="Moderado"),AND(I31="Alta",M31="Leve"),AND(I31="Alta",M31="Menor")),"Moderado",IF(OR(AND(I31="Muy Baja",M31="Mayor"),AND(I31="Baja",M31="Mayor"),AND(I31="Media",M31="Mayor"),AND(I31="Alta",M31="Moderado"),AND(I31="Alta",M31="Mayor"),AND(I31="Muy Alta",M31="Leve"),AND(I31="Muy Alta",M31="Menor"),AND(I31="Muy Alta",M31="Moderado"),AND(I31="Muy Alta",M31="Mayor")),"Alto",IF(OR(AND(I31="Muy Baja",M31="Catastrófico"),AND(I31="Baja",M31="Catastrófico"),AND(I31="Media",M31="Catastrófico"),AND(I31="Alta",M31="Catastrófico"),AND(I31="Muy Alta",M31="Catastrófico")),"Extremo",""))))</f>
        <v>Alto</v>
      </c>
      <c r="P31" s="564">
        <v>1</v>
      </c>
      <c r="Q31" s="576" t="s">
        <v>943</v>
      </c>
      <c r="R31" s="576" t="str">
        <f t="shared" si="24"/>
        <v>Probabilidad</v>
      </c>
      <c r="S31" s="576" t="s">
        <v>13</v>
      </c>
      <c r="T31" s="576" t="s">
        <v>8</v>
      </c>
      <c r="U31" s="576" t="str">
        <f t="shared" si="15"/>
        <v>40%</v>
      </c>
      <c r="V31" s="576" t="s">
        <v>18</v>
      </c>
      <c r="W31" s="576" t="s">
        <v>21</v>
      </c>
      <c r="X31" s="576" t="s">
        <v>539</v>
      </c>
      <c r="Y31" s="567">
        <f>IFERROR(IF(R31="Probabilidad",(J31-(+J31*U31)),IF(R31="Impacto",J31,"")),"")</f>
        <v>0.48</v>
      </c>
      <c r="Z31" s="568" t="str">
        <f>IFERROR(IF(Y31="","",IF(Y31&lt;=0.2,"Muy Baja",IF(Y31&lt;=0.4,"Baja",IF(Y31&lt;=0.6,"Media",IF(Y31&lt;=0.8,"Alta","Muy Alta"))))),"")</f>
        <v>Media</v>
      </c>
      <c r="AA31" s="569">
        <f>+Y31</f>
        <v>0.48</v>
      </c>
      <c r="AB31" s="568" t="str">
        <f>IFERROR(IF(AC31="","",IF(AC31&lt;=0.2,"Leve",IF(AC31&lt;=0.4,"Menor",IF(AC31&lt;=0.6,"Moderado",IF(AC31&lt;=0.8,"Mayor","Catastrófico"))))),"")</f>
        <v>Moderado</v>
      </c>
      <c r="AC31" s="569">
        <f>IFERROR(IF(R31="Impacto",(N31-(+N31*U31)),IF(R31="Probabilidad",N31,"")),"")</f>
        <v>0.6</v>
      </c>
      <c r="AD31" s="568" t="str">
        <f>IFERROR(IF(OR(AND(Z31="Muy Baja",AB31="Leve"),AND(Z31="Muy Baja",AB31="Menor"),AND(Z31="Baja",AB31="Leve")),"Bajo",IF(OR(AND(Z31="Muy baja",AB31="Moderado"),AND(Z31="Baja",AB31="Menor"),AND(Z31="Baja",AB31="Moderado"),AND(Z31="Media",AB31="Leve"),AND(Z31="Media",AB31="Menor"),AND(Z31="Media",AB31="Moderado"),AND(Z31="Alta",AB31="Leve"),AND(Z31="Alta",AB31="Menor")),"Moderado",IF(OR(AND(Z31="Muy Baja",AB31="Mayor"),AND(Z31="Baja",AB31="Mayor"),AND(Z31="Media",AB31="Mayor"),AND(Z31="Alta",AB31="Moderado"),AND(Z31="Alta",AB31="Mayor"),AND(Z31="Muy Alta",AB31="Leve"),AND(Z31="Muy Alta",AB31="Menor"),AND(Z31="Muy Alta",AB31="Moderado"),AND(Z31="Muy Alta",AB31="Mayor")),"Alto",IF(OR(AND(Z31="Muy Baja",AB31="Catastrófico"),AND(Z31="Baja",AB31="Catastrófico"),AND(Z31="Media",AB31="Catastrófico"),AND(Z31="Alta",AB31="Catastrófico"),AND(Z31="Muy Alta",AB31="Catastrófico")),"Extremo","")))),"")</f>
        <v>Moderado</v>
      </c>
      <c r="AE31" s="830" t="s">
        <v>26</v>
      </c>
      <c r="AF31" s="383" t="s">
        <v>1062</v>
      </c>
      <c r="AG31" s="383" t="s">
        <v>1063</v>
      </c>
      <c r="AH31" s="579">
        <v>45657</v>
      </c>
      <c r="AI31" s="580" t="s">
        <v>1064</v>
      </c>
      <c r="AJ31" s="535" t="s">
        <v>1060</v>
      </c>
      <c r="AK31" s="535" t="s">
        <v>1065</v>
      </c>
      <c r="AL31" s="572"/>
      <c r="AM31" s="572"/>
      <c r="AN31" s="572"/>
      <c r="AO31" s="572"/>
      <c r="AP31" s="573"/>
      <c r="AQ31" s="573"/>
      <c r="AR31" s="574"/>
      <c r="AS31" s="574"/>
      <c r="AT31" s="575"/>
      <c r="AU31" s="550"/>
    </row>
    <row r="32" spans="1:47" s="551" customFormat="1" ht="63.75" x14ac:dyDescent="0.25">
      <c r="A32" s="846"/>
      <c r="B32" s="837"/>
      <c r="C32" s="837"/>
      <c r="D32" s="837"/>
      <c r="E32" s="837"/>
      <c r="F32" s="837"/>
      <c r="G32" s="837"/>
      <c r="H32" s="821"/>
      <c r="I32" s="831"/>
      <c r="J32" s="839"/>
      <c r="K32" s="845"/>
      <c r="L32" s="563">
        <f ca="1">IF(NOT(ISERROR(MATCH(K32,_xlfn.ANCHORARRAY(F107),0))),J35&amp;"Por favor no seleccionar los criterios de impacto",K32)</f>
        <v>0</v>
      </c>
      <c r="M32" s="831"/>
      <c r="N32" s="839"/>
      <c r="O32" s="831"/>
      <c r="P32" s="564">
        <v>2</v>
      </c>
      <c r="Q32" s="565" t="s">
        <v>944</v>
      </c>
      <c r="R32" s="565" t="str">
        <f t="shared" si="24"/>
        <v>Probabilidad</v>
      </c>
      <c r="S32" s="565" t="s">
        <v>13</v>
      </c>
      <c r="T32" s="565" t="s">
        <v>8</v>
      </c>
      <c r="U32" s="565" t="str">
        <f t="shared" ref="U32" si="30">IF(AND(S32="Preventivo",T32="Automático"),"50%",IF(AND(S32="Preventivo",T32="Manual"),"40%",IF(AND(S32="Detectivo",T32="Automático"),"40%",IF(AND(S32="Detectivo",T32="Manual"),"30%",IF(AND(S32="Correctivo",T32="Automático"),"35%",IF(AND(S32="Correctivo",T32="Manual"),"25%",""))))))</f>
        <v>40%</v>
      </c>
      <c r="V32" s="565" t="s">
        <v>18</v>
      </c>
      <c r="W32" s="565" t="s">
        <v>21</v>
      </c>
      <c r="X32" s="565" t="s">
        <v>539</v>
      </c>
      <c r="Y32" s="567">
        <f>IFERROR(IF(AND(R31="Probabilidad",R32="Probabilidad"),(AA31-(+AA31*U32)),IF(R32="Probabilidad",(J31-(+J31*U32)),IF(R32="Impacto",AA31,""))),"")</f>
        <v>0.28799999999999998</v>
      </c>
      <c r="Z32" s="568" t="str">
        <f t="shared" ref="Z32:Z34" si="31">IFERROR(IF(Y32="","",IF(Y32&lt;=0.2,"Muy Baja",IF(Y32&lt;=0.4,"Baja",IF(Y32&lt;=0.6,"Media",IF(Y32&lt;=0.8,"Alta","Muy Alta"))))),"")</f>
        <v>Baja</v>
      </c>
      <c r="AA32" s="569">
        <f t="shared" ref="AA32:AA34" si="32">+Y32</f>
        <v>0.28799999999999998</v>
      </c>
      <c r="AB32" s="568" t="str">
        <f t="shared" ref="AB32:AB34" si="33">IFERROR(IF(AC32="","",IF(AC32&lt;=0.2,"Leve",IF(AC32&lt;=0.4,"Menor",IF(AC32&lt;=0.6,"Moderado",IF(AC32&lt;=0.8,"Mayor","Catastrófico"))))),"")</f>
        <v>Moderado</v>
      </c>
      <c r="AC32" s="569">
        <f>IFERROR(IF(AND(R31="Impacto",R32="Impacto"),(AC31-(+AC31*U32)),IF(R32="Impacto",(N31-(+N31*U32)),IF(R32="Probabilidad",AC31,""))),"")</f>
        <v>0.6</v>
      </c>
      <c r="AD32" s="568" t="str">
        <f t="shared" ref="AD32:AD33" si="34">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Moderado</v>
      </c>
      <c r="AE32" s="830"/>
      <c r="AF32" s="535"/>
      <c r="AG32" s="539"/>
      <c r="AH32" s="243"/>
      <c r="AI32" s="535"/>
      <c r="AJ32" s="535"/>
      <c r="AK32" s="535"/>
      <c r="AL32" s="572"/>
      <c r="AM32" s="572"/>
      <c r="AN32" s="572"/>
      <c r="AO32" s="572"/>
      <c r="AP32" s="573"/>
      <c r="AQ32" s="573"/>
      <c r="AR32" s="574"/>
      <c r="AS32" s="574"/>
      <c r="AT32" s="575"/>
      <c r="AU32" s="550"/>
    </row>
    <row r="33" spans="1:47" s="551" customFormat="1" ht="87" customHeight="1" x14ac:dyDescent="0.25">
      <c r="A33" s="846"/>
      <c r="B33" s="837"/>
      <c r="C33" s="837"/>
      <c r="D33" s="837"/>
      <c r="E33" s="837"/>
      <c r="F33" s="837"/>
      <c r="G33" s="837"/>
      <c r="H33" s="821"/>
      <c r="I33" s="831"/>
      <c r="J33" s="839"/>
      <c r="K33" s="845"/>
      <c r="L33" s="563">
        <f ca="1">IF(NOT(ISERROR(MATCH(K33,_xlfn.ANCHORARRAY(F108),0))),J36&amp;"Por favor no seleccionar los criterios de impacto",K33)</f>
        <v>0</v>
      </c>
      <c r="M33" s="831"/>
      <c r="N33" s="839"/>
      <c r="O33" s="831"/>
      <c r="P33" s="564">
        <v>3</v>
      </c>
      <c r="Q33" s="576"/>
      <c r="R33" s="576" t="str">
        <f t="shared" si="24"/>
        <v/>
      </c>
      <c r="S33" s="576"/>
      <c r="T33" s="576"/>
      <c r="U33" s="576" t="str">
        <f t="shared" si="15"/>
        <v/>
      </c>
      <c r="V33" s="576"/>
      <c r="W33" s="576"/>
      <c r="X33" s="576"/>
      <c r="Y33" s="567" t="str">
        <f>IFERROR(IF(AND(R32="Probabilidad",R33="Probabilidad"),(AA32-(+AA32*U33)),IF(AND(R32="Impacto",R33="Probabilidad"),(AA31-(+AA31*U33)),IF(R33="Impacto",AA32,""))),"")</f>
        <v/>
      </c>
      <c r="Z33" s="568" t="str">
        <f t="shared" si="31"/>
        <v/>
      </c>
      <c r="AA33" s="569" t="str">
        <f t="shared" si="32"/>
        <v/>
      </c>
      <c r="AB33" s="568" t="str">
        <f t="shared" si="33"/>
        <v/>
      </c>
      <c r="AC33" s="569" t="str">
        <f>IFERROR(IF(AND(R32="Impacto",R33="Impacto"),(AC32-(+AC32*U33)),IF(AND(R32="Probabilidad",R33="Impacto"),(AC31-(+AC31*U33)),IF(R33="Probabilidad",AC32,""))),"")</f>
        <v/>
      </c>
      <c r="AD33" s="568" t="str">
        <f t="shared" si="34"/>
        <v/>
      </c>
      <c r="AE33" s="830"/>
      <c r="AF33" s="535"/>
      <c r="AG33" s="539"/>
      <c r="AH33" s="243"/>
      <c r="AI33" s="535"/>
      <c r="AJ33" s="535"/>
      <c r="AK33" s="535"/>
      <c r="AL33" s="572"/>
      <c r="AM33" s="572"/>
      <c r="AN33" s="572"/>
      <c r="AO33" s="572"/>
      <c r="AP33" s="573"/>
      <c r="AQ33" s="573"/>
      <c r="AR33" s="574"/>
      <c r="AS33" s="574"/>
      <c r="AT33" s="575"/>
      <c r="AU33" s="550"/>
    </row>
    <row r="34" spans="1:47" s="551" customFormat="1" ht="67.5" customHeight="1" x14ac:dyDescent="0.25">
      <c r="A34" s="846"/>
      <c r="B34" s="837"/>
      <c r="C34" s="837"/>
      <c r="D34" s="837"/>
      <c r="E34" s="837"/>
      <c r="F34" s="837"/>
      <c r="G34" s="837"/>
      <c r="H34" s="821"/>
      <c r="I34" s="831"/>
      <c r="J34" s="839"/>
      <c r="K34" s="845"/>
      <c r="L34" s="563">
        <f ca="1">IF(NOT(ISERROR(MATCH(K34,_xlfn.ANCHORARRAY(F35),0))),J37&amp;"Por favor no seleccionar los criterios de impacto",K34)</f>
        <v>0</v>
      </c>
      <c r="M34" s="831"/>
      <c r="N34" s="839"/>
      <c r="O34" s="831"/>
      <c r="P34" s="564">
        <v>4</v>
      </c>
      <c r="Q34" s="565"/>
      <c r="R34" s="565"/>
      <c r="S34" s="565"/>
      <c r="T34" s="565"/>
      <c r="U34" s="565"/>
      <c r="V34" s="565"/>
      <c r="W34" s="565"/>
      <c r="X34" s="565"/>
      <c r="Y34" s="567" t="str">
        <f>IFERROR(IF(AND(R33="Probabilidad",R34="Probabilidad"),(AA33-(+AA33*U34)),IF(AND(R33="Impacto",R34="Probabilidad"),(AA32-(+AA32*U34)),IF(R34="Impacto",AA33,""))),"")</f>
        <v/>
      </c>
      <c r="Z34" s="568" t="str">
        <f t="shared" si="31"/>
        <v/>
      </c>
      <c r="AA34" s="569" t="str">
        <f t="shared" si="32"/>
        <v/>
      </c>
      <c r="AB34" s="568" t="str">
        <f t="shared" si="33"/>
        <v/>
      </c>
      <c r="AC34" s="569" t="str">
        <f>IFERROR(IF(AND(R33="Impacto",R34="Impacto"),(AC33-(+AC33*U34)),IF(AND(R33="Probabilidad",R34="Impacto"),(AC32-(+AC32*U34)),IF(R34="Probabilidad",AC33,""))),"")</f>
        <v/>
      </c>
      <c r="AD34" s="568" t="str">
        <f>IFERROR(IF(OR(AND(Z34="Muy Baja",AB34="Leve"),AND(Z34="Muy Baja",AB34="Menor"),AND(Z34="Baja",AB34="Leve")),"Bajo",IF(OR(AND(Z34="Muy baja",AB34="Moderado"),AND(Z34="Baja",AB34="Menor"),AND(Z34="Baja",AB34="Moderado"),AND(Z34="Media",AB34="Leve"),AND(Z34="Media",AB34="Menor"),AND(Z34="Media",AB34="Moderado"),AND(Z34="Alta",AB34="Leve"),AND(Z34="Alta",AB34="Menor")),"Moderado",IF(OR(AND(Z34="Muy Baja",AB34="Mayor"),AND(Z34="Baja",AB34="Mayor"),AND(Z34="Media",AB34="Mayor"),AND(Z34="Alta",AB34="Moderado"),AND(Z34="Alta",AB34="Mayor"),AND(Z34="Muy Alta",AB34="Leve"),AND(Z34="Muy Alta",AB34="Menor"),AND(Z34="Muy Alta",AB34="Moderado"),AND(Z34="Muy Alta",AB34="Mayor")),"Alto",IF(OR(AND(Z34="Muy Baja",AB34="Catastrófico"),AND(Z34="Baja",AB34="Catastrófico"),AND(Z34="Media",AB34="Catastrófico"),AND(Z34="Alta",AB34="Catastrófico"),AND(Z34="Muy Alta",AB34="Catastrófico")),"Extremo","")))),"")</f>
        <v/>
      </c>
      <c r="AE34" s="830"/>
      <c r="AF34" s="263"/>
      <c r="AG34" s="564"/>
      <c r="AH34" s="243"/>
      <c r="AI34" s="263"/>
      <c r="AJ34" s="535"/>
      <c r="AK34" s="535"/>
      <c r="AL34" s="572"/>
      <c r="AM34" s="572"/>
      <c r="AN34" s="572"/>
      <c r="AO34" s="572"/>
      <c r="AP34" s="573"/>
      <c r="AQ34" s="573"/>
      <c r="AR34" s="574"/>
      <c r="AS34" s="574"/>
      <c r="AT34" s="575"/>
      <c r="AU34" s="550"/>
    </row>
    <row r="35" spans="1:47" s="551" customFormat="1" ht="270.75" x14ac:dyDescent="0.25">
      <c r="A35" s="846">
        <v>7</v>
      </c>
      <c r="B35" s="837" t="s">
        <v>815</v>
      </c>
      <c r="C35" s="837" t="s">
        <v>115</v>
      </c>
      <c r="D35" s="837" t="s">
        <v>875</v>
      </c>
      <c r="E35" s="837" t="s">
        <v>876</v>
      </c>
      <c r="F35" s="837" t="s">
        <v>877</v>
      </c>
      <c r="G35" s="837" t="s">
        <v>549</v>
      </c>
      <c r="H35" s="821">
        <v>255</v>
      </c>
      <c r="I35" s="831" t="str">
        <f>IF(H35&lt;=0,"",IF(H35&lt;=2,"Muy Baja",IF(H35&lt;=24,"Baja",IF(H35&lt;=500,"Media",IF(H35&lt;=5000,"Alta","Muy Alta")))))</f>
        <v>Media</v>
      </c>
      <c r="J35" s="839">
        <f>IF(I35="","",IF(I35="Muy Baja",0.2,IF(I35="Baja",0.4,IF(I35="Media",0.6,IF(I35="Alta",0.8,IF(I35="Muy Alta",1,))))))</f>
        <v>0.6</v>
      </c>
      <c r="K35" s="845" t="s">
        <v>128</v>
      </c>
      <c r="L35" s="563" t="str">
        <f>IF(NOT(ISERROR(MATCH(K35,'Tabla Impacto'!$B$221:$B$223,0))),'Tabla Impacto'!$F$223&amp;"Por favor no seleccionar los criterios de impacto(Afectación Económica o presupuestal y Pérdida Reputacional)",K35)</f>
        <v xml:space="preserve">     El riesgo afecta la imagen de la entidad internamente, de conocimiento general, nivel interno, de junta dircetiva y accionistas y/o de provedores</v>
      </c>
      <c r="M35" s="831" t="str">
        <f>IF(OR(L35='Tabla Impacto'!$C$11,L35='Tabla Impacto'!$D$11),"Leve",IF(OR(L35='Tabla Impacto'!$C$12,L35='Tabla Impacto'!$D$12),"Menor",IF(OR(L35='Tabla Impacto'!$C$13,L35='Tabla Impacto'!$D$13),"Moderado",IF(OR(L35='Tabla Impacto'!$C$14,L35='Tabla Impacto'!$D$14),"Mayor",IF(OR(L35='Tabla Impacto'!$C$15,L35='Tabla Impacto'!$D$15),"Catastrófico","")))))</f>
        <v>Menor</v>
      </c>
      <c r="N35" s="839">
        <f>IF(M35="","",IF(M35="Leve",0.2,IF(M35="Menor",0.4,IF(M35="Moderado",0.6,IF(M35="Mayor",0.8,IF(M35="Catastrófico",1,))))))</f>
        <v>0.4</v>
      </c>
      <c r="O35" s="831" t="str">
        <f>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Moderado</v>
      </c>
      <c r="P35" s="564">
        <v>1</v>
      </c>
      <c r="Q35" s="576" t="s">
        <v>947</v>
      </c>
      <c r="R35" s="566" t="str">
        <f t="shared" si="24"/>
        <v>Probabilidad</v>
      </c>
      <c r="S35" s="565" t="s">
        <v>14</v>
      </c>
      <c r="T35" s="565" t="s">
        <v>8</v>
      </c>
      <c r="U35" s="578" t="str">
        <f t="shared" ref="U35:U37" si="35">IF(AND(S35="Preventivo",T35="Automático"),"50%",IF(AND(S35="Preventivo",T35="Manual"),"40%",IF(AND(S35="Detectivo",T35="Automático"),"40%",IF(AND(S35="Detectivo",T35="Manual"),"30%",IF(AND(S35="Correctivo",T35="Automático"),"35%",IF(AND(S35="Correctivo",T35="Manual"),"25%",""))))))</f>
        <v>30%</v>
      </c>
      <c r="V35" s="565" t="s">
        <v>18</v>
      </c>
      <c r="W35" s="565" t="s">
        <v>21</v>
      </c>
      <c r="X35" s="565" t="s">
        <v>539</v>
      </c>
      <c r="Y35" s="567">
        <f>IFERROR(IF(R35="Probabilidad",(J35-(+J35*U35)),IF(R35="Impacto",J35,"")),"")</f>
        <v>0.42</v>
      </c>
      <c r="Z35" s="568" t="str">
        <f>IFERROR(IF(Y35="","",IF(Y35&lt;=0.2,"Muy Baja",IF(Y35&lt;=0.4,"Baja",IF(Y35&lt;=0.6,"Media",IF(Y35&lt;=0.8,"Alta","Muy Alta"))))),"")</f>
        <v>Media</v>
      </c>
      <c r="AA35" s="569">
        <f>+Y35</f>
        <v>0.42</v>
      </c>
      <c r="AB35" s="568" t="str">
        <f>IFERROR(IF(AC35="","",IF(AC35&lt;=0.2,"Leve",IF(AC35&lt;=0.4,"Menor",IF(AC35&lt;=0.6,"Moderado",IF(AC35&lt;=0.8,"Mayor","Catastrófico"))))),"")</f>
        <v>Menor</v>
      </c>
      <c r="AC35" s="569">
        <f>IFERROR(IF(R35="Impacto",(N35-(+N35*U35)),IF(R35="Probabilidad",N35,"")),"")</f>
        <v>0.4</v>
      </c>
      <c r="AD35" s="568" t="str">
        <f>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Moderado</v>
      </c>
      <c r="AE35" s="830" t="s">
        <v>26</v>
      </c>
      <c r="AF35" s="580" t="s">
        <v>1066</v>
      </c>
      <c r="AG35" s="580" t="s">
        <v>1067</v>
      </c>
      <c r="AH35" s="579" t="s">
        <v>1068</v>
      </c>
      <c r="AI35" s="580" t="s">
        <v>1069</v>
      </c>
      <c r="AJ35" s="535" t="s">
        <v>1070</v>
      </c>
      <c r="AK35" s="535" t="s">
        <v>1067</v>
      </c>
      <c r="AL35" s="572"/>
      <c r="AM35" s="572"/>
      <c r="AN35" s="572"/>
      <c r="AO35" s="572"/>
      <c r="AP35" s="573"/>
      <c r="AQ35" s="573"/>
      <c r="AR35" s="574"/>
      <c r="AS35" s="574"/>
      <c r="AT35" s="575"/>
      <c r="AU35" s="550"/>
    </row>
    <row r="36" spans="1:47" s="551" customFormat="1" ht="75.75" customHeight="1" x14ac:dyDescent="0.25">
      <c r="A36" s="846"/>
      <c r="B36" s="837"/>
      <c r="C36" s="837"/>
      <c r="D36" s="837"/>
      <c r="E36" s="837"/>
      <c r="F36" s="837"/>
      <c r="G36" s="837"/>
      <c r="H36" s="821"/>
      <c r="I36" s="831"/>
      <c r="J36" s="839"/>
      <c r="K36" s="845"/>
      <c r="L36" s="563">
        <f ca="1">IF(NOT(ISERROR(MATCH(K36,_xlfn.ANCHORARRAY(F13),0))),J15&amp;"Por favor no seleccionar los criterios de impacto",K36)</f>
        <v>0</v>
      </c>
      <c r="M36" s="831"/>
      <c r="N36" s="839"/>
      <c r="O36" s="831"/>
      <c r="P36" s="564">
        <v>2</v>
      </c>
      <c r="Q36" s="565" t="s">
        <v>948</v>
      </c>
      <c r="R36" s="566" t="str">
        <f t="shared" si="24"/>
        <v>Probabilidad</v>
      </c>
      <c r="S36" s="565" t="s">
        <v>13</v>
      </c>
      <c r="T36" s="565" t="s">
        <v>8</v>
      </c>
      <c r="U36" s="578" t="str">
        <f t="shared" si="35"/>
        <v>40%</v>
      </c>
      <c r="V36" s="565" t="s">
        <v>18</v>
      </c>
      <c r="W36" s="565" t="s">
        <v>21</v>
      </c>
      <c r="X36" s="565" t="s">
        <v>539</v>
      </c>
      <c r="Y36" s="567">
        <f>IFERROR(IF(AND(R35="Probabilidad",R36="Probabilidad"),(AA35-(+AA35*U36)),IF(R36="Probabilidad",(J35-(+J35*U36)),IF(R36="Impacto",AA35,""))),"")</f>
        <v>0.252</v>
      </c>
      <c r="Z36" s="568" t="str">
        <f t="shared" ref="Z36:Z37" si="36">IFERROR(IF(Y36="","",IF(Y36&lt;=0.2,"Muy Baja",IF(Y36&lt;=0.4,"Baja",IF(Y36&lt;=0.6,"Media",IF(Y36&lt;=0.8,"Alta","Muy Alta"))))),"")</f>
        <v>Baja</v>
      </c>
      <c r="AA36" s="569">
        <f t="shared" ref="AA36:AA37" si="37">+Y36</f>
        <v>0.252</v>
      </c>
      <c r="AB36" s="568" t="str">
        <f t="shared" ref="AB36:AB37" si="38">IFERROR(IF(AC36="","",IF(AC36&lt;=0.2,"Leve",IF(AC36&lt;=0.4,"Menor",IF(AC36&lt;=0.6,"Moderado",IF(AC36&lt;=0.8,"Mayor","Catastrófico"))))),"")</f>
        <v>Menor</v>
      </c>
      <c r="AC36" s="569">
        <f>IFERROR(IF(AND(R35="Impacto",R36="Impacto"),(AC35-(+AC35*U36)),IF(R36="Impacto",(N35-(+N35*U36)),IF(R36="Probabilidad",AC35,""))),"")</f>
        <v>0.4</v>
      </c>
      <c r="AD36" s="568" t="str">
        <f t="shared" ref="AD36:AD37" si="39">IFERROR(IF(OR(AND(Z36="Muy Baja",AB36="Leve"),AND(Z36="Muy Baja",AB36="Menor"),AND(Z36="Baja",AB36="Leve")),"Bajo",IF(OR(AND(Z36="Muy baja",AB36="Moderado"),AND(Z36="Baja",AB36="Menor"),AND(Z36="Baja",AB36="Moderado"),AND(Z36="Media",AB36="Leve"),AND(Z36="Media",AB36="Menor"),AND(Z36="Media",AB36="Moderado"),AND(Z36="Alta",AB36="Leve"),AND(Z36="Alta",AB36="Menor")),"Moderado",IF(OR(AND(Z36="Muy Baja",AB36="Mayor"),AND(Z36="Baja",AB36="Mayor"),AND(Z36="Media",AB36="Mayor"),AND(Z36="Alta",AB36="Moderado"),AND(Z36="Alta",AB36="Mayor"),AND(Z36="Muy Alta",AB36="Leve"),AND(Z36="Muy Alta",AB36="Menor"),AND(Z36="Muy Alta",AB36="Moderado"),AND(Z36="Muy Alta",AB36="Mayor")),"Alto",IF(OR(AND(Z36="Muy Baja",AB36="Catastrófico"),AND(Z36="Baja",AB36="Catastrófico"),AND(Z36="Media",AB36="Catastrófico"),AND(Z36="Alta",AB36="Catastrófico"),AND(Z36="Muy Alta",AB36="Catastrófico")),"Extremo","")))),"")</f>
        <v>Moderado</v>
      </c>
      <c r="AE36" s="830"/>
      <c r="AF36" s="535"/>
      <c r="AG36" s="539"/>
      <c r="AH36" s="243"/>
      <c r="AI36" s="535"/>
      <c r="AJ36" s="535"/>
      <c r="AK36" s="535"/>
      <c r="AL36" s="572"/>
      <c r="AM36" s="572"/>
      <c r="AN36" s="572"/>
      <c r="AO36" s="572"/>
      <c r="AP36" s="573"/>
      <c r="AQ36" s="573"/>
      <c r="AR36" s="574"/>
      <c r="AS36" s="574"/>
      <c r="AT36" s="575"/>
      <c r="AU36" s="550"/>
    </row>
    <row r="37" spans="1:47" s="551" customFormat="1" ht="102.75" customHeight="1" x14ac:dyDescent="0.25">
      <c r="A37" s="846"/>
      <c r="B37" s="837"/>
      <c r="C37" s="837"/>
      <c r="D37" s="837"/>
      <c r="E37" s="837"/>
      <c r="F37" s="837"/>
      <c r="G37" s="837"/>
      <c r="H37" s="821"/>
      <c r="I37" s="831"/>
      <c r="J37" s="839"/>
      <c r="K37" s="845"/>
      <c r="L37" s="563">
        <f ca="1">IF(NOT(ISERROR(MATCH(K37,_xlfn.ANCHORARRAY(F14),0))),J16&amp;"Por favor no seleccionar los criterios de impacto",K37)</f>
        <v>0</v>
      </c>
      <c r="M37" s="831"/>
      <c r="N37" s="839"/>
      <c r="O37" s="831"/>
      <c r="P37" s="564">
        <v>3</v>
      </c>
      <c r="Q37" s="565" t="s">
        <v>949</v>
      </c>
      <c r="R37" s="566" t="str">
        <f>IF(OR(S37="Preventivo",S37="Detectivo"),"Probabilidad",IF(S37="Correctivo","Impacto",""))</f>
        <v>Impacto</v>
      </c>
      <c r="S37" s="565" t="s">
        <v>15</v>
      </c>
      <c r="T37" s="565" t="s">
        <v>8</v>
      </c>
      <c r="U37" s="578" t="str">
        <f t="shared" si="35"/>
        <v>25%</v>
      </c>
      <c r="V37" s="565" t="s">
        <v>18</v>
      </c>
      <c r="W37" s="565" t="s">
        <v>21</v>
      </c>
      <c r="X37" s="565" t="s">
        <v>539</v>
      </c>
      <c r="Y37" s="567">
        <f>IFERROR(IF(AND(R36="Probabilidad",R37="Probabilidad"),(AA36-(+AA36*U37)),IF(AND(R36="Impacto",R37="Probabilidad"),(AA35-(+AA35*U37)),IF(R37="Impacto",AA36,""))),"")</f>
        <v>0.252</v>
      </c>
      <c r="Z37" s="568" t="str">
        <f t="shared" si="36"/>
        <v>Baja</v>
      </c>
      <c r="AA37" s="569">
        <f t="shared" si="37"/>
        <v>0.252</v>
      </c>
      <c r="AB37" s="568" t="str">
        <f t="shared" si="38"/>
        <v>Menor</v>
      </c>
      <c r="AC37" s="569">
        <f>IFERROR(IF(AND(R36="Impacto",R37="Impacto"),(AC36-(+AC36*U37)),IF(AND(R36="Probabilidad",R37="Impacto"),(AC35-(+AC35*U37)),IF(R37="Probabilidad",AC36,""))),"")</f>
        <v>0.30000000000000004</v>
      </c>
      <c r="AD37" s="568" t="str">
        <f t="shared" si="39"/>
        <v>Moderado</v>
      </c>
      <c r="AE37" s="830"/>
      <c r="AF37" s="535"/>
      <c r="AG37" s="539"/>
      <c r="AH37" s="243"/>
      <c r="AI37" s="535"/>
      <c r="AJ37" s="535"/>
      <c r="AK37" s="535"/>
      <c r="AL37" s="572"/>
      <c r="AM37" s="572"/>
      <c r="AN37" s="572"/>
      <c r="AO37" s="572"/>
      <c r="AP37" s="573"/>
      <c r="AQ37" s="573"/>
      <c r="AR37" s="574"/>
      <c r="AS37" s="574"/>
      <c r="AT37" s="575"/>
      <c r="AU37" s="550"/>
    </row>
    <row r="38" spans="1:47" s="551" customFormat="1" x14ac:dyDescent="0.25">
      <c r="A38" s="846"/>
      <c r="B38" s="837"/>
      <c r="C38" s="837"/>
      <c r="D38" s="837"/>
      <c r="E38" s="837"/>
      <c r="F38" s="837"/>
      <c r="G38" s="837"/>
      <c r="H38" s="821"/>
      <c r="I38" s="831"/>
      <c r="J38" s="839"/>
      <c r="K38" s="845"/>
      <c r="L38" s="563">
        <f ca="1">IF(NOT(ISERROR(MATCH(K38,_xlfn.ANCHORARRAY(F15),0))),J17&amp;"Por favor no seleccionar los criterios de impacto",K38)</f>
        <v>0</v>
      </c>
      <c r="M38" s="831"/>
      <c r="N38" s="839"/>
      <c r="O38" s="831"/>
      <c r="P38" s="564">
        <v>4</v>
      </c>
      <c r="R38" s="566"/>
      <c r="S38" s="565"/>
      <c r="T38" s="565"/>
      <c r="U38" s="578"/>
      <c r="V38" s="565"/>
      <c r="W38" s="565"/>
      <c r="X38" s="565"/>
      <c r="Y38" s="567"/>
      <c r="Z38" s="568"/>
      <c r="AA38" s="569"/>
      <c r="AB38" s="568"/>
      <c r="AC38" s="569"/>
      <c r="AD38" s="568" t="str">
        <f>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
      </c>
      <c r="AE38" s="830"/>
      <c r="AF38" s="263"/>
      <c r="AG38" s="564"/>
      <c r="AH38" s="243"/>
      <c r="AI38" s="263"/>
      <c r="AJ38" s="535"/>
      <c r="AK38" s="535"/>
      <c r="AL38" s="572"/>
      <c r="AM38" s="572"/>
      <c r="AN38" s="572"/>
      <c r="AO38" s="572"/>
      <c r="AP38" s="573"/>
      <c r="AQ38" s="573"/>
      <c r="AR38" s="574"/>
      <c r="AS38" s="574"/>
      <c r="AT38" s="575"/>
      <c r="AU38" s="550"/>
    </row>
    <row r="39" spans="1:47" s="551" customFormat="1" ht="324.75" customHeight="1" x14ac:dyDescent="0.25">
      <c r="A39" s="846">
        <v>8</v>
      </c>
      <c r="B39" s="837" t="s">
        <v>815</v>
      </c>
      <c r="C39" s="837" t="s">
        <v>115</v>
      </c>
      <c r="D39" s="837" t="s">
        <v>878</v>
      </c>
      <c r="E39" s="837" t="s">
        <v>879</v>
      </c>
      <c r="F39" s="837" t="s">
        <v>880</v>
      </c>
      <c r="G39" s="837" t="s">
        <v>549</v>
      </c>
      <c r="H39" s="821">
        <v>255</v>
      </c>
      <c r="I39" s="831" t="str">
        <f>IF(H39&lt;=0,"",IF(H39&lt;=2,"Muy Baja",IF(H39&lt;=24,"Baja",IF(H39&lt;=500,"Media",IF(H39&lt;=5000,"Alta","Muy Alta")))))</f>
        <v>Media</v>
      </c>
      <c r="J39" s="839">
        <f>IF(I39="","",IF(I39="Muy Baja",0.2,IF(I39="Baja",0.4,IF(I39="Media",0.6,IF(I39="Alta",0.8,IF(I39="Muy Alta",1,))))))</f>
        <v>0.6</v>
      </c>
      <c r="K39" s="845" t="s">
        <v>129</v>
      </c>
      <c r="L39" s="563" t="str">
        <f>IF(NOT(ISERROR(MATCH(K39,'Tabla Impacto'!$B$221:$B$223,0))),'Tabla Impacto'!$F$223&amp;"Por favor no seleccionar los criterios de impacto(Afectación Económica o presupuestal y Pérdida Reputacional)",K39)</f>
        <v xml:space="preserve">     El riesgo afecta la imagen de la entidad con algunos usuarios de relevancia frente al logro de los objetivos</v>
      </c>
      <c r="M39" s="831" t="str">
        <f>IF(OR(L39='Tabla Impacto'!$C$11,L39='Tabla Impacto'!$D$11),"Leve",IF(OR(L39='Tabla Impacto'!$C$12,L39='Tabla Impacto'!$D$12),"Menor",IF(OR(L39='Tabla Impacto'!$C$13,L39='Tabla Impacto'!$D$13),"Moderado",IF(OR(L39='Tabla Impacto'!$C$14,L39='Tabla Impacto'!$D$14),"Mayor",IF(OR(L39='Tabla Impacto'!$C$15,L39='Tabla Impacto'!$D$15),"Catastrófico","")))))</f>
        <v>Moderado</v>
      </c>
      <c r="N39" s="839">
        <f>IF(M39="","",IF(M39="Leve",0.2,IF(M39="Menor",0.4,IF(M39="Moderado",0.6,IF(M39="Mayor",0.8,IF(M39="Catastrófico",1,))))))</f>
        <v>0.6</v>
      </c>
      <c r="O39" s="831"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564">
        <v>1</v>
      </c>
      <c r="Q39" s="565" t="s">
        <v>950</v>
      </c>
      <c r="R39" s="566" t="str">
        <f t="shared" si="24"/>
        <v>Probabilidad</v>
      </c>
      <c r="S39" s="565" t="s">
        <v>14</v>
      </c>
      <c r="T39" s="565" t="s">
        <v>9</v>
      </c>
      <c r="U39" s="578" t="str">
        <f t="shared" si="15"/>
        <v>40%</v>
      </c>
      <c r="V39" s="565" t="s">
        <v>18</v>
      </c>
      <c r="W39" s="565" t="s">
        <v>21</v>
      </c>
      <c r="X39" s="565" t="s">
        <v>539</v>
      </c>
      <c r="Y39" s="567">
        <f>IFERROR(IF(R39="Probabilidad",(J39-(+J39*U39)),IF(R39="Impacto",J39,"")),"")</f>
        <v>0.36</v>
      </c>
      <c r="Z39" s="568" t="str">
        <f>IFERROR(IF(Y39="","",IF(Y39&lt;=0.2,"Muy Baja",IF(Y39&lt;=0.4,"Baja",IF(Y39&lt;=0.6,"Media",IF(Y39&lt;=0.8,"Alta","Muy Alta"))))),"")</f>
        <v>Baja</v>
      </c>
      <c r="AA39" s="569">
        <f>+Y39</f>
        <v>0.36</v>
      </c>
      <c r="AB39" s="568" t="str">
        <f>IFERROR(IF(AC39="","",IF(AC39&lt;=0.2,"Leve",IF(AC39&lt;=0.4,"Menor",IF(AC39&lt;=0.6,"Moderado",IF(AC39&lt;=0.8,"Mayor","Catastrófico"))))),"")</f>
        <v>Moderado</v>
      </c>
      <c r="AC39" s="569">
        <f>IFERROR(IF(R39="Impacto",(N39-(+N39*U39)),IF(R39="Probabilidad",N39,"")),"")</f>
        <v>0.6</v>
      </c>
      <c r="AD39" s="568" t="str">
        <f>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830" t="s">
        <v>26</v>
      </c>
      <c r="AF39" s="581" t="s">
        <v>1071</v>
      </c>
      <c r="AG39" s="581" t="s">
        <v>1072</v>
      </c>
      <c r="AH39" s="582">
        <v>45657</v>
      </c>
      <c r="AI39" s="581" t="s">
        <v>1073</v>
      </c>
      <c r="AJ39" s="581" t="s">
        <v>1074</v>
      </c>
      <c r="AK39" s="535" t="s">
        <v>1075</v>
      </c>
      <c r="AL39" s="572"/>
      <c r="AM39" s="572"/>
      <c r="AN39" s="572"/>
      <c r="AO39" s="572"/>
      <c r="AP39" s="573"/>
      <c r="AQ39" s="573"/>
      <c r="AR39" s="574"/>
      <c r="AS39" s="574"/>
      <c r="AT39" s="575"/>
      <c r="AU39" s="550"/>
    </row>
    <row r="40" spans="1:47" s="551" customFormat="1" ht="168" customHeight="1" x14ac:dyDescent="0.25">
      <c r="A40" s="846"/>
      <c r="B40" s="837"/>
      <c r="C40" s="837"/>
      <c r="D40" s="837"/>
      <c r="E40" s="837"/>
      <c r="F40" s="837"/>
      <c r="G40" s="837"/>
      <c r="H40" s="821"/>
      <c r="I40" s="831"/>
      <c r="J40" s="839"/>
      <c r="K40" s="845"/>
      <c r="L40" s="563">
        <f ca="1">IF(NOT(ISERROR(MATCH(K40,_xlfn.ANCHORARRAY(F17),0))),J43&amp;"Por favor no seleccionar los criterios de impacto",K40)</f>
        <v>0</v>
      </c>
      <c r="M40" s="831"/>
      <c r="N40" s="839"/>
      <c r="O40" s="831"/>
      <c r="P40" s="564">
        <v>2</v>
      </c>
      <c r="Q40" s="565" t="s">
        <v>951</v>
      </c>
      <c r="R40" s="566" t="str">
        <f t="shared" si="24"/>
        <v>Probabilidad</v>
      </c>
      <c r="S40" s="565" t="s">
        <v>13</v>
      </c>
      <c r="T40" s="565" t="s">
        <v>8</v>
      </c>
      <c r="U40" s="578" t="str">
        <f t="shared" si="15"/>
        <v>40%</v>
      </c>
      <c r="V40" s="565" t="s">
        <v>18</v>
      </c>
      <c r="W40" s="565" t="s">
        <v>21</v>
      </c>
      <c r="X40" s="565" t="s">
        <v>539</v>
      </c>
      <c r="Y40" s="567">
        <f>IFERROR(IF(AND(R39="Probabilidad",R40="Probabilidad"),(AA39-(+AA39*U40)),IF(R40="Probabilidad",(J39-(+J39*U40)),IF(R40="Impacto",AA39,""))),"")</f>
        <v>0.216</v>
      </c>
      <c r="Z40" s="568" t="str">
        <f t="shared" ref="Z40:Z42" si="40">IFERROR(IF(Y40="","",IF(Y40&lt;=0.2,"Muy Baja",IF(Y40&lt;=0.4,"Baja",IF(Y40&lt;=0.6,"Media",IF(Y40&lt;=0.8,"Alta","Muy Alta"))))),"")</f>
        <v>Baja</v>
      </c>
      <c r="AA40" s="569">
        <f t="shared" ref="AA40:AA42" si="41">+Y40</f>
        <v>0.216</v>
      </c>
      <c r="AB40" s="568" t="str">
        <f t="shared" ref="AB40:AB42" si="42">IFERROR(IF(AC40="","",IF(AC40&lt;=0.2,"Leve",IF(AC40&lt;=0.4,"Menor",IF(AC40&lt;=0.6,"Moderado",IF(AC40&lt;=0.8,"Mayor","Catastrófico"))))),"")</f>
        <v>Moderado</v>
      </c>
      <c r="AC40" s="569">
        <f>IFERROR(IF(AND(R39="Impacto",R40="Impacto"),(AC39-(+AC39*U40)),IF(R40="Impacto",(N39-(+N39*U40)),IF(R40="Probabilidad",AC39,""))),"")</f>
        <v>0.6</v>
      </c>
      <c r="AD40" s="568" t="str">
        <f t="shared" ref="AD40:AD41" si="43">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830"/>
      <c r="AF40" s="535"/>
      <c r="AG40" s="539"/>
      <c r="AH40" s="243"/>
      <c r="AI40" s="535"/>
      <c r="AJ40" s="535"/>
      <c r="AK40" s="535"/>
      <c r="AL40" s="572"/>
      <c r="AM40" s="572"/>
      <c r="AN40" s="572"/>
      <c r="AO40" s="572"/>
      <c r="AP40" s="573"/>
      <c r="AQ40" s="573"/>
      <c r="AR40" s="574"/>
      <c r="AS40" s="574"/>
      <c r="AT40" s="575"/>
      <c r="AU40" s="550"/>
    </row>
    <row r="41" spans="1:47" s="551" customFormat="1" ht="129.75" customHeight="1" x14ac:dyDescent="0.25">
      <c r="A41" s="846"/>
      <c r="B41" s="837"/>
      <c r="C41" s="837"/>
      <c r="D41" s="837"/>
      <c r="E41" s="837"/>
      <c r="F41" s="837"/>
      <c r="G41" s="837"/>
      <c r="H41" s="821"/>
      <c r="I41" s="831"/>
      <c r="J41" s="839"/>
      <c r="K41" s="845"/>
      <c r="L41" s="563">
        <f ca="1">IF(NOT(ISERROR(MATCH(K41,_xlfn.ANCHORARRAY(F18),0))),J44&amp;"Por favor no seleccionar los criterios de impacto",K41)</f>
        <v>0</v>
      </c>
      <c r="M41" s="831"/>
      <c r="N41" s="839"/>
      <c r="O41" s="831"/>
      <c r="P41" s="564">
        <v>3</v>
      </c>
      <c r="Q41" s="565" t="s">
        <v>952</v>
      </c>
      <c r="R41" s="566" t="str">
        <f t="shared" si="24"/>
        <v>Probabilidad</v>
      </c>
      <c r="S41" s="565" t="s">
        <v>13</v>
      </c>
      <c r="T41" s="565" t="s">
        <v>8</v>
      </c>
      <c r="U41" s="578" t="str">
        <f t="shared" si="15"/>
        <v>40%</v>
      </c>
      <c r="V41" s="565" t="s">
        <v>18</v>
      </c>
      <c r="W41" s="565" t="s">
        <v>21</v>
      </c>
      <c r="X41" s="565" t="s">
        <v>539</v>
      </c>
      <c r="Y41" s="567">
        <f>IFERROR(IF(AND(R40="Probabilidad",R41="Probabilidad"),(AA40-(+AA40*U41)),IF(AND(R40="Impacto",R41="Probabilidad"),(AA39-(+AA39*U41)),IF(R41="Impacto",AA40,""))),"")</f>
        <v>0.12959999999999999</v>
      </c>
      <c r="Z41" s="568" t="str">
        <f t="shared" si="40"/>
        <v>Muy Baja</v>
      </c>
      <c r="AA41" s="569">
        <f t="shared" si="41"/>
        <v>0.12959999999999999</v>
      </c>
      <c r="AB41" s="568" t="str">
        <f t="shared" si="42"/>
        <v>Moderado</v>
      </c>
      <c r="AC41" s="569">
        <f>IFERROR(IF(AND(R40="Impacto",R41="Impacto"),(AC40-(+AC40*U41)),IF(AND(R40="Probabilidad",R41="Impacto"),(AC39-(+AC39*U41)),IF(R41="Probabilidad",AC40,""))),"")</f>
        <v>0.6</v>
      </c>
      <c r="AD41" s="568" t="str">
        <f t="shared" si="43"/>
        <v>Moderado</v>
      </c>
      <c r="AE41" s="830"/>
      <c r="AF41" s="535"/>
      <c r="AG41" s="539"/>
      <c r="AH41" s="243"/>
      <c r="AI41" s="535"/>
      <c r="AJ41" s="535"/>
      <c r="AK41" s="535"/>
      <c r="AL41" s="572"/>
      <c r="AM41" s="572"/>
      <c r="AN41" s="572"/>
      <c r="AO41" s="572"/>
      <c r="AP41" s="573"/>
      <c r="AQ41" s="573"/>
      <c r="AR41" s="574"/>
      <c r="AS41" s="574"/>
      <c r="AT41" s="575"/>
      <c r="AU41" s="550"/>
    </row>
    <row r="42" spans="1:47" s="551" customFormat="1" ht="96" customHeight="1" x14ac:dyDescent="0.25">
      <c r="A42" s="846"/>
      <c r="B42" s="837"/>
      <c r="C42" s="837"/>
      <c r="D42" s="837"/>
      <c r="E42" s="837"/>
      <c r="F42" s="837"/>
      <c r="G42" s="837"/>
      <c r="H42" s="821"/>
      <c r="I42" s="831"/>
      <c r="J42" s="839"/>
      <c r="K42" s="845"/>
      <c r="L42" s="563">
        <f ca="1">IF(NOT(ISERROR(MATCH(K42,_xlfn.ANCHORARRAY(F43),0))),J45&amp;"Por favor no seleccionar los criterios de impacto",K42)</f>
        <v>0</v>
      </c>
      <c r="M42" s="831"/>
      <c r="N42" s="839"/>
      <c r="O42" s="831"/>
      <c r="P42" s="564">
        <v>4</v>
      </c>
      <c r="Q42" s="565" t="s">
        <v>953</v>
      </c>
      <c r="R42" s="566" t="str">
        <f t="shared" si="24"/>
        <v>Impacto</v>
      </c>
      <c r="S42" s="565" t="s">
        <v>15</v>
      </c>
      <c r="T42" s="565" t="s">
        <v>8</v>
      </c>
      <c r="U42" s="578" t="str">
        <f t="shared" si="15"/>
        <v>25%</v>
      </c>
      <c r="V42" s="565" t="s">
        <v>18</v>
      </c>
      <c r="W42" s="565" t="s">
        <v>21</v>
      </c>
      <c r="X42" s="565" t="s">
        <v>539</v>
      </c>
      <c r="Y42" s="567">
        <f>IFERROR(IF(AND(R41="Probabilidad",R42="Probabilidad"),(AA41-(+AA41*U42)),IF(AND(R41="Impacto",R42="Probabilidad"),(AA40-(+AA40*U42)),IF(R42="Impacto",AA41,""))),"")</f>
        <v>0.12959999999999999</v>
      </c>
      <c r="Z42" s="568" t="str">
        <f t="shared" si="40"/>
        <v>Muy Baja</v>
      </c>
      <c r="AA42" s="569">
        <f t="shared" si="41"/>
        <v>0.12959999999999999</v>
      </c>
      <c r="AB42" s="568" t="str">
        <f t="shared" si="42"/>
        <v>Moderado</v>
      </c>
      <c r="AC42" s="569">
        <f>IFERROR(IF(AND(R41="Impacto",R42="Impacto"),(AC41-(+AC41*U42)),IF(AND(R41="Probabilidad",R42="Impacto"),(AC40-(+AC40*U42)),IF(R42="Probabilidad",AC41,""))),"")</f>
        <v>0.44999999999999996</v>
      </c>
      <c r="AD42" s="568" t="str">
        <f>IFERROR(IF(OR(AND(Z42="Muy Baja",AB42="Leve"),AND(Z42="Muy Baja",AB42="Menor"),AND(Z42="Baja",AB42="Leve")),"Bajo",IF(OR(AND(Z42="Muy baja",AB42="Moderado"),AND(Z42="Baja",AB42="Menor"),AND(Z42="Baja",AB42="Moderado"),AND(Z42="Media",AB42="Leve"),AND(Z42="Media",AB42="Menor"),AND(Z42="Media",AB42="Moderado"),AND(Z42="Alta",AB42="Leve"),AND(Z42="Alta",AB42="Menor")),"Moderado",IF(OR(AND(Z42="Muy Baja",AB42="Mayor"),AND(Z42="Baja",AB42="Mayor"),AND(Z42="Media",AB42="Mayor"),AND(Z42="Alta",AB42="Moderado"),AND(Z42="Alta",AB42="Mayor"),AND(Z42="Muy Alta",AB42="Leve"),AND(Z42="Muy Alta",AB42="Menor"),AND(Z42="Muy Alta",AB42="Moderado"),AND(Z42="Muy Alta",AB42="Mayor")),"Alto",IF(OR(AND(Z42="Muy Baja",AB42="Catastrófico"),AND(Z42="Baja",AB42="Catastrófico"),AND(Z42="Media",AB42="Catastrófico"),AND(Z42="Alta",AB42="Catastrófico"),AND(Z42="Muy Alta",AB42="Catastrófico")),"Extremo","")))),"")</f>
        <v>Moderado</v>
      </c>
      <c r="AE42" s="830"/>
      <c r="AF42" s="263"/>
      <c r="AG42" s="564"/>
      <c r="AH42" s="243"/>
      <c r="AI42" s="263"/>
      <c r="AJ42" s="535"/>
      <c r="AK42" s="535"/>
      <c r="AL42" s="572"/>
      <c r="AM42" s="572"/>
      <c r="AN42" s="572"/>
      <c r="AO42" s="572"/>
      <c r="AP42" s="573"/>
      <c r="AQ42" s="573"/>
      <c r="AR42" s="574"/>
      <c r="AS42" s="574"/>
      <c r="AT42" s="575"/>
      <c r="AU42" s="550"/>
    </row>
    <row r="43" spans="1:47" s="551" customFormat="1" ht="135" customHeight="1" x14ac:dyDescent="0.25">
      <c r="A43" s="846">
        <v>9</v>
      </c>
      <c r="B43" s="837" t="s">
        <v>817</v>
      </c>
      <c r="C43" s="837" t="s">
        <v>116</v>
      </c>
      <c r="D43" s="837" t="s">
        <v>887</v>
      </c>
      <c r="E43" s="837" t="s">
        <v>888</v>
      </c>
      <c r="F43" s="837" t="s">
        <v>889</v>
      </c>
      <c r="G43" s="837" t="s">
        <v>540</v>
      </c>
      <c r="H43" s="821">
        <v>246</v>
      </c>
      <c r="I43" s="831" t="str">
        <f>IF(H43&lt;=0,"",IF(H43&lt;=2,"Muy Baja",IF(H43&lt;=24,"Baja",IF(H43&lt;=500,"Media",IF(H43&lt;=5000,"Alta","Muy Alta")))))</f>
        <v>Media</v>
      </c>
      <c r="J43" s="839">
        <f>IF(I43="","",IF(I43="Muy Baja",0.2,IF(I43="Baja",0.4,IF(I43="Media",0.6,IF(I43="Alta",0.8,IF(I43="Muy Alta",1,))))))</f>
        <v>0.6</v>
      </c>
      <c r="K43" s="845" t="s">
        <v>125</v>
      </c>
      <c r="L43" s="563" t="str">
        <f>IF(NOT(ISERROR(MATCH(K43,'Tabla Impacto'!$B$221:$B$223,0))),'Tabla Impacto'!$F$223&amp;"Por favor no seleccionar los criterios de impacto(Afectación Económica o presupuestal y Pérdida Reputacional)",K43)</f>
        <v xml:space="preserve">     Entre 100 y 500 SMLMV </v>
      </c>
      <c r="M43" s="831" t="str">
        <f>IF(OR(L43='Tabla Impacto'!$C$11,L43='Tabla Impacto'!$D$11),"Leve",IF(OR(L43='Tabla Impacto'!$C$12,L43='Tabla Impacto'!$D$12),"Menor",IF(OR(L43='Tabla Impacto'!$C$13,L43='Tabla Impacto'!$D$13),"Moderado",IF(OR(L43='Tabla Impacto'!$C$14,L43='Tabla Impacto'!$D$14),"Mayor",IF(OR(L43='Tabla Impacto'!$C$15,L43='Tabla Impacto'!$D$15),"Catastrófico","")))))</f>
        <v>Mayor</v>
      </c>
      <c r="N43" s="839">
        <f>IF(M43="","",IF(M43="Leve",0.2,IF(M43="Menor",0.4,IF(M43="Moderado",0.6,IF(M43="Mayor",0.8,IF(M43="Catastrófico",1,))))))</f>
        <v>0.8</v>
      </c>
      <c r="O43" s="831" t="str">
        <f>IF(OR(AND(I43="Muy Baja",M43="Leve"),AND(I43="Muy Baja",M43="Menor"),AND(I43="Baja",M43="Leve")),"Bajo",IF(OR(AND(I43="Muy baja",M43="Moderado"),AND(I43="Baja",M43="Menor"),AND(I43="Baja",M43="Moderado"),AND(I43="Media",M43="Leve"),AND(I43="Media",M43="Menor"),AND(I43="Media",M43="Moderado"),AND(I43="Alta",M43="Leve"),AND(I43="Alta",M43="Menor")),"Moderado",IF(OR(AND(I43="Muy Baja",M43="Mayor"),AND(I43="Baja",M43="Mayor"),AND(I43="Media",M43="Mayor"),AND(I43="Alta",M43="Moderado"),AND(I43="Alta",M43="Mayor"),AND(I43="Muy Alta",M43="Leve"),AND(I43="Muy Alta",M43="Menor"),AND(I43="Muy Alta",M43="Moderado"),AND(I43="Muy Alta",M43="Mayor")),"Alto",IF(OR(AND(I43="Muy Baja",M43="Catastrófico"),AND(I43="Baja",M43="Catastrófico"),AND(I43="Media",M43="Catastrófico"),AND(I43="Alta",M43="Catastrófico"),AND(I43="Muy Alta",M43="Catastrófico")),"Extremo",""))))</f>
        <v>Alto</v>
      </c>
      <c r="P43" s="564">
        <v>1</v>
      </c>
      <c r="Q43" s="837" t="s">
        <v>958</v>
      </c>
      <c r="R43" s="566" t="str">
        <f t="shared" si="24"/>
        <v>Probabilidad</v>
      </c>
      <c r="S43" s="576" t="s">
        <v>13</v>
      </c>
      <c r="T43" s="576" t="s">
        <v>8</v>
      </c>
      <c r="U43" s="578" t="str">
        <f t="shared" si="15"/>
        <v>40%</v>
      </c>
      <c r="V43" s="565" t="s">
        <v>541</v>
      </c>
      <c r="W43" s="565" t="s">
        <v>21</v>
      </c>
      <c r="X43" s="565" t="s">
        <v>539</v>
      </c>
      <c r="Y43" s="567">
        <f>IFERROR(IF(R43="Probabilidad",(J43-(+J43*U43)),IF(R43="Impacto",J43,"")),"")</f>
        <v>0.36</v>
      </c>
      <c r="Z43" s="568" t="str">
        <f>IFERROR(IF(Y43="","",IF(Y43&lt;=0.2,"Muy Baja",IF(Y43&lt;=0.4,"Baja",IF(Y43&lt;=0.6,"Media",IF(Y43&lt;=0.8,"Alta","Muy Alta"))))),"")</f>
        <v>Baja</v>
      </c>
      <c r="AA43" s="569">
        <f>+Y43</f>
        <v>0.36</v>
      </c>
      <c r="AB43" s="568" t="str">
        <f>IFERROR(IF(AC43="","",IF(AC43&lt;=0.2,"Leve",IF(AC43&lt;=0.4,"Menor",IF(AC43&lt;=0.6,"Moderado",IF(AC43&lt;=0.8,"Mayor","Catastrófico"))))),"")</f>
        <v>Mayor</v>
      </c>
      <c r="AC43" s="569">
        <f>IFERROR(IF(R43="Impacto",(N43-(+N43*U43)),IF(R43="Probabilidad",N43,"")),"")</f>
        <v>0.8</v>
      </c>
      <c r="AD43" s="568" t="str">
        <f>IFERROR(IF(OR(AND(Z43="Muy Baja",AB43="Leve"),AND(Z43="Muy Baja",AB43="Menor"),AND(Z43="Baja",AB43="Leve")),"Bajo",IF(OR(AND(Z43="Muy baja",AB43="Moderado"),AND(Z43="Baja",AB43="Menor"),AND(Z43="Baja",AB43="Moderado"),AND(Z43="Media",AB43="Leve"),AND(Z43="Media",AB43="Menor"),AND(Z43="Media",AB43="Moderado"),AND(Z43="Alta",AB43="Leve"),AND(Z43="Alta",AB43="Menor")),"Moderado",IF(OR(AND(Z43="Muy Baja",AB43="Mayor"),AND(Z43="Baja",AB43="Mayor"),AND(Z43="Media",AB43="Mayor"),AND(Z43="Alta",AB43="Moderado"),AND(Z43="Alta",AB43="Mayor"),AND(Z43="Muy Alta",AB43="Leve"),AND(Z43="Muy Alta",AB43="Menor"),AND(Z43="Muy Alta",AB43="Moderado"),AND(Z43="Muy Alta",AB43="Mayor")),"Alto",IF(OR(AND(Z43="Muy Baja",AB43="Catastrófico"),AND(Z43="Baja",AB43="Catastrófico"),AND(Z43="Media",AB43="Catastrófico"),AND(Z43="Alta",AB43="Catastrófico"),AND(Z43="Muy Alta",AB43="Catastrófico")),"Extremo","")))),"")</f>
        <v>Alto</v>
      </c>
      <c r="AE43" s="830" t="s">
        <v>26</v>
      </c>
      <c r="AF43" s="539" t="s">
        <v>1076</v>
      </c>
      <c r="AG43" s="539" t="s">
        <v>1077</v>
      </c>
      <c r="AH43" s="577">
        <v>45657</v>
      </c>
      <c r="AI43" s="577" t="s">
        <v>1078</v>
      </c>
      <c r="AJ43" s="535" t="s">
        <v>1079</v>
      </c>
      <c r="AK43" s="535" t="s">
        <v>1077</v>
      </c>
      <c r="AL43" s="572"/>
      <c r="AM43" s="572"/>
      <c r="AN43" s="572"/>
      <c r="AO43" s="572"/>
      <c r="AP43" s="573"/>
      <c r="AQ43" s="573"/>
      <c r="AR43" s="574"/>
      <c r="AS43" s="574"/>
      <c r="AT43" s="575"/>
      <c r="AU43" s="550"/>
    </row>
    <row r="44" spans="1:47" s="551" customFormat="1" ht="46.5" customHeight="1" x14ac:dyDescent="0.25">
      <c r="A44" s="846"/>
      <c r="B44" s="837"/>
      <c r="C44" s="837"/>
      <c r="D44" s="837"/>
      <c r="E44" s="837"/>
      <c r="F44" s="837"/>
      <c r="G44" s="837"/>
      <c r="H44" s="821"/>
      <c r="I44" s="831"/>
      <c r="J44" s="839"/>
      <c r="K44" s="845"/>
      <c r="L44" s="563">
        <f ca="1">IF(NOT(ISERROR(MATCH(K44,_xlfn.ANCHORARRAY(F53),0))),J47&amp;"Por favor no seleccionar los criterios de impacto",K44)</f>
        <v>0</v>
      </c>
      <c r="M44" s="831"/>
      <c r="N44" s="839"/>
      <c r="O44" s="831"/>
      <c r="P44" s="564">
        <v>2</v>
      </c>
      <c r="Q44" s="837"/>
      <c r="R44" s="566" t="str">
        <f t="shared" si="24"/>
        <v/>
      </c>
      <c r="S44" s="576"/>
      <c r="T44" s="576"/>
      <c r="U44" s="578" t="str">
        <f t="shared" si="15"/>
        <v/>
      </c>
      <c r="V44" s="565"/>
      <c r="W44" s="565"/>
      <c r="X44" s="565"/>
      <c r="Y44" s="567" t="str">
        <f>IFERROR(IF(AND(R43="Probabilidad",R44="Probabilidad"),(AA43-(+AA43*U44)),IF(R44="Probabilidad",(J43-(+J43*U44)),IF(R44="Impacto",AA43,""))),"")</f>
        <v/>
      </c>
      <c r="Z44" s="568" t="str">
        <f t="shared" ref="Z44:Z46" si="44">IFERROR(IF(Y44="","",IF(Y44&lt;=0.2,"Muy Baja",IF(Y44&lt;=0.4,"Baja",IF(Y44&lt;=0.6,"Media",IF(Y44&lt;=0.8,"Alta","Muy Alta"))))),"")</f>
        <v/>
      </c>
      <c r="AA44" s="569" t="str">
        <f t="shared" ref="AA44:AA46" si="45">+Y44</f>
        <v/>
      </c>
      <c r="AB44" s="568" t="str">
        <f t="shared" ref="AB44:AB46" si="46">IFERROR(IF(AC44="","",IF(AC44&lt;=0.2,"Leve",IF(AC44&lt;=0.4,"Menor",IF(AC44&lt;=0.6,"Moderado",IF(AC44&lt;=0.8,"Mayor","Catastrófico"))))),"")</f>
        <v/>
      </c>
      <c r="AC44" s="569" t="str">
        <f>IFERROR(IF(AND(R43="Impacto",R44="Impacto"),(AC43-(+AC43*U44)),IF(R44="Impacto",(N43-(+N43*U44)),IF(R44="Probabilidad",AC43,""))),"")</f>
        <v/>
      </c>
      <c r="AD44" s="568" t="str">
        <f t="shared" ref="AD44:AD45" si="47">IFERROR(IF(OR(AND(Z44="Muy Baja",AB44="Leve"),AND(Z44="Muy Baja",AB44="Menor"),AND(Z44="Baja",AB44="Leve")),"Bajo",IF(OR(AND(Z44="Muy baja",AB44="Moderado"),AND(Z44="Baja",AB44="Menor"),AND(Z44="Baja",AB44="Moderado"),AND(Z44="Media",AB44="Leve"),AND(Z44="Media",AB44="Menor"),AND(Z44="Media",AB44="Moderado"),AND(Z44="Alta",AB44="Leve"),AND(Z44="Alta",AB44="Menor")),"Moderado",IF(OR(AND(Z44="Muy Baja",AB44="Mayor"),AND(Z44="Baja",AB44="Mayor"),AND(Z44="Media",AB44="Mayor"),AND(Z44="Alta",AB44="Moderado"),AND(Z44="Alta",AB44="Mayor"),AND(Z44="Muy Alta",AB44="Leve"),AND(Z44="Muy Alta",AB44="Menor"),AND(Z44="Muy Alta",AB44="Moderado"),AND(Z44="Muy Alta",AB44="Mayor")),"Alto",IF(OR(AND(Z44="Muy Baja",AB44="Catastrófico"),AND(Z44="Baja",AB44="Catastrófico"),AND(Z44="Media",AB44="Catastrófico"),AND(Z44="Alta",AB44="Catastrófico"),AND(Z44="Muy Alta",AB44="Catastrófico")),"Extremo","")))),"")</f>
        <v/>
      </c>
      <c r="AE44" s="830"/>
      <c r="AF44" s="539"/>
      <c r="AG44" s="539"/>
      <c r="AH44" s="577"/>
      <c r="AI44" s="577"/>
      <c r="AJ44" s="535"/>
      <c r="AK44" s="535"/>
      <c r="AL44" s="572"/>
      <c r="AM44" s="572"/>
      <c r="AN44" s="572"/>
      <c r="AO44" s="572"/>
      <c r="AP44" s="573"/>
      <c r="AQ44" s="573"/>
      <c r="AR44" s="574"/>
      <c r="AS44" s="574"/>
      <c r="AT44" s="575"/>
      <c r="AU44" s="550"/>
    </row>
    <row r="45" spans="1:47" s="551" customFormat="1" ht="46.5" customHeight="1" x14ac:dyDescent="0.25">
      <c r="A45" s="846"/>
      <c r="B45" s="837"/>
      <c r="C45" s="837"/>
      <c r="D45" s="837"/>
      <c r="E45" s="837"/>
      <c r="F45" s="837"/>
      <c r="G45" s="837"/>
      <c r="H45" s="821"/>
      <c r="I45" s="831"/>
      <c r="J45" s="839"/>
      <c r="K45" s="845"/>
      <c r="L45" s="563">
        <f ca="1">IF(NOT(ISERROR(MATCH(K45,_xlfn.ANCHORARRAY(F54),0))),J48&amp;"Por favor no seleccionar los criterios de impacto",K45)</f>
        <v>0</v>
      </c>
      <c r="M45" s="831"/>
      <c r="N45" s="839"/>
      <c r="O45" s="831"/>
      <c r="P45" s="564">
        <v>3</v>
      </c>
      <c r="Q45" s="837"/>
      <c r="R45" s="566" t="str">
        <f t="shared" si="24"/>
        <v/>
      </c>
      <c r="S45" s="576"/>
      <c r="T45" s="576"/>
      <c r="U45" s="578" t="str">
        <f t="shared" si="15"/>
        <v/>
      </c>
      <c r="V45" s="565"/>
      <c r="W45" s="565"/>
      <c r="X45" s="565"/>
      <c r="Y45" s="567" t="str">
        <f>IFERROR(IF(AND(R44="Probabilidad",R45="Probabilidad"),(AA44-(+AA44*U45)),IF(AND(R44="Impacto",R45="Probabilidad"),(AA43-(+AA43*U45)),IF(R45="Impacto",AA44,""))),"")</f>
        <v/>
      </c>
      <c r="Z45" s="568" t="str">
        <f t="shared" si="44"/>
        <v/>
      </c>
      <c r="AA45" s="569" t="str">
        <f t="shared" si="45"/>
        <v/>
      </c>
      <c r="AB45" s="568" t="str">
        <f t="shared" si="46"/>
        <v/>
      </c>
      <c r="AC45" s="569" t="str">
        <f>IFERROR(IF(AND(R44="Impacto",R45="Impacto"),(AC44-(+AC44*U45)),IF(AND(R44="Probabilidad",R45="Impacto"),(AC43-(+AC43*U45)),IF(R45="Probabilidad",AC44,""))),"")</f>
        <v/>
      </c>
      <c r="AD45" s="568" t="str">
        <f t="shared" si="47"/>
        <v/>
      </c>
      <c r="AE45" s="830"/>
      <c r="AF45" s="539"/>
      <c r="AG45" s="539"/>
      <c r="AH45" s="577"/>
      <c r="AI45" s="577"/>
      <c r="AJ45" s="535"/>
      <c r="AK45" s="535"/>
      <c r="AL45" s="572"/>
      <c r="AM45" s="572"/>
      <c r="AN45" s="572"/>
      <c r="AO45" s="572"/>
      <c r="AP45" s="573"/>
      <c r="AQ45" s="573"/>
      <c r="AR45" s="574"/>
      <c r="AS45" s="574"/>
      <c r="AT45" s="575"/>
      <c r="AU45" s="550"/>
    </row>
    <row r="46" spans="1:47" s="551" customFormat="1" ht="46.5" customHeight="1" x14ac:dyDescent="0.25">
      <c r="A46" s="846"/>
      <c r="B46" s="837"/>
      <c r="C46" s="837"/>
      <c r="D46" s="837"/>
      <c r="E46" s="837"/>
      <c r="F46" s="837"/>
      <c r="G46" s="837"/>
      <c r="H46" s="821"/>
      <c r="I46" s="831"/>
      <c r="J46" s="839"/>
      <c r="K46" s="845"/>
      <c r="L46" s="563">
        <f ca="1">IF(NOT(ISERROR(MATCH(K46,_xlfn.ANCHORARRAY(F47),0))),J49&amp;"Por favor no seleccionar los criterios de impacto",K46)</f>
        <v>0</v>
      </c>
      <c r="M46" s="831"/>
      <c r="N46" s="839"/>
      <c r="O46" s="831"/>
      <c r="P46" s="564">
        <v>4</v>
      </c>
      <c r="Q46" s="837"/>
      <c r="R46" s="566" t="str">
        <f t="shared" si="24"/>
        <v/>
      </c>
      <c r="S46" s="576"/>
      <c r="T46" s="576"/>
      <c r="U46" s="578" t="str">
        <f t="shared" si="15"/>
        <v/>
      </c>
      <c r="V46" s="565"/>
      <c r="W46" s="565"/>
      <c r="X46" s="565"/>
      <c r="Y46" s="567" t="str">
        <f>IFERROR(IF(AND(R45="Probabilidad",R46="Probabilidad"),(AA45-(+AA45*U46)),IF(AND(R45="Impacto",R46="Probabilidad"),(AA44-(+AA44*U46)),IF(R46="Impacto",AA45,""))),"")</f>
        <v/>
      </c>
      <c r="Z46" s="568" t="str">
        <f t="shared" si="44"/>
        <v/>
      </c>
      <c r="AA46" s="569" t="str">
        <f t="shared" si="45"/>
        <v/>
      </c>
      <c r="AB46" s="568" t="str">
        <f t="shared" si="46"/>
        <v/>
      </c>
      <c r="AC46" s="569" t="str">
        <f>IFERROR(IF(AND(R45="Impacto",R46="Impacto"),(AC45-(+AC45*U46)),IF(AND(R45="Probabilidad",R46="Impacto"),(AC44-(+AC44*U46)),IF(R46="Probabilidad",AC45,""))),"")</f>
        <v/>
      </c>
      <c r="AD46" s="568" t="str">
        <f>IFERROR(IF(OR(AND(Z46="Muy Baja",AB46="Leve"),AND(Z46="Muy Baja",AB46="Menor"),AND(Z46="Baja",AB46="Leve")),"Bajo",IF(OR(AND(Z46="Muy baja",AB46="Moderado"),AND(Z46="Baja",AB46="Menor"),AND(Z46="Baja",AB46="Moderado"),AND(Z46="Media",AB46="Leve"),AND(Z46="Media",AB46="Menor"),AND(Z46="Media",AB46="Moderado"),AND(Z46="Alta",AB46="Leve"),AND(Z46="Alta",AB46="Menor")),"Moderado",IF(OR(AND(Z46="Muy Baja",AB46="Mayor"),AND(Z46="Baja",AB46="Mayor"),AND(Z46="Media",AB46="Mayor"),AND(Z46="Alta",AB46="Moderado"),AND(Z46="Alta",AB46="Mayor"),AND(Z46="Muy Alta",AB46="Leve"),AND(Z46="Muy Alta",AB46="Menor"),AND(Z46="Muy Alta",AB46="Moderado"),AND(Z46="Muy Alta",AB46="Mayor")),"Alto",IF(OR(AND(Z46="Muy Baja",AB46="Catastrófico"),AND(Z46="Baja",AB46="Catastrófico"),AND(Z46="Media",AB46="Catastrófico"),AND(Z46="Alta",AB46="Catastrófico"),AND(Z46="Muy Alta",AB46="Catastrófico")),"Extremo","")))),"")</f>
        <v/>
      </c>
      <c r="AE46" s="830"/>
      <c r="AF46" s="539"/>
      <c r="AG46" s="539"/>
      <c r="AH46" s="577"/>
      <c r="AI46" s="577"/>
      <c r="AJ46" s="535"/>
      <c r="AK46" s="535"/>
      <c r="AL46" s="572"/>
      <c r="AM46" s="572"/>
      <c r="AN46" s="572"/>
      <c r="AO46" s="572"/>
      <c r="AP46" s="573"/>
      <c r="AQ46" s="573"/>
      <c r="AR46" s="574"/>
      <c r="AS46" s="574"/>
      <c r="AT46" s="575"/>
      <c r="AU46" s="550"/>
    </row>
    <row r="47" spans="1:47" s="551" customFormat="1" ht="145.5" customHeight="1" x14ac:dyDescent="0.25">
      <c r="A47" s="846">
        <v>10</v>
      </c>
      <c r="B47" s="837" t="s">
        <v>817</v>
      </c>
      <c r="C47" s="837" t="s">
        <v>115</v>
      </c>
      <c r="D47" s="837" t="s">
        <v>893</v>
      </c>
      <c r="E47" s="837" t="s">
        <v>894</v>
      </c>
      <c r="F47" s="837" t="s">
        <v>895</v>
      </c>
      <c r="G47" s="837" t="s">
        <v>540</v>
      </c>
      <c r="H47" s="821">
        <v>365</v>
      </c>
      <c r="I47" s="831" t="str">
        <f>IF(H47&lt;=0,"",IF(H47&lt;=2,"Muy Baja",IF(H47&lt;=24,"Baja",IF(H47&lt;=500,"Media",IF(H47&lt;=5000,"Alta","Muy Alta")))))</f>
        <v>Media</v>
      </c>
      <c r="J47" s="839">
        <f>IF(I47="","",IF(I47="Muy Baja",0.2,IF(I47="Baja",0.4,IF(I47="Media",0.6,IF(I47="Alta",0.8,IF(I47="Muy Alta",1,))))))</f>
        <v>0.6</v>
      </c>
      <c r="K47" s="845" t="s">
        <v>130</v>
      </c>
      <c r="L47" s="563" t="str">
        <f>IF(NOT(ISERROR(MATCH(K47,'Tabla Impacto'!$B$221:$B$223,0))),'Tabla Impacto'!$F$223&amp;"Por favor no seleccionar los criterios de impacto(Afectación Económica o presupuestal y Pérdida Reputacional)",K47)</f>
        <v xml:space="preserve">     El riesgo afecta la imagen de de la entidad con efecto publicitario sostenido a nivel de sector administrativo, nivel departamental o municipal</v>
      </c>
      <c r="M47" s="831" t="str">
        <f>IF(OR(L47='Tabla Impacto'!$C$11,L47='Tabla Impacto'!$D$11),"Leve",IF(OR(L47='Tabla Impacto'!$C$12,L47='Tabla Impacto'!$D$12),"Menor",IF(OR(L47='Tabla Impacto'!$C$13,L47='Tabla Impacto'!$D$13),"Moderado",IF(OR(L47='Tabla Impacto'!$C$14,L47='Tabla Impacto'!$D$14),"Mayor",IF(OR(L47='Tabla Impacto'!$C$15,L47='Tabla Impacto'!$D$15),"Catastrófico","")))))</f>
        <v>Mayor</v>
      </c>
      <c r="N47" s="839">
        <f>IF(M47="","",IF(M47="Leve",0.2,IF(M47="Menor",0.4,IF(M47="Moderado",0.6,IF(M47="Mayor",0.8,IF(M47="Catastrófico",1,))))))</f>
        <v>0.8</v>
      </c>
      <c r="O47" s="831" t="str">
        <f>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Alto</v>
      </c>
      <c r="P47" s="564">
        <v>1</v>
      </c>
      <c r="Q47" s="576" t="s">
        <v>963</v>
      </c>
      <c r="R47" s="566" t="str">
        <f t="shared" si="24"/>
        <v>Probabilidad</v>
      </c>
      <c r="S47" s="576" t="s">
        <v>13</v>
      </c>
      <c r="T47" s="576" t="s">
        <v>8</v>
      </c>
      <c r="U47" s="578" t="str">
        <f t="shared" si="15"/>
        <v>40%</v>
      </c>
      <c r="V47" s="565" t="s">
        <v>18</v>
      </c>
      <c r="W47" s="565" t="s">
        <v>21</v>
      </c>
      <c r="X47" s="565" t="s">
        <v>539</v>
      </c>
      <c r="Y47" s="567">
        <f>IFERROR(IF(R47="Probabilidad",(J47-(+J47*U47)),IF(R47="Impacto",J47,"")),"")</f>
        <v>0.36</v>
      </c>
      <c r="Z47" s="568" t="str">
        <f>IFERROR(IF(Y47="","",IF(Y47&lt;=0.2,"Muy Baja",IF(Y47&lt;=0.4,"Baja",IF(Y47&lt;=0.6,"Media",IF(Y47&lt;=0.8,"Alta","Muy Alta"))))),"")</f>
        <v>Baja</v>
      </c>
      <c r="AA47" s="569">
        <f>+Y47</f>
        <v>0.36</v>
      </c>
      <c r="AB47" s="568" t="str">
        <f>IFERROR(IF(AC47="","",IF(AC47&lt;=0.2,"Leve",IF(AC47&lt;=0.4,"Menor",IF(AC47&lt;=0.6,"Moderado",IF(AC47&lt;=0.8,"Mayor","Catastrófico"))))),"")</f>
        <v>Mayor</v>
      </c>
      <c r="AC47" s="569">
        <f>IFERROR(IF(R47="Impacto",(N47-(+N47*U47)),IF(R47="Probabilidad",N47,"")),"")</f>
        <v>0.8</v>
      </c>
      <c r="AD47" s="568" t="str">
        <f>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Alto</v>
      </c>
      <c r="AE47" s="830" t="s">
        <v>26</v>
      </c>
      <c r="AF47" s="270" t="s">
        <v>1080</v>
      </c>
      <c r="AG47" s="270" t="s">
        <v>1081</v>
      </c>
      <c r="AH47" s="583">
        <v>45657</v>
      </c>
      <c r="AI47" s="270" t="s">
        <v>1082</v>
      </c>
      <c r="AJ47" s="535" t="s">
        <v>1079</v>
      </c>
      <c r="AK47" s="535" t="s">
        <v>1083</v>
      </c>
      <c r="AL47" s="572"/>
      <c r="AM47" s="572"/>
      <c r="AN47" s="572"/>
      <c r="AO47" s="572"/>
      <c r="AP47" s="573"/>
      <c r="AQ47" s="573"/>
      <c r="AR47" s="574"/>
      <c r="AS47" s="574"/>
      <c r="AT47" s="575"/>
      <c r="AU47" s="550"/>
    </row>
    <row r="48" spans="1:47" s="551" customFormat="1" ht="96.75" customHeight="1" x14ac:dyDescent="0.25">
      <c r="A48" s="846"/>
      <c r="B48" s="837"/>
      <c r="C48" s="837"/>
      <c r="D48" s="837"/>
      <c r="E48" s="837"/>
      <c r="F48" s="837"/>
      <c r="G48" s="837"/>
      <c r="H48" s="821"/>
      <c r="I48" s="831"/>
      <c r="J48" s="839"/>
      <c r="K48" s="845"/>
      <c r="L48" s="563">
        <f ca="1">IF(NOT(ISERROR(MATCH(K48,_xlfn.ANCHORARRAY(F91),0))),J107&amp;"Por favor no seleccionar los criterios de impacto",K48)</f>
        <v>0</v>
      </c>
      <c r="M48" s="831"/>
      <c r="N48" s="839"/>
      <c r="O48" s="831"/>
      <c r="P48" s="564">
        <v>2</v>
      </c>
      <c r="Q48" s="565" t="s">
        <v>964</v>
      </c>
      <c r="R48" s="566" t="str">
        <f>IF(OR(S48="Preventivo",S48="Detectivo"),"Probabilidad",IF(S48="Correctivo","Impacto",""))</f>
        <v>Probabilidad</v>
      </c>
      <c r="S48" s="565" t="s">
        <v>13</v>
      </c>
      <c r="T48" s="565" t="s">
        <v>8</v>
      </c>
      <c r="U48" s="565" t="str">
        <f>IF(AND(S48="Preventivo",T48="Automático"),"50%",IF(AND(S48="Preventivo",T48="Manual"),"40%",IF(AND(S48="Detectivo",T48="Automático"),"40%",IF(AND(S48="Detectivo",T48="Manual"),"30%",IF(AND(S48="Correctivo",T48="Automático"),"35%",IF(AND(S48="Correctivo",T48="Manual"),"25%",""))))))</f>
        <v>40%</v>
      </c>
      <c r="V48" s="565" t="s">
        <v>18</v>
      </c>
      <c r="W48" s="565" t="s">
        <v>21</v>
      </c>
      <c r="X48" s="565" t="s">
        <v>539</v>
      </c>
      <c r="Y48" s="567">
        <f>IFERROR(IF(AND(R47="Probabilidad",R48="Probabilidad"),(AA47-(+AA47*U48)),IF(R48="Probabilidad",(J47-(+J47*U48)),IF(R48="Impacto",AA47,""))),"")</f>
        <v>0.216</v>
      </c>
      <c r="Z48" s="568" t="str">
        <f t="shared" ref="Z48" si="48">IFERROR(IF(Y48="","",IF(Y48&lt;=0.2,"Muy Baja",IF(Y48&lt;=0.4,"Baja",IF(Y48&lt;=0.6,"Media",IF(Y48&lt;=0.8,"Alta","Muy Alta"))))),"")</f>
        <v>Baja</v>
      </c>
      <c r="AA48" s="569">
        <f t="shared" ref="AA48" si="49">+Y48</f>
        <v>0.216</v>
      </c>
      <c r="AB48" s="568" t="str">
        <f t="shared" ref="AB48" si="50">IFERROR(IF(AC48="","",IF(AC48&lt;=0.2,"Leve",IF(AC48&lt;=0.4,"Menor",IF(AC48&lt;=0.6,"Moderado",IF(AC48&lt;=0.8,"Mayor","Catastrófico"))))),"")</f>
        <v>Mayor</v>
      </c>
      <c r="AC48" s="569">
        <f>IFERROR(IF(AND(R47="Impacto",R48="Impacto"),(AC47-(+AC47*U48)),IF(R48="Impacto",(N47-(+N47*U48)),IF(R48="Probabilidad",AC47,""))),"")</f>
        <v>0.8</v>
      </c>
      <c r="AD48" s="568" t="str">
        <f t="shared" ref="AD48" si="51">IFERROR(IF(OR(AND(Z48="Muy Baja",AB48="Leve"),AND(Z48="Muy Baja",AB48="Menor"),AND(Z48="Baja",AB48="Leve")),"Bajo",IF(OR(AND(Z48="Muy baja",AB48="Moderado"),AND(Z48="Baja",AB48="Menor"),AND(Z48="Baja",AB48="Moderado"),AND(Z48="Media",AB48="Leve"),AND(Z48="Media",AB48="Menor"),AND(Z48="Media",AB48="Moderado"),AND(Z48="Alta",AB48="Leve"),AND(Z48="Alta",AB48="Menor")),"Moderado",IF(OR(AND(Z48="Muy Baja",AB48="Mayor"),AND(Z48="Baja",AB48="Mayor"),AND(Z48="Media",AB48="Mayor"),AND(Z48="Alta",AB48="Moderado"),AND(Z48="Alta",AB48="Mayor"),AND(Z48="Muy Alta",AB48="Leve"),AND(Z48="Muy Alta",AB48="Menor"),AND(Z48="Muy Alta",AB48="Moderado"),AND(Z48="Muy Alta",AB48="Mayor")),"Alto",IF(OR(AND(Z48="Muy Baja",AB48="Catastrófico"),AND(Z48="Baja",AB48="Catastrófico"),AND(Z48="Media",AB48="Catastrófico"),AND(Z48="Alta",AB48="Catastrófico"),AND(Z48="Muy Alta",AB48="Catastrófico")),"Extremo","")))),"")</f>
        <v>Alto</v>
      </c>
      <c r="AE48" s="830"/>
      <c r="AF48" s="539"/>
      <c r="AG48" s="539"/>
      <c r="AH48" s="577"/>
      <c r="AI48" s="577"/>
      <c r="AJ48" s="535"/>
      <c r="AK48" s="535"/>
      <c r="AL48" s="572"/>
      <c r="AM48" s="572"/>
      <c r="AN48" s="572"/>
      <c r="AO48" s="572"/>
      <c r="AP48" s="573"/>
      <c r="AQ48" s="573"/>
      <c r="AR48" s="574"/>
      <c r="AS48" s="574"/>
      <c r="AT48" s="575"/>
      <c r="AU48" s="550"/>
    </row>
    <row r="49" spans="1:47" s="551" customFormat="1" ht="46.5" customHeight="1" x14ac:dyDescent="0.25">
      <c r="A49" s="846"/>
      <c r="B49" s="837"/>
      <c r="C49" s="837"/>
      <c r="D49" s="837"/>
      <c r="E49" s="837"/>
      <c r="F49" s="837"/>
      <c r="G49" s="837"/>
      <c r="H49" s="821"/>
      <c r="I49" s="831"/>
      <c r="J49" s="839"/>
      <c r="K49" s="845"/>
      <c r="L49" s="563">
        <f ca="1">IF(NOT(ISERROR(MATCH(K49,_xlfn.ANCHORARRAY(F92),0))),#REF!&amp;"Por favor no seleccionar los criterios de impacto",K49)</f>
        <v>0</v>
      </c>
      <c r="M49" s="831"/>
      <c r="N49" s="839"/>
      <c r="O49" s="831"/>
      <c r="P49" s="564">
        <v>3</v>
      </c>
      <c r="Q49" s="576"/>
      <c r="R49" s="566" t="str">
        <f t="shared" si="24"/>
        <v/>
      </c>
      <c r="S49" s="576"/>
      <c r="T49" s="576"/>
      <c r="U49" s="578" t="str">
        <f t="shared" si="15"/>
        <v/>
      </c>
      <c r="V49" s="565"/>
      <c r="W49" s="565"/>
      <c r="X49" s="565"/>
      <c r="Y49" s="567" t="str">
        <f>IFERROR(IF(AND(#REF!="Probabilidad",R49="Probabilidad"),(AA48-(+AA48*U49)),IF(AND(#REF!="Impacto",R49="Probabilidad"),(AA47-(+AA47*U49)),IF(R49="Impacto",AA48,""))),"")</f>
        <v/>
      </c>
      <c r="Z49" s="568" t="str">
        <f t="shared" ref="Z49:Z50" si="52">IFERROR(IF(Y49="","",IF(Y49&lt;=0.2,"Muy Baja",IF(Y49&lt;=0.4,"Baja",IF(Y49&lt;=0.6,"Media",IF(Y49&lt;=0.8,"Alta","Muy Alta"))))),"")</f>
        <v/>
      </c>
      <c r="AA49" s="569" t="str">
        <f t="shared" ref="AA49:AA50" si="53">+Y49</f>
        <v/>
      </c>
      <c r="AB49" s="568" t="str">
        <f t="shared" ref="AB49:AB50" si="54">IFERROR(IF(AC49="","",IF(AC49&lt;=0.2,"Leve",IF(AC49&lt;=0.4,"Menor",IF(AC49&lt;=0.6,"Moderado",IF(AC49&lt;=0.8,"Mayor","Catastrófico"))))),"")</f>
        <v/>
      </c>
      <c r="AC49" s="569" t="str">
        <f>IFERROR(IF(AND(#REF!="Impacto",R49="Impacto"),(AC48-(+AC48*U49)),IF(AND(#REF!="Probabilidad",R49="Impacto"),(AC47-(+AC47*U49)),IF(R49="Probabilidad",AC48,""))),"")</f>
        <v/>
      </c>
      <c r="AD49" s="568" t="str">
        <f t="shared" ref="AD49" si="55">IFERROR(IF(OR(AND(Z49="Muy Baja",AB49="Leve"),AND(Z49="Muy Baja",AB49="Menor"),AND(Z49="Baja",AB49="Leve")),"Bajo",IF(OR(AND(Z49="Muy baja",AB49="Moderado"),AND(Z49="Baja",AB49="Menor"),AND(Z49="Baja",AB49="Moderado"),AND(Z49="Media",AB49="Leve"),AND(Z49="Media",AB49="Menor"),AND(Z49="Media",AB49="Moderado"),AND(Z49="Alta",AB49="Leve"),AND(Z49="Alta",AB49="Menor")),"Moderado",IF(OR(AND(Z49="Muy Baja",AB49="Mayor"),AND(Z49="Baja",AB49="Mayor"),AND(Z49="Media",AB49="Mayor"),AND(Z49="Alta",AB49="Moderado"),AND(Z49="Alta",AB49="Mayor"),AND(Z49="Muy Alta",AB49="Leve"),AND(Z49="Muy Alta",AB49="Menor"),AND(Z49="Muy Alta",AB49="Moderado"),AND(Z49="Muy Alta",AB49="Mayor")),"Alto",IF(OR(AND(Z49="Muy Baja",AB49="Catastrófico"),AND(Z49="Baja",AB49="Catastrófico"),AND(Z49="Media",AB49="Catastrófico"),AND(Z49="Alta",AB49="Catastrófico"),AND(Z49="Muy Alta",AB49="Catastrófico")),"Extremo","")))),"")</f>
        <v/>
      </c>
      <c r="AE49" s="830"/>
      <c r="AF49" s="530"/>
      <c r="AG49" s="530"/>
      <c r="AH49" s="530"/>
      <c r="AI49" s="532"/>
      <c r="AJ49" s="584"/>
      <c r="AK49" s="584"/>
      <c r="AL49" s="572"/>
      <c r="AM49" s="572"/>
      <c r="AN49" s="572"/>
      <c r="AO49" s="572"/>
      <c r="AP49" s="573"/>
      <c r="AQ49" s="573"/>
      <c r="AR49" s="574"/>
      <c r="AS49" s="574"/>
      <c r="AT49" s="575"/>
      <c r="AU49" s="550"/>
    </row>
    <row r="50" spans="1:47" s="551" customFormat="1" ht="79.5" customHeight="1" x14ac:dyDescent="0.25">
      <c r="A50" s="846"/>
      <c r="B50" s="837"/>
      <c r="C50" s="837"/>
      <c r="D50" s="837"/>
      <c r="E50" s="837"/>
      <c r="F50" s="837"/>
      <c r="G50" s="837"/>
      <c r="H50" s="821"/>
      <c r="I50" s="831"/>
      <c r="J50" s="839"/>
      <c r="K50" s="845"/>
      <c r="L50" s="563">
        <f ca="1">IF(NOT(ISERROR(MATCH(K50,_xlfn.ANCHORARRAY(F109),0))),#REF!&amp;"Por favor no seleccionar los criterios de impacto",K50)</f>
        <v>0</v>
      </c>
      <c r="M50" s="831"/>
      <c r="N50" s="839"/>
      <c r="O50" s="831"/>
      <c r="P50" s="564">
        <v>4</v>
      </c>
      <c r="Y50" s="567" t="str">
        <f>IFERROR(IF(AND(R49="Probabilidad",R48="Probabilidad"),(AA49-(+AA49*U48)),IF(AND(R49="Impacto",R48="Probabilidad"),(AA48-(+AA48*U48)),IF(R48="Impacto",AA49,""))),"")</f>
        <v/>
      </c>
      <c r="Z50" s="568" t="str">
        <f t="shared" si="52"/>
        <v/>
      </c>
      <c r="AA50" s="569" t="str">
        <f t="shared" si="53"/>
        <v/>
      </c>
      <c r="AB50" s="568" t="str">
        <f t="shared" si="54"/>
        <v/>
      </c>
      <c r="AC50" s="569" t="str">
        <f>IFERROR(IF(AND(R49="Impacto",R48="Impacto"),(AC49-(+AC49*U48)),IF(AND(R49="Probabilidad",R48="Impacto"),(AC48-(+AC48*U48)),IF(R48="Probabilidad",AC49,""))),"")</f>
        <v/>
      </c>
      <c r="AD50" s="568" t="str">
        <f>IFERROR(IF(OR(AND(Z50="Muy Baja",AB50="Leve"),AND(Z50="Muy Baja",AB50="Menor"),AND(Z50="Baja",AB50="Leve")),"Bajo",IF(OR(AND(Z50="Muy baja",AB50="Moderado"),AND(Z50="Baja",AB50="Menor"),AND(Z50="Baja",AB50="Moderado"),AND(Z50="Media",AB50="Leve"),AND(Z50="Media",AB50="Menor"),AND(Z50="Media",AB50="Moderado"),AND(Z50="Alta",AB50="Leve"),AND(Z50="Alta",AB50="Menor")),"Moderado",IF(OR(AND(Z50="Muy Baja",AB50="Mayor"),AND(Z50="Baja",AB50="Mayor"),AND(Z50="Media",AB50="Mayor"),AND(Z50="Alta",AB50="Moderado"),AND(Z50="Alta",AB50="Mayor"),AND(Z50="Muy Alta",AB50="Leve"),AND(Z50="Muy Alta",AB50="Menor"),AND(Z50="Muy Alta",AB50="Moderado"),AND(Z50="Muy Alta",AB50="Mayor")),"Alto",IF(OR(AND(Z50="Muy Baja",AB50="Catastrófico"),AND(Z50="Baja",AB50="Catastrófico"),AND(Z50="Media",AB50="Catastrófico"),AND(Z50="Alta",AB50="Catastrófico"),AND(Z50="Muy Alta",AB50="Catastrófico")),"Extremo","")))),"")</f>
        <v/>
      </c>
      <c r="AE50" s="830"/>
      <c r="AF50" s="530"/>
      <c r="AG50" s="530"/>
      <c r="AH50" s="530"/>
      <c r="AI50" s="532"/>
      <c r="AJ50" s="584"/>
      <c r="AK50" s="584"/>
      <c r="AL50" s="572"/>
      <c r="AM50" s="572"/>
      <c r="AN50" s="572"/>
      <c r="AO50" s="572"/>
      <c r="AP50" s="573"/>
      <c r="AQ50" s="573"/>
      <c r="AR50" s="574"/>
      <c r="AS50" s="574"/>
      <c r="AT50" s="575"/>
      <c r="AU50" s="550"/>
    </row>
    <row r="51" spans="1:47" s="551" customFormat="1" ht="169.5" customHeight="1" x14ac:dyDescent="0.25">
      <c r="A51" s="846">
        <v>11</v>
      </c>
      <c r="B51" s="837" t="s">
        <v>817</v>
      </c>
      <c r="C51" s="837" t="s">
        <v>115</v>
      </c>
      <c r="D51" s="837" t="s">
        <v>896</v>
      </c>
      <c r="E51" s="837" t="s">
        <v>897</v>
      </c>
      <c r="F51" s="837" t="s">
        <v>898</v>
      </c>
      <c r="G51" s="837" t="s">
        <v>540</v>
      </c>
      <c r="H51" s="821">
        <v>365</v>
      </c>
      <c r="I51" s="831" t="str">
        <f>IF(H51&lt;=0,"",IF(H51&lt;=2,"Muy Baja",IF(H51&lt;=24,"Baja",IF(H51&lt;=500,"Media",IF(H51&lt;=5000,"Alta","Muy Alta")))))</f>
        <v>Media</v>
      </c>
      <c r="J51" s="839">
        <f>IF(I51="","",IF(I51="Muy Baja",0.2,IF(I51="Baja",0.4,IF(I51="Media",0.6,IF(I51="Alta",0.8,IF(I51="Muy Alta",1,))))))</f>
        <v>0.6</v>
      </c>
      <c r="K51" s="845" t="s">
        <v>130</v>
      </c>
      <c r="L51" s="563" t="str">
        <f>IF(NOT(ISERROR(MATCH(K51,'Tabla Impacto'!$B$221:$B$223,0))),'Tabla Impacto'!$F$223&amp;"Por favor no seleccionar los criterios de impacto(Afectación Económica o presupuestal y Pérdida Reputacional)",K51)</f>
        <v xml:space="preserve">     El riesgo afecta la imagen de de la entidad con efecto publicitario sostenido a nivel de sector administrativo, nivel departamental o municipal</v>
      </c>
      <c r="M51" s="831" t="str">
        <f>IF(OR(L51='Tabla Impacto'!$C$11,L51='Tabla Impacto'!$D$11),"Leve",IF(OR(L51='Tabla Impacto'!$C$12,L51='Tabla Impacto'!$D$12),"Menor",IF(OR(L51='Tabla Impacto'!$C$13,L51='Tabla Impacto'!$D$13),"Moderado",IF(OR(L51='Tabla Impacto'!$C$14,L51='Tabla Impacto'!$D$14),"Mayor",IF(OR(L51='Tabla Impacto'!$C$15,L51='Tabla Impacto'!$D$15),"Catastrófico","")))))</f>
        <v>Mayor</v>
      </c>
      <c r="N51" s="839">
        <f>IF(M51="","",IF(M51="Leve",0.2,IF(M51="Menor",0.4,IF(M51="Moderado",0.6,IF(M51="Mayor",0.8,IF(M51="Catastrófico",1,))))))</f>
        <v>0.8</v>
      </c>
      <c r="O51" s="831"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Alto</v>
      </c>
      <c r="P51" s="564">
        <v>1</v>
      </c>
      <c r="Q51" s="576" t="s">
        <v>961</v>
      </c>
      <c r="R51" s="576" t="str">
        <f t="shared" si="24"/>
        <v>Probabilidad</v>
      </c>
      <c r="S51" s="576" t="s">
        <v>13</v>
      </c>
      <c r="T51" s="576" t="s">
        <v>8</v>
      </c>
      <c r="U51" s="576" t="str">
        <f t="shared" si="15"/>
        <v>40%</v>
      </c>
      <c r="V51" s="576" t="s">
        <v>18</v>
      </c>
      <c r="W51" s="576" t="s">
        <v>21</v>
      </c>
      <c r="X51" s="576" t="s">
        <v>539</v>
      </c>
      <c r="Y51" s="567">
        <f>IFERROR(IF(R51="Probabilidad",(J51-(+J51*U51)),IF(R51="Impacto",J51,"")),"")</f>
        <v>0.36</v>
      </c>
      <c r="Z51" s="568" t="str">
        <f>IFERROR(IF(Y51="","",IF(Y51&lt;=0.2,"Muy Baja",IF(Y51&lt;=0.4,"Baja",IF(Y51&lt;=0.6,"Media",IF(Y51&lt;=0.8,"Alta","Muy Alta"))))),"")</f>
        <v>Baja</v>
      </c>
      <c r="AA51" s="569">
        <f>+Y51</f>
        <v>0.36</v>
      </c>
      <c r="AB51" s="568" t="str">
        <f>IFERROR(IF(AC51="","",IF(AC51&lt;=0.2,"Leve",IF(AC51&lt;=0.4,"Menor",IF(AC51&lt;=0.6,"Moderado",IF(AC51&lt;=0.8,"Mayor","Catastrófico"))))),"")</f>
        <v>Mayor</v>
      </c>
      <c r="AC51" s="569">
        <f>IFERROR(IF(R51="Impacto",(N51-(+N51*U51)),IF(R51="Probabilidad",N51,"")),"")</f>
        <v>0.8</v>
      </c>
      <c r="AD51" s="568" t="str">
        <f>IFERROR(IF(OR(AND(Z51="Muy Baja",AB51="Leve"),AND(Z51="Muy Baja",AB51="Menor"),AND(Z51="Baja",AB51="Leve")),"Bajo",IF(OR(AND(Z51="Muy baja",AB51="Moderado"),AND(Z51="Baja",AB51="Menor"),AND(Z51="Baja",AB51="Moderado"),AND(Z51="Media",AB51="Leve"),AND(Z51="Media",AB51="Menor"),AND(Z51="Media",AB51="Moderado"),AND(Z51="Alta",AB51="Leve"),AND(Z51="Alta",AB51="Menor")),"Moderado",IF(OR(AND(Z51="Muy Baja",AB51="Mayor"),AND(Z51="Baja",AB51="Mayor"),AND(Z51="Media",AB51="Mayor"),AND(Z51="Alta",AB51="Moderado"),AND(Z51="Alta",AB51="Mayor"),AND(Z51="Muy Alta",AB51="Leve"),AND(Z51="Muy Alta",AB51="Menor"),AND(Z51="Muy Alta",AB51="Moderado"),AND(Z51="Muy Alta",AB51="Mayor")),"Alto",IF(OR(AND(Z51="Muy Baja",AB51="Catastrófico"),AND(Z51="Baja",AB51="Catastrófico"),AND(Z51="Media",AB51="Catastrófico"),AND(Z51="Alta",AB51="Catastrófico"),AND(Z51="Muy Alta",AB51="Catastrófico")),"Extremo","")))),"")</f>
        <v>Alto</v>
      </c>
      <c r="AE51" s="830" t="s">
        <v>26</v>
      </c>
      <c r="AF51" s="270" t="s">
        <v>1084</v>
      </c>
      <c r="AG51" s="270" t="s">
        <v>1085</v>
      </c>
      <c r="AH51" s="579">
        <v>45657</v>
      </c>
      <c r="AI51" s="270" t="s">
        <v>1086</v>
      </c>
      <c r="AJ51" s="535" t="s">
        <v>1079</v>
      </c>
      <c r="AK51" s="535" t="s">
        <v>1085</v>
      </c>
      <c r="AL51" s="572"/>
      <c r="AM51" s="572"/>
      <c r="AN51" s="572"/>
      <c r="AO51" s="572"/>
      <c r="AP51" s="573"/>
      <c r="AQ51" s="573"/>
      <c r="AR51" s="574"/>
      <c r="AS51" s="574"/>
      <c r="AT51" s="575"/>
      <c r="AU51" s="550"/>
    </row>
    <row r="52" spans="1:47" s="551" customFormat="1" ht="123.75" customHeight="1" x14ac:dyDescent="0.25">
      <c r="A52" s="846"/>
      <c r="B52" s="837"/>
      <c r="C52" s="837"/>
      <c r="D52" s="837"/>
      <c r="E52" s="837"/>
      <c r="F52" s="837"/>
      <c r="G52" s="837"/>
      <c r="H52" s="821"/>
      <c r="I52" s="831"/>
      <c r="J52" s="839"/>
      <c r="K52" s="845"/>
      <c r="L52" s="563">
        <f ca="1">IF(NOT(ISERROR(MATCH(K52,_xlfn.ANCHORARRAY(F87),0))),J87&amp;"Por favor no seleccionar los criterios de impacto",K52)</f>
        <v>0</v>
      </c>
      <c r="M52" s="831"/>
      <c r="N52" s="839"/>
      <c r="O52" s="831"/>
      <c r="P52" s="564">
        <v>2</v>
      </c>
      <c r="Q52" s="565" t="s">
        <v>962</v>
      </c>
      <c r="R52" s="566" t="str">
        <f t="shared" si="24"/>
        <v>Impacto</v>
      </c>
      <c r="S52" s="565" t="s">
        <v>15</v>
      </c>
      <c r="T52" s="565" t="s">
        <v>8</v>
      </c>
      <c r="U52" s="565" t="str">
        <f t="shared" ref="U52" si="56">IF(AND(S52="Preventivo",T52="Automático"),"50%",IF(AND(S52="Preventivo",T52="Manual"),"40%",IF(AND(S52="Detectivo",T52="Automático"),"40%",IF(AND(S52="Detectivo",T52="Manual"),"30%",IF(AND(S52="Correctivo",T52="Automático"),"35%",IF(AND(S52="Correctivo",T52="Manual"),"25%",""))))))</f>
        <v>25%</v>
      </c>
      <c r="V52" s="565" t="s">
        <v>18</v>
      </c>
      <c r="W52" s="565" t="s">
        <v>21</v>
      </c>
      <c r="X52" s="565" t="s">
        <v>539</v>
      </c>
      <c r="Y52" s="567">
        <f>IFERROR(IF(AND(R51="Probabilidad",R52="Probabilidad"),(AA51-(+AA51*U52)),IF(R52="Probabilidad",(J51-(+J51*U52)),IF(R52="Impacto",AA51,""))),"")</f>
        <v>0.36</v>
      </c>
      <c r="Z52" s="568" t="str">
        <f t="shared" ref="Z52:Z54" si="57">IFERROR(IF(Y52="","",IF(Y52&lt;=0.2,"Muy Baja",IF(Y52&lt;=0.4,"Baja",IF(Y52&lt;=0.6,"Media",IF(Y52&lt;=0.8,"Alta","Muy Alta"))))),"")</f>
        <v>Baja</v>
      </c>
      <c r="AA52" s="569">
        <f t="shared" ref="AA52:AA54" si="58">+Y52</f>
        <v>0.36</v>
      </c>
      <c r="AB52" s="568" t="str">
        <f t="shared" ref="AB52:AB54" si="59">IFERROR(IF(AC52="","",IF(AC52&lt;=0.2,"Leve",IF(AC52&lt;=0.4,"Menor",IF(AC52&lt;=0.6,"Moderado",IF(AC52&lt;=0.8,"Mayor","Catastrófico"))))),"")</f>
        <v>Moderado</v>
      </c>
      <c r="AC52" s="569">
        <f>IFERROR(IF(AND(R51="Impacto",R52="Impacto"),(AC51-(+AC51*U52)),IF(R52="Impacto",(N51-(+N51*U52)),IF(R52="Probabilidad",AC51,""))),"")</f>
        <v>0.60000000000000009</v>
      </c>
      <c r="AD52" s="568" t="str">
        <f t="shared" ref="AD52:AD53" si="60">IFERROR(IF(OR(AND(Z52="Muy Baja",AB52="Leve"),AND(Z52="Muy Baja",AB52="Menor"),AND(Z52="Baja",AB52="Leve")),"Bajo",IF(OR(AND(Z52="Muy baja",AB52="Moderado"),AND(Z52="Baja",AB52="Menor"),AND(Z52="Baja",AB52="Moderado"),AND(Z52="Media",AB52="Leve"),AND(Z52="Media",AB52="Menor"),AND(Z52="Media",AB52="Moderado"),AND(Z52="Alta",AB52="Leve"),AND(Z52="Alta",AB52="Menor")),"Moderado",IF(OR(AND(Z52="Muy Baja",AB52="Mayor"),AND(Z52="Baja",AB52="Mayor"),AND(Z52="Media",AB52="Mayor"),AND(Z52="Alta",AB52="Moderado"),AND(Z52="Alta",AB52="Mayor"),AND(Z52="Muy Alta",AB52="Leve"),AND(Z52="Muy Alta",AB52="Menor"),AND(Z52="Muy Alta",AB52="Moderado"),AND(Z52="Muy Alta",AB52="Mayor")),"Alto",IF(OR(AND(Z52="Muy Baja",AB52="Catastrófico"),AND(Z52="Baja",AB52="Catastrófico"),AND(Z52="Media",AB52="Catastrófico"),AND(Z52="Alta",AB52="Catastrófico"),AND(Z52="Muy Alta",AB52="Catastrófico")),"Extremo","")))),"")</f>
        <v>Moderado</v>
      </c>
      <c r="AE52" s="830"/>
      <c r="AF52" s="530"/>
      <c r="AG52" s="530"/>
      <c r="AH52" s="530"/>
      <c r="AI52" s="532"/>
      <c r="AJ52" s="584"/>
      <c r="AK52" s="584"/>
      <c r="AL52" s="572"/>
      <c r="AM52" s="572"/>
      <c r="AN52" s="572"/>
      <c r="AO52" s="572"/>
      <c r="AP52" s="573"/>
      <c r="AQ52" s="573"/>
      <c r="AR52" s="574"/>
      <c r="AS52" s="574"/>
      <c r="AT52" s="575"/>
      <c r="AU52" s="550"/>
    </row>
    <row r="53" spans="1:47" s="551" customFormat="1" ht="18" customHeight="1" x14ac:dyDescent="0.25">
      <c r="A53" s="846"/>
      <c r="B53" s="837"/>
      <c r="C53" s="837"/>
      <c r="D53" s="837"/>
      <c r="E53" s="837"/>
      <c r="F53" s="837"/>
      <c r="G53" s="837"/>
      <c r="H53" s="821"/>
      <c r="I53" s="831"/>
      <c r="J53" s="839"/>
      <c r="K53" s="845"/>
      <c r="L53" s="563">
        <f ca="1">IF(NOT(ISERROR(MATCH(K53,_xlfn.ANCHORARRAY(F88),0))),J88&amp;"Por favor no seleccionar los criterios de impacto",K53)</f>
        <v>0</v>
      </c>
      <c r="M53" s="831"/>
      <c r="N53" s="839"/>
      <c r="O53" s="831"/>
      <c r="P53" s="564">
        <v>3</v>
      </c>
      <c r="Q53" s="576"/>
      <c r="R53" s="576" t="str">
        <f t="shared" si="24"/>
        <v/>
      </c>
      <c r="S53" s="576"/>
      <c r="T53" s="576"/>
      <c r="U53" s="576" t="str">
        <f t="shared" si="15"/>
        <v/>
      </c>
      <c r="V53" s="576"/>
      <c r="W53" s="576"/>
      <c r="X53" s="576"/>
      <c r="Y53" s="567" t="str">
        <f>IFERROR(IF(AND(R52="Probabilidad",R53="Probabilidad"),(AA52-(+AA52*U53)),IF(AND(R52="Impacto",R53="Probabilidad"),(AA51-(+AA51*U53)),IF(R53="Impacto",AA52,""))),"")</f>
        <v/>
      </c>
      <c r="Z53" s="568" t="str">
        <f t="shared" si="57"/>
        <v/>
      </c>
      <c r="AA53" s="569" t="str">
        <f t="shared" si="58"/>
        <v/>
      </c>
      <c r="AB53" s="568" t="str">
        <f t="shared" si="59"/>
        <v/>
      </c>
      <c r="AC53" s="569" t="str">
        <f>IFERROR(IF(AND(R52="Impacto",R53="Impacto"),(AC52-(+AC52*U53)),IF(AND(R52="Probabilidad",R53="Impacto"),(AC51-(+AC51*U53)),IF(R53="Probabilidad",AC52,""))),"")</f>
        <v/>
      </c>
      <c r="AD53" s="568" t="str">
        <f t="shared" si="60"/>
        <v/>
      </c>
      <c r="AE53" s="830"/>
      <c r="AF53" s="530"/>
      <c r="AG53" s="530"/>
      <c r="AH53" s="530"/>
      <c r="AI53" s="532"/>
      <c r="AJ53" s="584"/>
      <c r="AK53" s="584"/>
      <c r="AL53" s="572"/>
      <c r="AM53" s="572"/>
      <c r="AN53" s="572"/>
      <c r="AO53" s="572"/>
      <c r="AP53" s="573"/>
      <c r="AQ53" s="573"/>
      <c r="AR53" s="574"/>
      <c r="AS53" s="574"/>
      <c r="AT53" s="575"/>
      <c r="AU53" s="550"/>
    </row>
    <row r="54" spans="1:47" s="551" customFormat="1" ht="120.75" customHeight="1" thickBot="1" x14ac:dyDescent="0.3">
      <c r="A54" s="846"/>
      <c r="B54" s="837"/>
      <c r="C54" s="837"/>
      <c r="D54" s="837"/>
      <c r="E54" s="837"/>
      <c r="F54" s="837"/>
      <c r="G54" s="837"/>
      <c r="H54" s="821"/>
      <c r="I54" s="831"/>
      <c r="J54" s="839"/>
      <c r="K54" s="845"/>
      <c r="L54" s="563">
        <f ca="1">IF(NOT(ISERROR(MATCH(K54,_xlfn.ANCHORARRAY(F89),0))),J89&amp;"Por favor no seleccionar los criterios de impacto",K54)</f>
        <v>0</v>
      </c>
      <c r="M54" s="831"/>
      <c r="N54" s="839"/>
      <c r="O54" s="831"/>
      <c r="P54" s="564">
        <v>4</v>
      </c>
      <c r="Q54" s="565"/>
      <c r="R54" s="566"/>
      <c r="S54" s="565"/>
      <c r="T54" s="565"/>
      <c r="U54" s="565"/>
      <c r="V54" s="565"/>
      <c r="W54" s="565"/>
      <c r="X54" s="565"/>
      <c r="Y54" s="567" t="str">
        <f>IFERROR(IF(AND(R53="Probabilidad",R54="Probabilidad"),(AA53-(+AA53*U54)),IF(AND(R53="Impacto",R54="Probabilidad"),(AA52-(+AA52*U54)),IF(R54="Impacto",AA53,""))),"")</f>
        <v/>
      </c>
      <c r="Z54" s="568" t="str">
        <f t="shared" si="57"/>
        <v/>
      </c>
      <c r="AA54" s="569" t="str">
        <f t="shared" si="58"/>
        <v/>
      </c>
      <c r="AB54" s="568" t="str">
        <f t="shared" si="59"/>
        <v/>
      </c>
      <c r="AC54" s="569" t="str">
        <f>IFERROR(IF(AND(R53="Impacto",R54="Impacto"),(AC53-(+AC53*U54)),IF(AND(R53="Probabilidad",R54="Impacto"),(AC52-(+AC52*U54)),IF(R54="Probabilidad",AC53,""))),"")</f>
        <v/>
      </c>
      <c r="AD54" s="568" t="str">
        <f>IFERROR(IF(OR(AND(Z54="Muy Baja",AB54="Leve"),AND(Z54="Muy Baja",AB54="Menor"),AND(Z54="Baja",AB54="Leve")),"Bajo",IF(OR(AND(Z54="Muy baja",AB54="Moderado"),AND(Z54="Baja",AB54="Menor"),AND(Z54="Baja",AB54="Moderado"),AND(Z54="Media",AB54="Leve"),AND(Z54="Media",AB54="Menor"),AND(Z54="Media",AB54="Moderado"),AND(Z54="Alta",AB54="Leve"),AND(Z54="Alta",AB54="Menor")),"Moderado",IF(OR(AND(Z54="Muy Baja",AB54="Mayor"),AND(Z54="Baja",AB54="Mayor"),AND(Z54="Media",AB54="Mayor"),AND(Z54="Alta",AB54="Moderado"),AND(Z54="Alta",AB54="Mayor"),AND(Z54="Muy Alta",AB54="Leve"),AND(Z54="Muy Alta",AB54="Menor"),AND(Z54="Muy Alta",AB54="Moderado"),AND(Z54="Muy Alta",AB54="Mayor")),"Alto",IF(OR(AND(Z54="Muy Baja",AB54="Catastrófico"),AND(Z54="Baja",AB54="Catastrófico"),AND(Z54="Media",AB54="Catastrófico"),AND(Z54="Alta",AB54="Catastrófico"),AND(Z54="Muy Alta",AB54="Catastrófico")),"Extremo","")))),"")</f>
        <v/>
      </c>
      <c r="AE54" s="830"/>
      <c r="AF54" s="530"/>
      <c r="AG54" s="530"/>
      <c r="AH54" s="530"/>
      <c r="AI54" s="532"/>
      <c r="AJ54" s="584"/>
      <c r="AK54" s="584"/>
      <c r="AL54" s="572"/>
      <c r="AM54" s="572"/>
      <c r="AN54" s="572"/>
      <c r="AO54" s="572"/>
      <c r="AP54" s="573"/>
      <c r="AQ54" s="573"/>
      <c r="AR54" s="574"/>
      <c r="AS54" s="574"/>
      <c r="AT54" s="575"/>
      <c r="AU54" s="550"/>
    </row>
    <row r="55" spans="1:47" s="551" customFormat="1" ht="318.75" customHeight="1" x14ac:dyDescent="0.25">
      <c r="A55" s="846">
        <v>12</v>
      </c>
      <c r="B55" s="837" t="s">
        <v>994</v>
      </c>
      <c r="C55" s="837" t="s">
        <v>115</v>
      </c>
      <c r="D55" s="837" t="s">
        <v>987</v>
      </c>
      <c r="E55" s="837" t="s">
        <v>988</v>
      </c>
      <c r="F55" s="837" t="s">
        <v>989</v>
      </c>
      <c r="G55" s="837" t="s">
        <v>540</v>
      </c>
      <c r="H55" s="821">
        <v>500</v>
      </c>
      <c r="I55" s="831" t="str">
        <f>IF(H55&lt;=0,"",IF(H55&lt;=2,"Muy Baja",IF(H55&lt;=24,"Baja",IF(H55&lt;=500,"Media",IF(H55&lt;=5000,"Alta","Muy Alta")))))</f>
        <v>Media</v>
      </c>
      <c r="J55" s="839">
        <f>IF(I55="","",IF(I55="Muy Baja",0.2,IF(I55="Baja",0.4,IF(I55="Media",0.6,IF(I55="Alta",0.8,IF(I55="Muy Alta",1,))))))</f>
        <v>0.6</v>
      </c>
      <c r="K55" s="845" t="s">
        <v>129</v>
      </c>
      <c r="L55" s="563" t="str">
        <f>IF(NOT(ISERROR(MATCH(K55,'Tabla Impacto'!$B$221:$B$223,0))),'Tabla Impacto'!$F$223&amp;"Por favor no seleccionar los criterios de impacto(Afectación Económica o presupuestal y Pérdida Reputacional)",K55)</f>
        <v xml:space="preserve">     El riesgo afecta la imagen de la entidad con algunos usuarios de relevancia frente al logro de los objetivos</v>
      </c>
      <c r="M55" s="831" t="str">
        <f>IF(OR(L55='Tabla Impacto'!$C$11,L55='Tabla Impacto'!$D$11),"Leve",IF(OR(L55='Tabla Impacto'!$C$12,L55='Tabla Impacto'!$D$12),"Menor",IF(OR(L55='Tabla Impacto'!$C$13,L55='Tabla Impacto'!$D$13),"Moderado",IF(OR(L55='Tabla Impacto'!$C$14,L55='Tabla Impacto'!$D$14),"Mayor",IF(OR(L55='Tabla Impacto'!$C$15,L55='Tabla Impacto'!$D$15),"Catastrófico","")))))</f>
        <v>Moderado</v>
      </c>
      <c r="N55" s="839">
        <f>IF(M55="","",IF(M55="Leve",0.2,IF(M55="Menor",0.4,IF(M55="Moderado",0.6,IF(M55="Mayor",0.8,IF(M55="Catastrófico",1,))))))</f>
        <v>0.6</v>
      </c>
      <c r="O55" s="831" t="str">
        <f>IF(OR(AND(I55="Muy Baja",M55="Leve"),AND(I55="Muy Baja",M55="Menor"),AND(I55="Baja",M55="Leve")),"Bajo",IF(OR(AND(I55="Muy baja",M55="Moderado"),AND(I55="Baja",M55="Menor"),AND(I55="Baja",M55="Moderado"),AND(I55="Media",M55="Leve"),AND(I55="Media",M55="Menor"),AND(I55="Media",M55="Moderado"),AND(I55="Alta",M55="Leve"),AND(I55="Alta",M55="Menor")),"Moderado",IF(OR(AND(I55="Muy Baja",M55="Mayor"),AND(I55="Baja",M55="Mayor"),AND(I55="Media",M55="Mayor"),AND(I55="Alta",M55="Moderado"),AND(I55="Alta",M55="Mayor"),AND(I55="Muy Alta",M55="Leve"),AND(I55="Muy Alta",M55="Menor"),AND(I55="Muy Alta",M55="Moderado"),AND(I55="Muy Alta",M55="Mayor")),"Alto",IF(OR(AND(I55="Muy Baja",M55="Catastrófico"),AND(I55="Baja",M55="Catastrófico"),AND(I55="Media",M55="Catastrófico"),AND(I55="Alta",M55="Catastrófico"),AND(I55="Muy Alta",M55="Catastrófico")),"Extremo",""))))</f>
        <v>Moderado</v>
      </c>
      <c r="P55" s="565">
        <v>1</v>
      </c>
      <c r="Q55" s="837" t="s">
        <v>979</v>
      </c>
      <c r="R55" s="566" t="str">
        <f t="shared" si="24"/>
        <v>Probabilidad</v>
      </c>
      <c r="S55" s="837" t="s">
        <v>13</v>
      </c>
      <c r="T55" s="837" t="s">
        <v>8</v>
      </c>
      <c r="U55" s="578" t="str">
        <f t="shared" ref="U55:U58" si="61">IF(AND(S55="Preventivo",T55="Automático"),"50%",IF(AND(S55="Preventivo",T55="Manual"),"40%",IF(AND(S55="Detectivo",T55="Automático"),"40%",IF(AND(S55="Detectivo",T55="Manual"),"30%",IF(AND(S55="Correctivo",T55="Automático"),"35%",IF(AND(S55="Correctivo",T55="Manual"),"25%",""))))))</f>
        <v>40%</v>
      </c>
      <c r="V55" s="565" t="s">
        <v>541</v>
      </c>
      <c r="W55" s="565" t="s">
        <v>21</v>
      </c>
      <c r="X55" s="565" t="s">
        <v>539</v>
      </c>
      <c r="Y55" s="567">
        <f>IFERROR(IF(R55="Probabilidad",(J55-(+J55*U55)),IF(R55="Impacto",J55,"")),"")</f>
        <v>0.36</v>
      </c>
      <c r="Z55" s="568" t="str">
        <f>IFERROR(IF(Y55="","",IF(Y55&lt;=0.2,"Muy Baja",IF(Y55&lt;=0.4,"Baja",IF(Y55&lt;=0.6,"Media",IF(Y55&lt;=0.8,"Alta","Muy Alta"))))),"")</f>
        <v>Baja</v>
      </c>
      <c r="AA55" s="569">
        <f>+Y55</f>
        <v>0.36</v>
      </c>
      <c r="AB55" s="568" t="str">
        <f>IFERROR(IF(AC55="","",IF(AC55&lt;=0.2,"Leve",IF(AC55&lt;=0.4,"Menor",IF(AC55&lt;=0.6,"Moderado",IF(AC55&lt;=0.8,"Mayor","Catastrófico"))))),"")</f>
        <v>Moderado</v>
      </c>
      <c r="AC55" s="569">
        <f>IFERROR(IF(R55="Impacto",(N55-(+N55*U55)),IF(R55="Probabilidad",N55,"")),"")</f>
        <v>0.6</v>
      </c>
      <c r="AD55" s="568" t="str">
        <f>IFERROR(IF(OR(AND(Z55="Muy Baja",AB55="Leve"),AND(Z55="Muy Baja",AB55="Menor"),AND(Z55="Baja",AB55="Leve")),"Bajo",IF(OR(AND(Z55="Muy baja",AB55="Moderado"),AND(Z55="Baja",AB55="Menor"),AND(Z55="Baja",AB55="Moderado"),AND(Z55="Media",AB55="Leve"),AND(Z55="Media",AB55="Menor"),AND(Z55="Media",AB55="Moderado"),AND(Z55="Alta",AB55="Leve"),AND(Z55="Alta",AB55="Menor")),"Moderado",IF(OR(AND(Z55="Muy Baja",AB55="Mayor"),AND(Z55="Baja",AB55="Mayor"),AND(Z55="Media",AB55="Mayor"),AND(Z55="Alta",AB55="Moderado"),AND(Z55="Alta",AB55="Mayor"),AND(Z55="Muy Alta",AB55="Leve"),AND(Z55="Muy Alta",AB55="Menor"),AND(Z55="Muy Alta",AB55="Moderado"),AND(Z55="Muy Alta",AB55="Mayor")),"Alto",IF(OR(AND(Z55="Muy Baja",AB55="Catastrófico"),AND(Z55="Baja",AB55="Catastrófico"),AND(Z55="Media",AB55="Catastrófico"),AND(Z55="Alta",AB55="Catastrófico"),AND(Z55="Muy Alta",AB55="Catastrófico")),"Extremo","")))),"")</f>
        <v>Moderado</v>
      </c>
      <c r="AE55" s="830" t="s">
        <v>26</v>
      </c>
      <c r="AF55" s="585" t="s">
        <v>1087</v>
      </c>
      <c r="AG55" s="433" t="s">
        <v>1088</v>
      </c>
      <c r="AH55" s="434">
        <v>45657</v>
      </c>
      <c r="AI55" s="435" t="s">
        <v>1089</v>
      </c>
      <c r="AJ55" s="581" t="s">
        <v>1074</v>
      </c>
      <c r="AK55" s="535" t="s">
        <v>1090</v>
      </c>
      <c r="AL55" s="572"/>
      <c r="AM55" s="572"/>
      <c r="AN55" s="572"/>
      <c r="AO55" s="572"/>
      <c r="AP55" s="573"/>
      <c r="AQ55" s="573"/>
      <c r="AR55" s="574"/>
      <c r="AS55" s="574"/>
      <c r="AT55" s="575"/>
      <c r="AU55" s="550"/>
    </row>
    <row r="56" spans="1:47" s="551" customFormat="1" ht="50.1" customHeight="1" x14ac:dyDescent="0.25">
      <c r="A56" s="846"/>
      <c r="B56" s="837"/>
      <c r="C56" s="837"/>
      <c r="D56" s="837"/>
      <c r="E56" s="837"/>
      <c r="F56" s="837"/>
      <c r="G56" s="837"/>
      <c r="H56" s="821"/>
      <c r="I56" s="831"/>
      <c r="J56" s="839"/>
      <c r="K56" s="845"/>
      <c r="L56" s="563">
        <f>IF(NOT(ISERROR(MATCH(K56,'Tabla Impacto'!$B$221:$B$223,0))),'Tabla Impacto'!$F$223&amp;"Por favor no seleccionar los criterios de impacto(Afectación Económica o presupuestal y Pérdida Reputacional)",K56)</f>
        <v>0</v>
      </c>
      <c r="M56" s="831"/>
      <c r="N56" s="839"/>
      <c r="O56" s="831"/>
      <c r="P56" s="565"/>
      <c r="Q56" s="837"/>
      <c r="R56" s="566" t="str">
        <f t="shared" si="24"/>
        <v/>
      </c>
      <c r="S56" s="837"/>
      <c r="T56" s="837"/>
      <c r="U56" s="578" t="str">
        <f t="shared" si="61"/>
        <v/>
      </c>
      <c r="V56" s="565"/>
      <c r="W56" s="565"/>
      <c r="X56" s="565"/>
      <c r="Y56" s="567" t="str">
        <f>IFERROR(IF(AND(R55="Probabilidad",R56="Probabilidad"),(AA55-(+AA55*U56)),IF(R56="Probabilidad",(J55-(+J55*U56)),IF(R56="Impacto",AA55,""))),"")</f>
        <v/>
      </c>
      <c r="Z56" s="568" t="str">
        <f t="shared" ref="Z56:Z58" si="62">IFERROR(IF(Y56="","",IF(Y56&lt;=0.2,"Muy Baja",IF(Y56&lt;=0.4,"Baja",IF(Y56&lt;=0.6,"Media",IF(Y56&lt;=0.8,"Alta","Muy Alta"))))),"")</f>
        <v/>
      </c>
      <c r="AA56" s="569" t="str">
        <f t="shared" ref="AA56:AA58" si="63">+Y56</f>
        <v/>
      </c>
      <c r="AB56" s="568" t="str">
        <f t="shared" ref="AB56:AB58" si="64">IFERROR(IF(AC56="","",IF(AC56&lt;=0.2,"Leve",IF(AC56&lt;=0.4,"Menor",IF(AC56&lt;=0.6,"Moderado",IF(AC56&lt;=0.8,"Mayor","Catastrófico"))))),"")</f>
        <v/>
      </c>
      <c r="AC56" s="569" t="str">
        <f>IFERROR(IF(AND(R55="Impacto",R56="Impacto"),(AC55-(+AC55*U56)),IF(R56="Impacto",(N55-(+N55*U56)),IF(R56="Probabilidad",AC55,""))),"")</f>
        <v/>
      </c>
      <c r="AD56" s="568" t="str">
        <f t="shared" ref="AD56:AD57" si="65">IFERROR(IF(OR(AND(Z56="Muy Baja",AB56="Leve"),AND(Z56="Muy Baja",AB56="Menor"),AND(Z56="Baja",AB56="Leve")),"Bajo",IF(OR(AND(Z56="Muy baja",AB56="Moderado"),AND(Z56="Baja",AB56="Menor"),AND(Z56="Baja",AB56="Moderado"),AND(Z56="Media",AB56="Leve"),AND(Z56="Media",AB56="Menor"),AND(Z56="Media",AB56="Moderado"),AND(Z56="Alta",AB56="Leve"),AND(Z56="Alta",AB56="Menor")),"Moderado",IF(OR(AND(Z56="Muy Baja",AB56="Mayor"),AND(Z56="Baja",AB56="Mayor"),AND(Z56="Media",AB56="Mayor"),AND(Z56="Alta",AB56="Moderado"),AND(Z56="Alta",AB56="Mayor"),AND(Z56="Muy Alta",AB56="Leve"),AND(Z56="Muy Alta",AB56="Menor"),AND(Z56="Muy Alta",AB56="Moderado"),AND(Z56="Muy Alta",AB56="Mayor")),"Alto",IF(OR(AND(Z56="Muy Baja",AB56="Catastrófico"),AND(Z56="Baja",AB56="Catastrófico"),AND(Z56="Media",AB56="Catastrófico"),AND(Z56="Alta",AB56="Catastrófico"),AND(Z56="Muy Alta",AB56="Catastrófico")),"Extremo","")))),"")</f>
        <v/>
      </c>
      <c r="AE56" s="830"/>
      <c r="AF56" s="530"/>
      <c r="AG56" s="530"/>
      <c r="AH56" s="530"/>
      <c r="AI56" s="532"/>
      <c r="AJ56" s="584"/>
      <c r="AK56" s="584"/>
      <c r="AL56" s="572"/>
      <c r="AM56" s="572"/>
      <c r="AN56" s="572"/>
      <c r="AO56" s="572"/>
      <c r="AP56" s="573"/>
      <c r="AQ56" s="573"/>
      <c r="AR56" s="574"/>
      <c r="AS56" s="574"/>
      <c r="AT56" s="575"/>
      <c r="AU56" s="550"/>
    </row>
    <row r="57" spans="1:47" s="551" customFormat="1" ht="50.1" customHeight="1" x14ac:dyDescent="0.25">
      <c r="A57" s="846"/>
      <c r="B57" s="837"/>
      <c r="C57" s="837"/>
      <c r="D57" s="837"/>
      <c r="E57" s="837"/>
      <c r="F57" s="837"/>
      <c r="G57" s="837"/>
      <c r="H57" s="821"/>
      <c r="I57" s="831"/>
      <c r="J57" s="839"/>
      <c r="K57" s="845"/>
      <c r="L57" s="563">
        <f>IF(NOT(ISERROR(MATCH(K57,'Tabla Impacto'!$B$221:$B$223,0))),'Tabla Impacto'!$F$223&amp;"Por favor no seleccionar los criterios de impacto(Afectación Económica o presupuestal y Pérdida Reputacional)",K57)</f>
        <v>0</v>
      </c>
      <c r="M57" s="831"/>
      <c r="N57" s="839"/>
      <c r="O57" s="831"/>
      <c r="P57" s="565"/>
      <c r="Q57" s="837"/>
      <c r="R57" s="566" t="str">
        <f t="shared" si="24"/>
        <v/>
      </c>
      <c r="S57" s="837"/>
      <c r="T57" s="837"/>
      <c r="U57" s="578" t="str">
        <f t="shared" si="61"/>
        <v/>
      </c>
      <c r="V57" s="565"/>
      <c r="W57" s="565"/>
      <c r="X57" s="565"/>
      <c r="Y57" s="567" t="str">
        <f>IFERROR(IF(AND(R56="Probabilidad",R57="Probabilidad"),(AA56-(+AA56*U57)),IF(AND(R56="Impacto",R57="Probabilidad"),(AA55-(+AA55*U57)),IF(R57="Impacto",AA56,""))),"")</f>
        <v/>
      </c>
      <c r="Z57" s="568" t="str">
        <f t="shared" si="62"/>
        <v/>
      </c>
      <c r="AA57" s="569" t="str">
        <f t="shared" si="63"/>
        <v/>
      </c>
      <c r="AB57" s="568" t="str">
        <f t="shared" si="64"/>
        <v/>
      </c>
      <c r="AC57" s="569" t="str">
        <f>IFERROR(IF(AND(R56="Impacto",R57="Impacto"),(AC56-(+AC56*U57)),IF(AND(R56="Probabilidad",R57="Impacto"),(AC55-(+AC55*U57)),IF(R57="Probabilidad",AC56,""))),"")</f>
        <v/>
      </c>
      <c r="AD57" s="568" t="str">
        <f t="shared" si="65"/>
        <v/>
      </c>
      <c r="AE57" s="830"/>
      <c r="AF57" s="530"/>
      <c r="AG57" s="530"/>
      <c r="AH57" s="530"/>
      <c r="AI57" s="532"/>
      <c r="AJ57" s="584"/>
      <c r="AK57" s="584"/>
      <c r="AL57" s="572"/>
      <c r="AM57" s="572"/>
      <c r="AN57" s="572"/>
      <c r="AO57" s="572"/>
      <c r="AP57" s="573"/>
      <c r="AQ57" s="573"/>
      <c r="AR57" s="574"/>
      <c r="AS57" s="574"/>
      <c r="AT57" s="575"/>
      <c r="AU57" s="550"/>
    </row>
    <row r="58" spans="1:47" s="551" customFormat="1" ht="50.1" customHeight="1" thickBot="1" x14ac:dyDescent="0.3">
      <c r="A58" s="846"/>
      <c r="B58" s="837"/>
      <c r="C58" s="837"/>
      <c r="D58" s="837"/>
      <c r="E58" s="837"/>
      <c r="F58" s="837"/>
      <c r="G58" s="837"/>
      <c r="H58" s="821"/>
      <c r="I58" s="831"/>
      <c r="J58" s="839"/>
      <c r="K58" s="845"/>
      <c r="L58" s="563">
        <f>IF(NOT(ISERROR(MATCH(K58,'Tabla Impacto'!$B$221:$B$223,0))),'Tabla Impacto'!$F$223&amp;"Por favor no seleccionar los criterios de impacto(Afectación Económica o presupuestal y Pérdida Reputacional)",K58)</f>
        <v>0</v>
      </c>
      <c r="M58" s="831"/>
      <c r="N58" s="839"/>
      <c r="O58" s="831"/>
      <c r="P58" s="565"/>
      <c r="Q58" s="837"/>
      <c r="R58" s="566" t="str">
        <f t="shared" si="24"/>
        <v/>
      </c>
      <c r="S58" s="837"/>
      <c r="T58" s="837"/>
      <c r="U58" s="578" t="str">
        <f t="shared" si="61"/>
        <v/>
      </c>
      <c r="V58" s="565"/>
      <c r="W58" s="565"/>
      <c r="X58" s="565"/>
      <c r="Y58" s="567" t="str">
        <f>IFERROR(IF(AND(R57="Probabilidad",R58="Probabilidad"),(AA57-(+AA57*U58)),IF(AND(R57="Impacto",R58="Probabilidad"),(AA56-(+AA56*U58)),IF(R58="Impacto",AA57,""))),"")</f>
        <v/>
      </c>
      <c r="Z58" s="568" t="str">
        <f t="shared" si="62"/>
        <v/>
      </c>
      <c r="AA58" s="569" t="str">
        <f t="shared" si="63"/>
        <v/>
      </c>
      <c r="AB58" s="568" t="str">
        <f t="shared" si="64"/>
        <v/>
      </c>
      <c r="AC58" s="569" t="str">
        <f>IFERROR(IF(AND(R57="Impacto",R58="Impacto"),(AC57-(+AC57*U58)),IF(AND(R57="Probabilidad",R58="Impacto"),(AC56-(+AC56*U58)),IF(R58="Probabilidad",AC57,""))),"")</f>
        <v/>
      </c>
      <c r="AD58" s="568" t="str">
        <f>IFERROR(IF(OR(AND(Z58="Muy Baja",AB58="Leve"),AND(Z58="Muy Baja",AB58="Menor"),AND(Z58="Baja",AB58="Leve")),"Bajo",IF(OR(AND(Z58="Muy baja",AB58="Moderado"),AND(Z58="Baja",AB58="Menor"),AND(Z58="Baja",AB58="Moderado"),AND(Z58="Media",AB58="Leve"),AND(Z58="Media",AB58="Menor"),AND(Z58="Media",AB58="Moderado"),AND(Z58="Alta",AB58="Leve"),AND(Z58="Alta",AB58="Menor")),"Moderado",IF(OR(AND(Z58="Muy Baja",AB58="Mayor"),AND(Z58="Baja",AB58="Mayor"),AND(Z58="Media",AB58="Mayor"),AND(Z58="Alta",AB58="Moderado"),AND(Z58="Alta",AB58="Mayor"),AND(Z58="Muy Alta",AB58="Leve"),AND(Z58="Muy Alta",AB58="Menor"),AND(Z58="Muy Alta",AB58="Moderado"),AND(Z58="Muy Alta",AB58="Mayor")),"Alto",IF(OR(AND(Z58="Muy Baja",AB58="Catastrófico"),AND(Z58="Baja",AB58="Catastrófico"),AND(Z58="Media",AB58="Catastrófico"),AND(Z58="Alta",AB58="Catastrófico"),AND(Z58="Muy Alta",AB58="Catastrófico")),"Extremo","")))),"")</f>
        <v/>
      </c>
      <c r="AE58" s="830"/>
      <c r="AF58" s="530"/>
      <c r="AG58" s="530"/>
      <c r="AH58" s="530"/>
      <c r="AI58" s="532"/>
      <c r="AJ58" s="584"/>
      <c r="AK58" s="584"/>
      <c r="AL58" s="572"/>
      <c r="AM58" s="572"/>
      <c r="AN58" s="572"/>
      <c r="AO58" s="572"/>
      <c r="AP58" s="573"/>
      <c r="AQ58" s="573"/>
      <c r="AR58" s="574"/>
      <c r="AS58" s="574"/>
      <c r="AT58" s="575"/>
      <c r="AU58" s="550"/>
    </row>
    <row r="59" spans="1:47" s="551" customFormat="1" ht="213.75" x14ac:dyDescent="0.25">
      <c r="A59" s="846">
        <v>13</v>
      </c>
      <c r="B59" s="837" t="s">
        <v>810</v>
      </c>
      <c r="C59" s="837" t="s">
        <v>116</v>
      </c>
      <c r="D59" s="837" t="s">
        <v>849</v>
      </c>
      <c r="E59" s="837" t="s">
        <v>850</v>
      </c>
      <c r="F59" s="837" t="s">
        <v>851</v>
      </c>
      <c r="G59" s="837" t="s">
        <v>540</v>
      </c>
      <c r="H59" s="821">
        <v>2</v>
      </c>
      <c r="I59" s="831" t="str">
        <f>IF(H59&lt;=0,"",IF(H59&lt;=2,"Muy Baja",IF(H59&lt;=24,"Baja",IF(H59&lt;=500,"Media",IF(H59&lt;=5000,"Alta","Muy Alta")))))</f>
        <v>Muy Baja</v>
      </c>
      <c r="J59" s="839">
        <f>IF(I59="","",IF(I59="Muy Baja",0.2,IF(I59="Baja",0.4,IF(I59="Media",0.6,IF(I59="Alta",0.8,IF(I59="Muy Alta",1,))))))</f>
        <v>0.2</v>
      </c>
      <c r="K59" s="845" t="s">
        <v>124</v>
      </c>
      <c r="L59" s="563" t="str">
        <f>IF(NOT(ISERROR(MATCH(K59,'Tabla Impacto'!$B$221:$B$223,0))),'Tabla Impacto'!$F$223&amp;"Por favor no seleccionar los criterios de impacto(Afectación Económica o presupuestal y Pérdida Reputacional)",K59)</f>
        <v xml:space="preserve">     Entre 10 y 50 SMLMV </v>
      </c>
      <c r="M59" s="831" t="str">
        <f>IF(OR(L59='Tabla Impacto'!$C$11,L59='Tabla Impacto'!$D$11),"Leve",IF(OR(L59='Tabla Impacto'!$C$12,L59='Tabla Impacto'!$D$12),"Menor",IF(OR(L59='Tabla Impacto'!$C$13,L59='Tabla Impacto'!$D$13),"Moderado",IF(OR(L59='Tabla Impacto'!$C$14,L59='Tabla Impacto'!$D$14),"Mayor",IF(OR(L59='Tabla Impacto'!$C$15,L59='Tabla Impacto'!$D$15),"Catastrófico","")))))</f>
        <v>Menor</v>
      </c>
      <c r="N59" s="839">
        <f>IF(M59="","",IF(M59="Leve",0.2,IF(M59="Menor",0.4,IF(M59="Moderado",0.6,IF(M59="Mayor",0.8,IF(M59="Catastrófico",1,))))))</f>
        <v>0.4</v>
      </c>
      <c r="O59" s="831" t="str">
        <f>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Bajo</v>
      </c>
      <c r="P59" s="564">
        <v>1</v>
      </c>
      <c r="Q59" s="565" t="s">
        <v>935</v>
      </c>
      <c r="R59" s="566" t="str">
        <f t="shared" ref="R59:R78" si="66">IF(OR(S59="Preventivo",S59="Detectivo"),"Probabilidad",IF(S59="Correctivo","Impacto",""))</f>
        <v>Probabilidad</v>
      </c>
      <c r="S59" s="565" t="s">
        <v>13</v>
      </c>
      <c r="T59" s="565" t="s">
        <v>8</v>
      </c>
      <c r="U59" s="578" t="str">
        <f t="shared" ref="U59:U78" si="67">IF(AND(S59="Preventivo",T59="Automático"),"50%",IF(AND(S59="Preventivo",T59="Manual"),"40%",IF(AND(S59="Detectivo",T59="Automático"),"40%",IF(AND(S59="Detectivo",T59="Manual"),"30%",IF(AND(S59="Correctivo",T59="Automático"),"35%",IF(AND(S59="Correctivo",T59="Manual"),"25%",""))))))</f>
        <v>40%</v>
      </c>
      <c r="V59" s="565" t="s">
        <v>18</v>
      </c>
      <c r="W59" s="565" t="s">
        <v>21</v>
      </c>
      <c r="X59" s="565" t="s">
        <v>539</v>
      </c>
      <c r="Y59" s="567">
        <f>IFERROR(IF(R59="Probabilidad",(J59-(+J59*U59)),IF(R59="Impacto",J59,"")),"")</f>
        <v>0.12</v>
      </c>
      <c r="Z59" s="568" t="str">
        <f>IFERROR(IF(Y59="","",IF(Y59&lt;=0.2,"Muy Baja",IF(Y59&lt;=0.4,"Baja",IF(Y59&lt;=0.6,"Media",IF(Y59&lt;=0.8,"Alta","Muy Alta"))))),"")</f>
        <v>Muy Baja</v>
      </c>
      <c r="AA59" s="569">
        <f>+Y59</f>
        <v>0.12</v>
      </c>
      <c r="AB59" s="568" t="str">
        <f>IFERROR(IF(AC59="","",IF(AC59&lt;=0.2,"Leve",IF(AC59&lt;=0.4,"Menor",IF(AC59&lt;=0.6,"Moderado",IF(AC59&lt;=0.8,"Mayor","Catastrófico"))))),"")</f>
        <v>Menor</v>
      </c>
      <c r="AC59" s="569">
        <f>IFERROR(IF(R59="Impacto",(N59-(+N59*U59)),IF(R59="Probabilidad",N59,"")),"")</f>
        <v>0.4</v>
      </c>
      <c r="AD59" s="568" t="str">
        <f>IFERROR(IF(OR(AND(Z59="Muy Baja",AB59="Leve"),AND(Z59="Muy Baja",AB59="Menor"),AND(Z59="Baja",AB59="Leve")),"Bajo",IF(OR(AND(Z59="Muy baja",AB59="Moderado"),AND(Z59="Baja",AB59="Menor"),AND(Z59="Baja",AB59="Moderado"),AND(Z59="Media",AB59="Leve"),AND(Z59="Media",AB59="Menor"),AND(Z59="Media",AB59="Moderado"),AND(Z59="Alta",AB59="Leve"),AND(Z59="Alta",AB59="Menor")),"Moderado",IF(OR(AND(Z59="Muy Baja",AB59="Mayor"),AND(Z59="Baja",AB59="Mayor"),AND(Z59="Media",AB59="Mayor"),AND(Z59="Alta",AB59="Moderado"),AND(Z59="Alta",AB59="Mayor"),AND(Z59="Muy Alta",AB59="Leve"),AND(Z59="Muy Alta",AB59="Menor"),AND(Z59="Muy Alta",AB59="Moderado"),AND(Z59="Muy Alta",AB59="Mayor")),"Alto",IF(OR(AND(Z59="Muy Baja",AB59="Catastrófico"),AND(Z59="Baja",AB59="Catastrófico"),AND(Z59="Media",AB59="Catastrófico"),AND(Z59="Alta",AB59="Catastrófico"),AND(Z59="Muy Alta",AB59="Catastrófico")),"Extremo","")))),"")</f>
        <v>Bajo</v>
      </c>
      <c r="AE59" s="832" t="s">
        <v>26</v>
      </c>
      <c r="AF59" s="530"/>
      <c r="AG59" s="530"/>
      <c r="AH59" s="530"/>
      <c r="AI59" s="532"/>
      <c r="AJ59" s="534" t="s">
        <v>1091</v>
      </c>
      <c r="AK59" s="405" t="s">
        <v>1092</v>
      </c>
      <c r="AL59" s="572"/>
      <c r="AM59" s="572"/>
      <c r="AN59" s="572"/>
      <c r="AO59" s="572"/>
      <c r="AP59" s="573"/>
      <c r="AQ59" s="573"/>
      <c r="AR59" s="574"/>
      <c r="AS59" s="574"/>
      <c r="AT59" s="575"/>
      <c r="AU59" s="550"/>
    </row>
    <row r="60" spans="1:47" s="551" customFormat="1" ht="70.5" customHeight="1" x14ac:dyDescent="0.25">
      <c r="A60" s="846"/>
      <c r="B60" s="837"/>
      <c r="C60" s="837"/>
      <c r="D60" s="837"/>
      <c r="E60" s="837"/>
      <c r="F60" s="837"/>
      <c r="G60" s="837"/>
      <c r="H60" s="821"/>
      <c r="I60" s="831"/>
      <c r="J60" s="839"/>
      <c r="K60" s="845"/>
      <c r="L60" s="563">
        <f ca="1">IF(NOT(ISERROR(MATCH(K60,_xlfn.ANCHORARRAY(F71),0))),J19&amp;"Por favor no seleccionar los criterios de impacto",K60)</f>
        <v>0</v>
      </c>
      <c r="M60" s="831"/>
      <c r="N60" s="839"/>
      <c r="O60" s="831"/>
      <c r="P60" s="564">
        <v>2</v>
      </c>
      <c r="Q60" s="565"/>
      <c r="R60" s="566" t="str">
        <f t="shared" si="66"/>
        <v/>
      </c>
      <c r="S60" s="565"/>
      <c r="T60" s="565"/>
      <c r="U60" s="578" t="str">
        <f t="shared" si="67"/>
        <v/>
      </c>
      <c r="V60" s="565"/>
      <c r="W60" s="565"/>
      <c r="X60" s="565"/>
      <c r="Y60" s="567" t="str">
        <f>IFERROR(IF(AND(R59="Probabilidad",R60="Probabilidad"),(AA59-(+AA59*U60)),IF(R60="Probabilidad",(J59-(+J59*U60)),IF(R60="Impacto",AA59,""))),"")</f>
        <v/>
      </c>
      <c r="Z60" s="568" t="str">
        <f t="shared" ref="Z60:Z62" si="68">IFERROR(IF(Y60="","",IF(Y60&lt;=0.2,"Muy Baja",IF(Y60&lt;=0.4,"Baja",IF(Y60&lt;=0.6,"Media",IF(Y60&lt;=0.8,"Alta","Muy Alta"))))),"")</f>
        <v/>
      </c>
      <c r="AA60" s="569" t="str">
        <f t="shared" ref="AA60:AA62" si="69">+Y60</f>
        <v/>
      </c>
      <c r="AB60" s="568" t="str">
        <f t="shared" ref="AB60:AB62" si="70">IFERROR(IF(AC60="","",IF(AC60&lt;=0.2,"Leve",IF(AC60&lt;=0.4,"Menor",IF(AC60&lt;=0.6,"Moderado",IF(AC60&lt;=0.8,"Mayor","Catastrófico"))))),"")</f>
        <v/>
      </c>
      <c r="AC60" s="569" t="str">
        <f>IFERROR(IF(AND(R59="Impacto",R60="Impacto"),(AC59-(+AC59*U60)),IF(R60="Impacto",(N59-(+N59*U60)),IF(R60="Probabilidad",AC59,""))),"")</f>
        <v/>
      </c>
      <c r="AD60" s="568" t="str">
        <f t="shared" ref="AD60:AD61" si="71">IFERROR(IF(OR(AND(Z60="Muy Baja",AB60="Leve"),AND(Z60="Muy Baja",AB60="Menor"),AND(Z60="Baja",AB60="Leve")),"Bajo",IF(OR(AND(Z60="Muy baja",AB60="Moderado"),AND(Z60="Baja",AB60="Menor"),AND(Z60="Baja",AB60="Moderado"),AND(Z60="Media",AB60="Leve"),AND(Z60="Media",AB60="Menor"),AND(Z60="Media",AB60="Moderado"),AND(Z60="Alta",AB60="Leve"),AND(Z60="Alta",AB60="Menor")),"Moderado",IF(OR(AND(Z60="Muy Baja",AB60="Mayor"),AND(Z60="Baja",AB60="Mayor"),AND(Z60="Media",AB60="Mayor"),AND(Z60="Alta",AB60="Moderado"),AND(Z60="Alta",AB60="Mayor"),AND(Z60="Muy Alta",AB60="Leve"),AND(Z60="Muy Alta",AB60="Menor"),AND(Z60="Muy Alta",AB60="Moderado"),AND(Z60="Muy Alta",AB60="Mayor")),"Alto",IF(OR(AND(Z60="Muy Baja",AB60="Catastrófico"),AND(Z60="Baja",AB60="Catastrófico"),AND(Z60="Media",AB60="Catastrófico"),AND(Z60="Alta",AB60="Catastrófico"),AND(Z60="Muy Alta",AB60="Catastrófico")),"Extremo","")))),"")</f>
        <v/>
      </c>
      <c r="AE60" s="833"/>
      <c r="AF60" s="530"/>
      <c r="AG60" s="530"/>
      <c r="AH60" s="530"/>
      <c r="AI60" s="532"/>
      <c r="AJ60" s="535"/>
      <c r="AK60" s="384"/>
      <c r="AL60" s="572"/>
      <c r="AM60" s="572"/>
      <c r="AN60" s="572"/>
      <c r="AO60" s="572"/>
      <c r="AP60" s="573"/>
      <c r="AQ60" s="573"/>
      <c r="AR60" s="574"/>
      <c r="AS60" s="574"/>
      <c r="AT60" s="575"/>
      <c r="AU60" s="550"/>
    </row>
    <row r="61" spans="1:47" s="551" customFormat="1" ht="46.5" customHeight="1" x14ac:dyDescent="0.25">
      <c r="A61" s="846"/>
      <c r="B61" s="837"/>
      <c r="C61" s="837"/>
      <c r="D61" s="837"/>
      <c r="E61" s="837"/>
      <c r="F61" s="837"/>
      <c r="G61" s="837"/>
      <c r="H61" s="821"/>
      <c r="I61" s="831"/>
      <c r="J61" s="839"/>
      <c r="K61" s="845"/>
      <c r="L61" s="563">
        <f ca="1">IF(NOT(ISERROR(MATCH(K61,_xlfn.ANCHORARRAY(F72),0))),J20&amp;"Por favor no seleccionar los criterios de impacto",K61)</f>
        <v>0</v>
      </c>
      <c r="M61" s="831"/>
      <c r="N61" s="839"/>
      <c r="O61" s="831"/>
      <c r="P61" s="564">
        <v>3</v>
      </c>
      <c r="Q61" s="565"/>
      <c r="R61" s="566" t="str">
        <f t="shared" si="66"/>
        <v/>
      </c>
      <c r="S61" s="565"/>
      <c r="T61" s="565"/>
      <c r="U61" s="578" t="str">
        <f t="shared" si="67"/>
        <v/>
      </c>
      <c r="V61" s="565"/>
      <c r="W61" s="565"/>
      <c r="X61" s="565"/>
      <c r="Y61" s="567" t="str">
        <f>IFERROR(IF(AND(R60="Probabilidad",R61="Probabilidad"),(AA60-(+AA60*U61)),IF(AND(R60="Impacto",R61="Probabilidad"),(AA59-(+AA59*U61)),IF(R61="Impacto",AA60,""))),"")</f>
        <v/>
      </c>
      <c r="Z61" s="568" t="str">
        <f t="shared" si="68"/>
        <v/>
      </c>
      <c r="AA61" s="569" t="str">
        <f t="shared" si="69"/>
        <v/>
      </c>
      <c r="AB61" s="568" t="str">
        <f t="shared" si="70"/>
        <v/>
      </c>
      <c r="AC61" s="569" t="str">
        <f>IFERROR(IF(AND(R60="Impacto",R61="Impacto"),(AC60-(+AC60*U61)),IF(AND(R60="Probabilidad",R61="Impacto"),(AC59-(+AC59*U61)),IF(R61="Probabilidad",AC60,""))),"")</f>
        <v/>
      </c>
      <c r="AD61" s="568" t="str">
        <f t="shared" si="71"/>
        <v/>
      </c>
      <c r="AE61" s="833"/>
      <c r="AF61" s="530"/>
      <c r="AG61" s="530"/>
      <c r="AH61" s="530"/>
      <c r="AI61" s="532"/>
      <c r="AJ61" s="535"/>
      <c r="AK61" s="384"/>
      <c r="AL61" s="572"/>
      <c r="AM61" s="572"/>
      <c r="AN61" s="572"/>
      <c r="AO61" s="572"/>
      <c r="AP61" s="573"/>
      <c r="AQ61" s="573"/>
      <c r="AR61" s="574"/>
      <c r="AS61" s="574"/>
      <c r="AT61" s="575"/>
      <c r="AU61" s="550"/>
    </row>
    <row r="62" spans="1:47" s="551" customFormat="1" ht="46.5" customHeight="1" thickBot="1" x14ac:dyDescent="0.3">
      <c r="A62" s="846"/>
      <c r="B62" s="837"/>
      <c r="C62" s="837"/>
      <c r="D62" s="837"/>
      <c r="E62" s="837"/>
      <c r="F62" s="837"/>
      <c r="G62" s="837"/>
      <c r="H62" s="821"/>
      <c r="I62" s="831"/>
      <c r="J62" s="839"/>
      <c r="K62" s="845"/>
      <c r="L62" s="563">
        <f ca="1">IF(NOT(ISERROR(MATCH(K62,_xlfn.ANCHORARRAY(F19),0))),J21&amp;"Por favor no seleccionar los criterios de impacto",K62)</f>
        <v>0</v>
      </c>
      <c r="M62" s="831"/>
      <c r="N62" s="839"/>
      <c r="O62" s="831"/>
      <c r="P62" s="564">
        <v>4</v>
      </c>
      <c r="Q62" s="565"/>
      <c r="R62" s="566" t="str">
        <f t="shared" si="66"/>
        <v/>
      </c>
      <c r="S62" s="565"/>
      <c r="T62" s="565"/>
      <c r="U62" s="578" t="str">
        <f t="shared" si="67"/>
        <v/>
      </c>
      <c r="V62" s="565"/>
      <c r="W62" s="565"/>
      <c r="X62" s="565"/>
      <c r="Y62" s="567" t="str">
        <f>IFERROR(IF(AND(R61="Probabilidad",R62="Probabilidad"),(AA61-(+AA61*U62)),IF(AND(R61="Impacto",R62="Probabilidad"),(AA60-(+AA60*U62)),IF(R62="Impacto",AA61,""))),"")</f>
        <v/>
      </c>
      <c r="Z62" s="568" t="str">
        <f t="shared" si="68"/>
        <v/>
      </c>
      <c r="AA62" s="569" t="str">
        <f t="shared" si="69"/>
        <v/>
      </c>
      <c r="AB62" s="568" t="str">
        <f t="shared" si="70"/>
        <v/>
      </c>
      <c r="AC62" s="569" t="str">
        <f>IFERROR(IF(AND(R61="Impacto",R62="Impacto"),(AC61-(+AC61*U62)),IF(AND(R61="Probabilidad",R62="Impacto"),(AC60-(+AC60*U62)),IF(R62="Probabilidad",AC61,""))),"")</f>
        <v/>
      </c>
      <c r="AD62" s="568" t="str">
        <f>IFERROR(IF(OR(AND(Z62="Muy Baja",AB62="Leve"),AND(Z62="Muy Baja",AB62="Menor"),AND(Z62="Baja",AB62="Leve")),"Bajo",IF(OR(AND(Z62="Muy baja",AB62="Moderado"),AND(Z62="Baja",AB62="Menor"),AND(Z62="Baja",AB62="Moderado"),AND(Z62="Media",AB62="Leve"),AND(Z62="Media",AB62="Menor"),AND(Z62="Media",AB62="Moderado"),AND(Z62="Alta",AB62="Leve"),AND(Z62="Alta",AB62="Menor")),"Moderado",IF(OR(AND(Z62="Muy Baja",AB62="Mayor"),AND(Z62="Baja",AB62="Mayor"),AND(Z62="Media",AB62="Mayor"),AND(Z62="Alta",AB62="Moderado"),AND(Z62="Alta",AB62="Mayor"),AND(Z62="Muy Alta",AB62="Leve"),AND(Z62="Muy Alta",AB62="Menor"),AND(Z62="Muy Alta",AB62="Moderado"),AND(Z62="Muy Alta",AB62="Mayor")),"Alto",IF(OR(AND(Z62="Muy Baja",AB62="Catastrófico"),AND(Z62="Baja",AB62="Catastrófico"),AND(Z62="Media",AB62="Catastrófico"),AND(Z62="Alta",AB62="Catastrófico"),AND(Z62="Muy Alta",AB62="Catastrófico")),"Extremo","")))),"")</f>
        <v/>
      </c>
      <c r="AE62" s="834"/>
      <c r="AF62" s="530"/>
      <c r="AG62" s="530"/>
      <c r="AH62" s="530"/>
      <c r="AI62" s="532"/>
      <c r="AJ62" s="535"/>
      <c r="AK62" s="384"/>
      <c r="AL62" s="572"/>
      <c r="AM62" s="572"/>
      <c r="AN62" s="572"/>
      <c r="AO62" s="572"/>
      <c r="AP62" s="573"/>
      <c r="AQ62" s="573"/>
      <c r="AR62" s="574"/>
      <c r="AS62" s="574"/>
      <c r="AT62" s="575"/>
      <c r="AU62" s="550"/>
    </row>
    <row r="63" spans="1:47" s="551" customFormat="1" ht="233.25" customHeight="1" x14ac:dyDescent="0.25">
      <c r="A63" s="846">
        <v>14</v>
      </c>
      <c r="B63" s="837" t="s">
        <v>810</v>
      </c>
      <c r="C63" s="837" t="s">
        <v>115</v>
      </c>
      <c r="D63" s="837" t="s">
        <v>852</v>
      </c>
      <c r="E63" s="837" t="s">
        <v>853</v>
      </c>
      <c r="F63" s="837" t="s">
        <v>854</v>
      </c>
      <c r="G63" s="837" t="s">
        <v>540</v>
      </c>
      <c r="H63" s="821">
        <v>4</v>
      </c>
      <c r="I63" s="831" t="str">
        <f>IF(H63&lt;=0,"",IF(H63&lt;=2,"Muy Baja",IF(H63&lt;=24,"Baja",IF(H63&lt;=500,"Media",IF(H63&lt;=5000,"Alta","Muy Alta")))))</f>
        <v>Baja</v>
      </c>
      <c r="J63" s="839">
        <f>IF(I63="","",IF(I63="Muy Baja",0.2,IF(I63="Baja",0.4,IF(I63="Media",0.6,IF(I63="Alta",0.8,IF(I63="Muy Alta",1,))))))</f>
        <v>0.4</v>
      </c>
      <c r="K63" s="845" t="s">
        <v>129</v>
      </c>
      <c r="L63" s="839" t="str">
        <f>IF(NOT(ISERROR(MATCH(K63,'Tabla Impacto'!$B$221:$B$223,0))),'Tabla Impacto'!$F$223&amp;"Por favor no seleccionar los criterios de impacto(Afectación Económica o presupuestal y Pérdida Reputacional)",K63)</f>
        <v xml:space="preserve">     El riesgo afecta la imagen de la entidad con algunos usuarios de relevancia frente al logro de los objetivos</v>
      </c>
      <c r="M63" s="831" t="str">
        <f>IF(OR(L63='Tabla Impacto'!$C$11,L63='Tabla Impacto'!$D$11),"Leve",IF(OR(L63='Tabla Impacto'!$C$12,L63='Tabla Impacto'!$D$12),"Menor",IF(OR(L63='Tabla Impacto'!$C$13,L63='Tabla Impacto'!$D$13),"Moderado",IF(OR(L63='Tabla Impacto'!$C$14,L63='Tabla Impacto'!$D$14),"Mayor",IF(OR(L63='Tabla Impacto'!$C$15,L63='Tabla Impacto'!$D$15),"Catastrófico","")))))</f>
        <v>Moderado</v>
      </c>
      <c r="N63" s="839">
        <f>IF(M63="","",IF(M63="Leve",0.2,IF(M63="Menor",0.4,IF(M63="Moderado",0.6,IF(M63="Mayor",0.8,IF(M63="Catastrófico",1,))))))</f>
        <v>0.6</v>
      </c>
      <c r="O63" s="831"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Moderado</v>
      </c>
      <c r="P63" s="564">
        <v>1</v>
      </c>
      <c r="Q63" s="565" t="s">
        <v>936</v>
      </c>
      <c r="R63" s="566" t="str">
        <f t="shared" si="66"/>
        <v>Probabilidad</v>
      </c>
      <c r="S63" s="565" t="s">
        <v>13</v>
      </c>
      <c r="T63" s="565" t="s">
        <v>8</v>
      </c>
      <c r="U63" s="578" t="str">
        <f t="shared" si="67"/>
        <v>40%</v>
      </c>
      <c r="V63" s="565" t="s">
        <v>18</v>
      </c>
      <c r="W63" s="565" t="s">
        <v>21</v>
      </c>
      <c r="X63" s="565" t="s">
        <v>539</v>
      </c>
      <c r="Y63" s="567">
        <f>IFERROR(IF(R63="Probabilidad",(J63-(+J63*U63)),IF(R63="Impacto",J63,"")),"")</f>
        <v>0.24</v>
      </c>
      <c r="Z63" s="568" t="str">
        <f>IFERROR(IF(Y63="","",IF(Y63&lt;=0.2,"Muy Baja",IF(Y63&lt;=0.4,"Baja",IF(Y63&lt;=0.6,"Media",IF(Y63&lt;=0.8,"Alta","Muy Alta"))))),"")</f>
        <v>Baja</v>
      </c>
      <c r="AA63" s="569">
        <f>+Y63</f>
        <v>0.24</v>
      </c>
      <c r="AB63" s="568" t="str">
        <f>IFERROR(IF(AC63="","",IF(AC63&lt;=0.2,"Leve",IF(AC63&lt;=0.4,"Menor",IF(AC63&lt;=0.6,"Moderado",IF(AC63&lt;=0.8,"Mayor","Catastrófico"))))),"")</f>
        <v>Moderado</v>
      </c>
      <c r="AC63" s="569">
        <f>IFERROR(IF(R63="Impacto",(N63-(+N63*U63)),IF(R63="Probabilidad",N63,"")),"")</f>
        <v>0.6</v>
      </c>
      <c r="AD63" s="568" t="str">
        <f>IFERROR(IF(OR(AND(Z63="Muy Baja",AB63="Leve"),AND(Z63="Muy Baja",AB63="Menor"),AND(Z63="Baja",AB63="Leve")),"Bajo",IF(OR(AND(Z63="Muy baja",AB63="Moderado"),AND(Z63="Baja",AB63="Menor"),AND(Z63="Baja",AB63="Moderado"),AND(Z63="Media",AB63="Leve"),AND(Z63="Media",AB63="Menor"),AND(Z63="Media",AB63="Moderado"),AND(Z63="Alta",AB63="Leve"),AND(Z63="Alta",AB63="Menor")),"Moderado",IF(OR(AND(Z63="Muy Baja",AB63="Mayor"),AND(Z63="Baja",AB63="Mayor"),AND(Z63="Media",AB63="Mayor"),AND(Z63="Alta",AB63="Moderado"),AND(Z63="Alta",AB63="Mayor"),AND(Z63="Muy Alta",AB63="Leve"),AND(Z63="Muy Alta",AB63="Menor"),AND(Z63="Muy Alta",AB63="Moderado"),AND(Z63="Muy Alta",AB63="Mayor")),"Alto",IF(OR(AND(Z63="Muy Baja",AB63="Catastrófico"),AND(Z63="Baja",AB63="Catastrófico"),AND(Z63="Media",AB63="Catastrófico"),AND(Z63="Alta",AB63="Catastrófico"),AND(Z63="Muy Alta",AB63="Catastrófico")),"Extremo","")))),"")</f>
        <v>Moderado</v>
      </c>
      <c r="AE63" s="830" t="s">
        <v>26</v>
      </c>
      <c r="AF63" s="553" t="s">
        <v>1093</v>
      </c>
      <c r="AG63" s="528" t="s">
        <v>1094</v>
      </c>
      <c r="AH63" s="541">
        <v>45657</v>
      </c>
      <c r="AI63" s="528" t="s">
        <v>1095</v>
      </c>
      <c r="AJ63" s="538" t="s">
        <v>1091</v>
      </c>
      <c r="AK63" s="528" t="s">
        <v>1092</v>
      </c>
      <c r="AL63" s="572"/>
      <c r="AM63" s="572"/>
      <c r="AN63" s="572"/>
      <c r="AO63" s="572"/>
      <c r="AP63" s="573"/>
      <c r="AQ63" s="573"/>
      <c r="AR63" s="574"/>
      <c r="AS63" s="574"/>
      <c r="AT63" s="575"/>
      <c r="AU63" s="550"/>
    </row>
    <row r="64" spans="1:47" s="551" customFormat="1" ht="46.5" customHeight="1" x14ac:dyDescent="0.25">
      <c r="A64" s="846"/>
      <c r="B64" s="837"/>
      <c r="C64" s="837"/>
      <c r="D64" s="837"/>
      <c r="E64" s="837"/>
      <c r="F64" s="837"/>
      <c r="G64" s="837"/>
      <c r="H64" s="821"/>
      <c r="I64" s="831"/>
      <c r="J64" s="839"/>
      <c r="K64" s="845"/>
      <c r="L64" s="839"/>
      <c r="M64" s="831"/>
      <c r="N64" s="839"/>
      <c r="O64" s="831"/>
      <c r="P64" s="564">
        <v>2</v>
      </c>
      <c r="Q64" s="565"/>
      <c r="R64" s="566" t="str">
        <f t="shared" si="66"/>
        <v/>
      </c>
      <c r="S64" s="565"/>
      <c r="T64" s="565"/>
      <c r="U64" s="578" t="str">
        <f t="shared" si="67"/>
        <v/>
      </c>
      <c r="V64" s="565"/>
      <c r="W64" s="565"/>
      <c r="X64" s="565"/>
      <c r="Y64" s="567" t="str">
        <f>IFERROR(IF(AND(R63="Probabilidad",R64="Probabilidad"),(AA63-(+AA63*U64)),IF(R64="Probabilidad",(J63-(+J63*U64)),IF(R64="Impacto",AA63,""))),"")</f>
        <v/>
      </c>
      <c r="Z64" s="568" t="str">
        <f t="shared" ref="Z64:Z66" si="72">IFERROR(IF(Y64="","",IF(Y64&lt;=0.2,"Muy Baja",IF(Y64&lt;=0.4,"Baja",IF(Y64&lt;=0.6,"Media",IF(Y64&lt;=0.8,"Alta","Muy Alta"))))),"")</f>
        <v/>
      </c>
      <c r="AA64" s="569" t="str">
        <f t="shared" ref="AA64:AA66" si="73">+Y64</f>
        <v/>
      </c>
      <c r="AB64" s="568" t="str">
        <f t="shared" ref="AB64:AB66" si="74">IFERROR(IF(AC64="","",IF(AC64&lt;=0.2,"Leve",IF(AC64&lt;=0.4,"Menor",IF(AC64&lt;=0.6,"Moderado",IF(AC64&lt;=0.8,"Mayor","Catastrófico"))))),"")</f>
        <v/>
      </c>
      <c r="AC64" s="569" t="str">
        <f>IFERROR(IF(AND(R63="Impacto",R64="Impacto"),(AC63-(+AC63*U64)),IF(R64="Impacto",(N63-(+N63*U64)),IF(R64="Probabilidad",AC63,""))),"")</f>
        <v/>
      </c>
      <c r="AD64" s="568" t="str">
        <f t="shared" ref="AD64:AD65" si="75">IFERROR(IF(OR(AND(Z64="Muy Baja",AB64="Leve"),AND(Z64="Muy Baja",AB64="Menor"),AND(Z64="Baja",AB64="Leve")),"Bajo",IF(OR(AND(Z64="Muy baja",AB64="Moderado"),AND(Z64="Baja",AB64="Menor"),AND(Z64="Baja",AB64="Moderado"),AND(Z64="Media",AB64="Leve"),AND(Z64="Media",AB64="Menor"),AND(Z64="Media",AB64="Moderado"),AND(Z64="Alta",AB64="Leve"),AND(Z64="Alta",AB64="Menor")),"Moderado",IF(OR(AND(Z64="Muy Baja",AB64="Mayor"),AND(Z64="Baja",AB64="Mayor"),AND(Z64="Media",AB64="Mayor"),AND(Z64="Alta",AB64="Moderado"),AND(Z64="Alta",AB64="Mayor"),AND(Z64="Muy Alta",AB64="Leve"),AND(Z64="Muy Alta",AB64="Menor"),AND(Z64="Muy Alta",AB64="Moderado"),AND(Z64="Muy Alta",AB64="Mayor")),"Alto",IF(OR(AND(Z64="Muy Baja",AB64="Catastrófico"),AND(Z64="Baja",AB64="Catastrófico"),AND(Z64="Media",AB64="Catastrófico"),AND(Z64="Alta",AB64="Catastrófico"),AND(Z64="Muy Alta",AB64="Catastrófico")),"Extremo","")))),"")</f>
        <v/>
      </c>
      <c r="AE64" s="830"/>
      <c r="AF64" s="564"/>
      <c r="AG64" s="536"/>
      <c r="AH64" s="542"/>
      <c r="AI64" s="536"/>
      <c r="AJ64" s="539"/>
      <c r="AK64" s="536"/>
      <c r="AL64" s="572"/>
      <c r="AM64" s="572"/>
      <c r="AN64" s="572"/>
      <c r="AO64" s="572"/>
      <c r="AP64" s="573"/>
      <c r="AQ64" s="573"/>
      <c r="AR64" s="574"/>
      <c r="AS64" s="574"/>
      <c r="AT64" s="575"/>
      <c r="AU64" s="550"/>
    </row>
    <row r="65" spans="1:47" s="551" customFormat="1" ht="57" customHeight="1" x14ac:dyDescent="0.25">
      <c r="A65" s="846"/>
      <c r="B65" s="837"/>
      <c r="C65" s="837"/>
      <c r="D65" s="837"/>
      <c r="E65" s="837"/>
      <c r="F65" s="837"/>
      <c r="G65" s="837"/>
      <c r="H65" s="821"/>
      <c r="I65" s="831"/>
      <c r="J65" s="839"/>
      <c r="K65" s="845"/>
      <c r="L65" s="839"/>
      <c r="M65" s="831"/>
      <c r="N65" s="839"/>
      <c r="O65" s="831"/>
      <c r="P65" s="564">
        <v>3</v>
      </c>
      <c r="Q65" s="565"/>
      <c r="R65" s="566" t="str">
        <f t="shared" si="66"/>
        <v/>
      </c>
      <c r="S65" s="565"/>
      <c r="T65" s="565"/>
      <c r="U65" s="578" t="str">
        <f t="shared" si="67"/>
        <v/>
      </c>
      <c r="V65" s="565"/>
      <c r="W65" s="565"/>
      <c r="X65" s="565"/>
      <c r="Y65" s="567" t="str">
        <f>IFERROR(IF(AND(R64="Probabilidad",R65="Probabilidad"),(AA64-(+AA64*U65)),IF(AND(R64="Impacto",R65="Probabilidad"),(AA63-(+AA63*U65)),IF(R65="Impacto",AA64,""))),"")</f>
        <v/>
      </c>
      <c r="Z65" s="568" t="str">
        <f t="shared" si="72"/>
        <v/>
      </c>
      <c r="AA65" s="569" t="str">
        <f t="shared" si="73"/>
        <v/>
      </c>
      <c r="AB65" s="568" t="str">
        <f t="shared" si="74"/>
        <v/>
      </c>
      <c r="AC65" s="569" t="str">
        <f>IFERROR(IF(AND(R64="Impacto",R65="Impacto"),(AC64-(+AC64*U65)),IF(AND(R64="Probabilidad",R65="Impacto"),(AC63-(+AC63*U65)),IF(R65="Probabilidad",AC64,""))),"")</f>
        <v/>
      </c>
      <c r="AD65" s="568" t="str">
        <f t="shared" si="75"/>
        <v/>
      </c>
      <c r="AE65" s="830"/>
      <c r="AF65" s="539"/>
      <c r="AG65" s="536"/>
      <c r="AH65" s="542"/>
      <c r="AI65" s="536"/>
      <c r="AJ65" s="539"/>
      <c r="AK65" s="536"/>
      <c r="AL65" s="572"/>
      <c r="AM65" s="572"/>
      <c r="AN65" s="572"/>
      <c r="AO65" s="572"/>
      <c r="AP65" s="573"/>
      <c r="AQ65" s="573"/>
      <c r="AR65" s="574"/>
      <c r="AS65" s="574"/>
      <c r="AT65" s="575"/>
      <c r="AU65" s="550"/>
    </row>
    <row r="66" spans="1:47" s="551" customFormat="1" ht="39" customHeight="1" thickBot="1" x14ac:dyDescent="0.3">
      <c r="A66" s="846"/>
      <c r="B66" s="837"/>
      <c r="C66" s="837"/>
      <c r="D66" s="837"/>
      <c r="E66" s="837"/>
      <c r="F66" s="837"/>
      <c r="G66" s="837"/>
      <c r="H66" s="821"/>
      <c r="I66" s="831"/>
      <c r="J66" s="839"/>
      <c r="K66" s="845"/>
      <c r="L66" s="839"/>
      <c r="M66" s="831"/>
      <c r="N66" s="839"/>
      <c r="O66" s="831"/>
      <c r="P66" s="564">
        <v>4</v>
      </c>
      <c r="Q66" s="565"/>
      <c r="R66" s="566" t="str">
        <f t="shared" si="66"/>
        <v/>
      </c>
      <c r="S66" s="565"/>
      <c r="T66" s="565"/>
      <c r="U66" s="578" t="str">
        <f t="shared" si="67"/>
        <v/>
      </c>
      <c r="V66" s="565"/>
      <c r="W66" s="565"/>
      <c r="X66" s="565"/>
      <c r="Y66" s="567" t="str">
        <f>IFERROR(IF(AND(R65="Probabilidad",R66="Probabilidad"),(AA65-(+AA65*U66)),IF(AND(R65="Impacto",R66="Probabilidad"),(AA64-(+AA64*U66)),IF(R66="Impacto",AA65,""))),"")</f>
        <v/>
      </c>
      <c r="Z66" s="568" t="str">
        <f t="shared" si="72"/>
        <v/>
      </c>
      <c r="AA66" s="569" t="str">
        <f t="shared" si="73"/>
        <v/>
      </c>
      <c r="AB66" s="568" t="str">
        <f t="shared" si="74"/>
        <v/>
      </c>
      <c r="AC66" s="569" t="str">
        <f>IFERROR(IF(AND(R65="Impacto",R66="Impacto"),(AC65-(+AC65*U66)),IF(AND(R65="Probabilidad",R66="Impacto"),(AC64-(+AC64*U66)),IF(R66="Probabilidad",AC65,""))),"")</f>
        <v/>
      </c>
      <c r="AD66" s="568" t="str">
        <f>IFERROR(IF(OR(AND(Z66="Muy Baja",AB66="Leve"),AND(Z66="Muy Baja",AB66="Menor"),AND(Z66="Baja",AB66="Leve")),"Bajo",IF(OR(AND(Z66="Muy baja",AB66="Moderado"),AND(Z66="Baja",AB66="Menor"),AND(Z66="Baja",AB66="Moderado"),AND(Z66="Media",AB66="Leve"),AND(Z66="Media",AB66="Menor"),AND(Z66="Media",AB66="Moderado"),AND(Z66="Alta",AB66="Leve"),AND(Z66="Alta",AB66="Menor")),"Moderado",IF(OR(AND(Z66="Muy Baja",AB66="Mayor"),AND(Z66="Baja",AB66="Mayor"),AND(Z66="Media",AB66="Mayor"),AND(Z66="Alta",AB66="Moderado"),AND(Z66="Alta",AB66="Mayor"),AND(Z66="Muy Alta",AB66="Leve"),AND(Z66="Muy Alta",AB66="Menor"),AND(Z66="Muy Alta",AB66="Moderado"),AND(Z66="Muy Alta",AB66="Mayor")),"Alto",IF(OR(AND(Z66="Muy Baja",AB66="Catastrófico"),AND(Z66="Baja",AB66="Catastrófico"),AND(Z66="Media",AB66="Catastrófico"),AND(Z66="Alta",AB66="Catastrófico"),AND(Z66="Muy Alta",AB66="Catastrófico")),"Extremo","")))),"")</f>
        <v/>
      </c>
      <c r="AE66" s="830"/>
      <c r="AF66" s="564"/>
      <c r="AG66" s="536"/>
      <c r="AH66" s="542"/>
      <c r="AI66" s="536"/>
      <c r="AJ66" s="539"/>
      <c r="AK66" s="536"/>
      <c r="AL66" s="572"/>
      <c r="AM66" s="572"/>
      <c r="AN66" s="572"/>
      <c r="AO66" s="572"/>
      <c r="AP66" s="573"/>
      <c r="AQ66" s="573"/>
      <c r="AR66" s="574"/>
      <c r="AS66" s="574"/>
      <c r="AT66" s="575"/>
      <c r="AU66" s="550"/>
    </row>
    <row r="67" spans="1:47" s="551" customFormat="1" ht="188.25" customHeight="1" x14ac:dyDescent="0.25">
      <c r="A67" s="846">
        <v>15</v>
      </c>
      <c r="B67" s="837" t="s">
        <v>810</v>
      </c>
      <c r="C67" s="837" t="s">
        <v>117</v>
      </c>
      <c r="D67" s="837" t="s">
        <v>855</v>
      </c>
      <c r="E67" s="837" t="s">
        <v>856</v>
      </c>
      <c r="F67" s="837" t="s">
        <v>857</v>
      </c>
      <c r="G67" s="837" t="s">
        <v>540</v>
      </c>
      <c r="H67" s="821">
        <v>11</v>
      </c>
      <c r="I67" s="831" t="str">
        <f>IF(H67&lt;=0,"",IF(H67&lt;=2,"Muy Baja",IF(H67&lt;=24,"Baja",IF(H67&lt;=500,"Media",IF(H67&lt;=5000,"Alta","Muy Alta")))))</f>
        <v>Baja</v>
      </c>
      <c r="J67" s="839">
        <f>IF(I67="","",IF(I67="Muy Baja",0.2,IF(I67="Baja",0.4,IF(I67="Media",0.6,IF(I67="Alta",0.8,IF(I67="Muy Alta",1,))))))</f>
        <v>0.4</v>
      </c>
      <c r="K67" s="845" t="s">
        <v>120</v>
      </c>
      <c r="L67" s="839" t="str">
        <f>IF(NOT(ISERROR(MATCH(K67,'Tabla Impacto'!$B$221:$B$223,0))),'Tabla Impacto'!$F$223&amp;"Por favor no seleccionar los criterios de impacto(Afectación Económica o presupuestal y Pérdida Reputacional)",K67)</f>
        <v xml:space="preserve">     Afectación menor a 10 SMLMV .</v>
      </c>
      <c r="M67" s="831" t="str">
        <f>IF(OR(L67='Tabla Impacto'!$C$11,L67='Tabla Impacto'!$D$11),"Leve",IF(OR(L67='Tabla Impacto'!$C$12,L67='Tabla Impacto'!$D$12),"Menor",IF(OR(L67='Tabla Impacto'!$C$13,L67='Tabla Impacto'!$D$13),"Moderado",IF(OR(L67='Tabla Impacto'!$C$14,L67='Tabla Impacto'!$D$14),"Mayor",IF(OR(L67='Tabla Impacto'!$C$15,L67='Tabla Impacto'!$D$15),"Catastrófico","")))))</f>
        <v>Leve</v>
      </c>
      <c r="N67" s="839">
        <f>IF(M67="","",IF(M67="Leve",0.2,IF(M67="Menor",0.4,IF(M67="Moderado",0.6,IF(M67="Mayor",0.8,IF(M67="Catastrófico",1,))))))</f>
        <v>0.2</v>
      </c>
      <c r="O67" s="831" t="str">
        <f>IF(OR(AND(I67="Muy Baja",M67="Leve"),AND(I67="Muy Baja",M67="Menor"),AND(I67="Baja",M67="Leve")),"Bajo",IF(OR(AND(I67="Muy baja",M67="Moderado"),AND(I67="Baja",M67="Menor"),AND(I67="Baja",M67="Moderado"),AND(I67="Media",M67="Leve"),AND(I67="Media",M67="Menor"),AND(I67="Media",M67="Moderado"),AND(I67="Alta",M67="Leve"),AND(I67="Alta",M67="Menor")),"Moderado",IF(OR(AND(I67="Muy Baja",M67="Mayor"),AND(I67="Baja",M67="Mayor"),AND(I67="Media",M67="Mayor"),AND(I67="Alta",M67="Moderado"),AND(I67="Alta",M67="Mayor"),AND(I67="Muy Alta",M67="Leve"),AND(I67="Muy Alta",M67="Menor"),AND(I67="Muy Alta",M67="Moderado"),AND(I67="Muy Alta",M67="Mayor")),"Alto",IF(OR(AND(I67="Muy Baja",M67="Catastrófico"),AND(I67="Baja",M67="Catastrófico"),AND(I67="Media",M67="Catastrófico"),AND(I67="Alta",M67="Catastrófico"),AND(I67="Muy Alta",M67="Catastrófico")),"Extremo",""))))</f>
        <v>Bajo</v>
      </c>
      <c r="P67" s="564">
        <v>1</v>
      </c>
      <c r="Q67" s="565" t="s">
        <v>937</v>
      </c>
      <c r="R67" s="566" t="str">
        <f t="shared" si="66"/>
        <v>Probabilidad</v>
      </c>
      <c r="S67" s="565" t="s">
        <v>13</v>
      </c>
      <c r="T67" s="565" t="s">
        <v>8</v>
      </c>
      <c r="U67" s="578" t="str">
        <f t="shared" si="67"/>
        <v>40%</v>
      </c>
      <c r="V67" s="565" t="s">
        <v>18</v>
      </c>
      <c r="W67" s="565" t="s">
        <v>21</v>
      </c>
      <c r="X67" s="565" t="s">
        <v>539</v>
      </c>
      <c r="Y67" s="567">
        <f>IFERROR(IF(R67="Probabilidad",(J67-(+J67*U67)),IF(R67="Impacto",J67,"")),"")</f>
        <v>0.24</v>
      </c>
      <c r="Z67" s="568" t="str">
        <f>IFERROR(IF(Y67="","",IF(Y67&lt;=0.2,"Muy Baja",IF(Y67&lt;=0.4,"Baja",IF(Y67&lt;=0.6,"Media",IF(Y67&lt;=0.8,"Alta","Muy Alta"))))),"")</f>
        <v>Baja</v>
      </c>
      <c r="AA67" s="569">
        <f>+Y67</f>
        <v>0.24</v>
      </c>
      <c r="AB67" s="568" t="str">
        <f>IFERROR(IF(AC67="","",IF(AC67&lt;=0.2,"Leve",IF(AC67&lt;=0.4,"Menor",IF(AC67&lt;=0.6,"Moderado",IF(AC67&lt;=0.8,"Mayor","Catastrófico"))))),"")</f>
        <v>Leve</v>
      </c>
      <c r="AC67" s="569">
        <f>IFERROR(IF(R67="Impacto",(N67-(+N67*U67)),IF(R67="Probabilidad",N67,"")),"")</f>
        <v>0.2</v>
      </c>
      <c r="AD67" s="568" t="str">
        <f>IFERROR(IF(OR(AND(Z67="Muy Baja",AB67="Leve"),AND(Z67="Muy Baja",AB67="Menor"),AND(Z67="Baja",AB67="Leve")),"Bajo",IF(OR(AND(Z67="Muy baja",AB67="Moderado"),AND(Z67="Baja",AB67="Menor"),AND(Z67="Baja",AB67="Moderado"),AND(Z67="Media",AB67="Leve"),AND(Z67="Media",AB67="Menor"),AND(Z67="Media",AB67="Moderado"),AND(Z67="Alta",AB67="Leve"),AND(Z67="Alta",AB67="Menor")),"Moderado",IF(OR(AND(Z67="Muy Baja",AB67="Mayor"),AND(Z67="Baja",AB67="Mayor"),AND(Z67="Media",AB67="Mayor"),AND(Z67="Alta",AB67="Moderado"),AND(Z67="Alta",AB67="Mayor"),AND(Z67="Muy Alta",AB67="Leve"),AND(Z67="Muy Alta",AB67="Menor"),AND(Z67="Muy Alta",AB67="Moderado"),AND(Z67="Muy Alta",AB67="Mayor")),"Alto",IF(OR(AND(Z67="Muy Baja",AB67="Catastrófico"),AND(Z67="Baja",AB67="Catastrófico"),AND(Z67="Media",AB67="Catastrófico"),AND(Z67="Alta",AB67="Catastrófico"),AND(Z67="Muy Alta",AB67="Catastrófico")),"Extremo","")))),"")</f>
        <v>Bajo</v>
      </c>
      <c r="AE67" s="830" t="s">
        <v>26</v>
      </c>
      <c r="AF67" s="564" t="s">
        <v>1096</v>
      </c>
      <c r="AG67" s="564" t="s">
        <v>1092</v>
      </c>
      <c r="AH67" s="541">
        <v>45657</v>
      </c>
      <c r="AI67" s="564" t="s">
        <v>1097</v>
      </c>
      <c r="AJ67" s="564" t="s">
        <v>1098</v>
      </c>
      <c r="AK67" s="564" t="s">
        <v>1092</v>
      </c>
      <c r="AL67" s="572"/>
      <c r="AM67" s="572"/>
      <c r="AN67" s="572"/>
      <c r="AO67" s="572"/>
      <c r="AP67" s="573"/>
      <c r="AQ67" s="573"/>
      <c r="AR67" s="574"/>
      <c r="AS67" s="574"/>
      <c r="AT67" s="575"/>
      <c r="AU67" s="550"/>
    </row>
    <row r="68" spans="1:47" s="551" customFormat="1" ht="46.5" customHeight="1" thickBot="1" x14ac:dyDescent="0.3">
      <c r="A68" s="846"/>
      <c r="B68" s="837"/>
      <c r="C68" s="837"/>
      <c r="D68" s="837"/>
      <c r="E68" s="837"/>
      <c r="F68" s="837"/>
      <c r="G68" s="837"/>
      <c r="H68" s="821"/>
      <c r="I68" s="831"/>
      <c r="J68" s="839"/>
      <c r="K68" s="845"/>
      <c r="L68" s="839"/>
      <c r="M68" s="831"/>
      <c r="N68" s="839"/>
      <c r="O68" s="831"/>
      <c r="P68" s="564">
        <v>2</v>
      </c>
      <c r="Q68" s="565"/>
      <c r="R68" s="566" t="str">
        <f t="shared" si="66"/>
        <v/>
      </c>
      <c r="S68" s="565"/>
      <c r="T68" s="565"/>
      <c r="U68" s="578" t="str">
        <f t="shared" si="67"/>
        <v/>
      </c>
      <c r="V68" s="565"/>
      <c r="W68" s="565"/>
      <c r="X68" s="565"/>
      <c r="Y68" s="567" t="str">
        <f>IFERROR(IF(AND(R67="Probabilidad",R68="Probabilidad"),(AA67-(+AA67*U68)),IF(R68="Probabilidad",(J67-(+J67*U68)),IF(R68="Impacto",AA67,""))),"")</f>
        <v/>
      </c>
      <c r="Z68" s="568" t="str">
        <f t="shared" ref="Z68:Z70" si="76">IFERROR(IF(Y68="","",IF(Y68&lt;=0.2,"Muy Baja",IF(Y68&lt;=0.4,"Baja",IF(Y68&lt;=0.6,"Media",IF(Y68&lt;=0.8,"Alta","Muy Alta"))))),"")</f>
        <v/>
      </c>
      <c r="AA68" s="569" t="str">
        <f t="shared" ref="AA68:AA70" si="77">+Y68</f>
        <v/>
      </c>
      <c r="AB68" s="568" t="str">
        <f t="shared" ref="AB68:AB70" si="78">IFERROR(IF(AC68="","",IF(AC68&lt;=0.2,"Leve",IF(AC68&lt;=0.4,"Menor",IF(AC68&lt;=0.6,"Moderado",IF(AC68&lt;=0.8,"Mayor","Catastrófico"))))),"")</f>
        <v/>
      </c>
      <c r="AC68" s="569" t="str">
        <f>IFERROR(IF(AND(R67="Impacto",R68="Impacto"),(AC67-(+AC67*U68)),IF(R68="Impacto",(N67-(+N67*U68)),IF(R68="Probabilidad",AC67,""))),"")</f>
        <v/>
      </c>
      <c r="AD68" s="568" t="str">
        <f t="shared" ref="AD68:AD69" si="79">IFERROR(IF(OR(AND(Z68="Muy Baja",AB68="Leve"),AND(Z68="Muy Baja",AB68="Menor"),AND(Z68="Baja",AB68="Leve")),"Bajo",IF(OR(AND(Z68="Muy baja",AB68="Moderado"),AND(Z68="Baja",AB68="Menor"),AND(Z68="Baja",AB68="Moderado"),AND(Z68="Media",AB68="Leve"),AND(Z68="Media",AB68="Menor"),AND(Z68="Media",AB68="Moderado"),AND(Z68="Alta",AB68="Leve"),AND(Z68="Alta",AB68="Menor")),"Moderado",IF(OR(AND(Z68="Muy Baja",AB68="Mayor"),AND(Z68="Baja",AB68="Mayor"),AND(Z68="Media",AB68="Mayor"),AND(Z68="Alta",AB68="Moderado"),AND(Z68="Alta",AB68="Mayor"),AND(Z68="Muy Alta",AB68="Leve"),AND(Z68="Muy Alta",AB68="Menor"),AND(Z68="Muy Alta",AB68="Moderado"),AND(Z68="Muy Alta",AB68="Mayor")),"Alto",IF(OR(AND(Z68="Muy Baja",AB68="Catastrófico"),AND(Z68="Baja",AB68="Catastrófico"),AND(Z68="Media",AB68="Catastrófico"),AND(Z68="Alta",AB68="Catastrófico"),AND(Z68="Muy Alta",AB68="Catastrófico")),"Extremo","")))),"")</f>
        <v/>
      </c>
      <c r="AE68" s="830"/>
      <c r="AF68" s="539"/>
      <c r="AG68" s="537"/>
      <c r="AH68" s="543"/>
      <c r="AI68" s="537"/>
      <c r="AJ68" s="539"/>
      <c r="AK68" s="537"/>
      <c r="AL68" s="572"/>
      <c r="AM68" s="572"/>
      <c r="AN68" s="572"/>
      <c r="AO68" s="572"/>
      <c r="AP68" s="573"/>
      <c r="AQ68" s="573"/>
      <c r="AR68" s="574"/>
      <c r="AS68" s="574"/>
      <c r="AT68" s="575"/>
      <c r="AU68" s="550"/>
    </row>
    <row r="69" spans="1:47" s="551" customFormat="1" ht="46.5" customHeight="1" x14ac:dyDescent="0.25">
      <c r="A69" s="846"/>
      <c r="B69" s="837"/>
      <c r="C69" s="837"/>
      <c r="D69" s="837"/>
      <c r="E69" s="837"/>
      <c r="F69" s="837"/>
      <c r="G69" s="837"/>
      <c r="H69" s="821"/>
      <c r="I69" s="831"/>
      <c r="J69" s="839"/>
      <c r="K69" s="845"/>
      <c r="L69" s="839"/>
      <c r="M69" s="831"/>
      <c r="N69" s="839"/>
      <c r="O69" s="831"/>
      <c r="P69" s="564">
        <v>3</v>
      </c>
      <c r="Q69" s="565"/>
      <c r="R69" s="566" t="str">
        <f t="shared" si="66"/>
        <v/>
      </c>
      <c r="S69" s="565"/>
      <c r="T69" s="565"/>
      <c r="U69" s="578" t="str">
        <f t="shared" si="67"/>
        <v/>
      </c>
      <c r="V69" s="565"/>
      <c r="W69" s="565"/>
      <c r="X69" s="565"/>
      <c r="Y69" s="567" t="str">
        <f>IFERROR(IF(AND(R68="Probabilidad",R69="Probabilidad"),(AA68-(+AA68*U69)),IF(AND(R68="Impacto",R69="Probabilidad"),(AA67-(+AA67*U69)),IF(R69="Impacto",AA68,""))),"")</f>
        <v/>
      </c>
      <c r="Z69" s="568" t="str">
        <f t="shared" si="76"/>
        <v/>
      </c>
      <c r="AA69" s="569" t="str">
        <f t="shared" si="77"/>
        <v/>
      </c>
      <c r="AB69" s="568" t="str">
        <f t="shared" si="78"/>
        <v/>
      </c>
      <c r="AC69" s="569" t="str">
        <f>IFERROR(IF(AND(R68="Impacto",R69="Impacto"),(AC68-(+AC68*U69)),IF(AND(R68="Probabilidad",R69="Impacto"),(AC67-(+AC67*U69)),IF(R69="Probabilidad",AC68,""))),"")</f>
        <v/>
      </c>
      <c r="AD69" s="568" t="str">
        <f t="shared" si="79"/>
        <v/>
      </c>
      <c r="AE69" s="830"/>
      <c r="AF69" s="530"/>
      <c r="AG69" s="530"/>
      <c r="AH69" s="530"/>
      <c r="AI69" s="532"/>
      <c r="AJ69" s="584"/>
      <c r="AK69" s="584"/>
      <c r="AL69" s="572"/>
      <c r="AM69" s="572"/>
      <c r="AN69" s="572"/>
      <c r="AO69" s="572"/>
      <c r="AP69" s="573"/>
      <c r="AQ69" s="573"/>
      <c r="AR69" s="574"/>
      <c r="AS69" s="574"/>
      <c r="AT69" s="575"/>
      <c r="AU69" s="550"/>
    </row>
    <row r="70" spans="1:47" s="551" customFormat="1" ht="46.5" customHeight="1" x14ac:dyDescent="0.25">
      <c r="A70" s="846"/>
      <c r="B70" s="837"/>
      <c r="C70" s="837"/>
      <c r="D70" s="837"/>
      <c r="E70" s="837"/>
      <c r="F70" s="837"/>
      <c r="G70" s="837"/>
      <c r="H70" s="821"/>
      <c r="I70" s="831"/>
      <c r="J70" s="839"/>
      <c r="K70" s="845"/>
      <c r="L70" s="839"/>
      <c r="M70" s="831"/>
      <c r="N70" s="839"/>
      <c r="O70" s="831"/>
      <c r="P70" s="564">
        <v>4</v>
      </c>
      <c r="Q70" s="565"/>
      <c r="R70" s="566" t="str">
        <f t="shared" si="66"/>
        <v/>
      </c>
      <c r="S70" s="565"/>
      <c r="T70" s="565"/>
      <c r="U70" s="578" t="str">
        <f t="shared" si="67"/>
        <v/>
      </c>
      <c r="V70" s="565"/>
      <c r="W70" s="565"/>
      <c r="X70" s="565"/>
      <c r="Y70" s="567" t="str">
        <f>IFERROR(IF(AND(R69="Probabilidad",R70="Probabilidad"),(AA69-(+AA69*U70)),IF(AND(R69="Impacto",R70="Probabilidad"),(AA68-(+AA68*U70)),IF(R70="Impacto",AA69,""))),"")</f>
        <v/>
      </c>
      <c r="Z70" s="568" t="str">
        <f t="shared" si="76"/>
        <v/>
      </c>
      <c r="AA70" s="569" t="str">
        <f t="shared" si="77"/>
        <v/>
      </c>
      <c r="AB70" s="568" t="str">
        <f t="shared" si="78"/>
        <v/>
      </c>
      <c r="AC70" s="569" t="str">
        <f>IFERROR(IF(AND(R69="Impacto",R70="Impacto"),(AC69-(+AC69*U70)),IF(AND(R69="Probabilidad",R70="Impacto"),(AC68-(+AC68*U70)),IF(R70="Probabilidad",AC69,""))),"")</f>
        <v/>
      </c>
      <c r="AD70" s="568" t="str">
        <f>IFERROR(IF(OR(AND(Z70="Muy Baja",AB70="Leve"),AND(Z70="Muy Baja",AB70="Menor"),AND(Z70="Baja",AB70="Leve")),"Bajo",IF(OR(AND(Z70="Muy baja",AB70="Moderado"),AND(Z70="Baja",AB70="Menor"),AND(Z70="Baja",AB70="Moderado"),AND(Z70="Media",AB70="Leve"),AND(Z70="Media",AB70="Menor"),AND(Z70="Media",AB70="Moderado"),AND(Z70="Alta",AB70="Leve"),AND(Z70="Alta",AB70="Menor")),"Moderado",IF(OR(AND(Z70="Muy Baja",AB70="Mayor"),AND(Z70="Baja",AB70="Mayor"),AND(Z70="Media",AB70="Mayor"),AND(Z70="Alta",AB70="Moderado"),AND(Z70="Alta",AB70="Mayor"),AND(Z70="Muy Alta",AB70="Leve"),AND(Z70="Muy Alta",AB70="Menor"),AND(Z70="Muy Alta",AB70="Moderado"),AND(Z70="Muy Alta",AB70="Mayor")),"Alto",IF(OR(AND(Z70="Muy Baja",AB70="Catastrófico"),AND(Z70="Baja",AB70="Catastrófico"),AND(Z70="Media",AB70="Catastrófico"),AND(Z70="Alta",AB70="Catastrófico"),AND(Z70="Muy Alta",AB70="Catastrófico")),"Extremo","")))),"")</f>
        <v/>
      </c>
      <c r="AE70" s="830"/>
      <c r="AF70" s="530"/>
      <c r="AG70" s="530"/>
      <c r="AH70" s="530"/>
      <c r="AI70" s="532"/>
      <c r="AJ70" s="584"/>
      <c r="AK70" s="584"/>
      <c r="AL70" s="572"/>
      <c r="AM70" s="572"/>
      <c r="AN70" s="572"/>
      <c r="AO70" s="572"/>
      <c r="AP70" s="573"/>
      <c r="AQ70" s="573"/>
      <c r="AR70" s="574"/>
      <c r="AS70" s="574"/>
      <c r="AT70" s="575"/>
      <c r="AU70" s="550"/>
    </row>
    <row r="71" spans="1:47" s="551" customFormat="1" ht="141" customHeight="1" x14ac:dyDescent="0.25">
      <c r="A71" s="846">
        <v>16</v>
      </c>
      <c r="B71" s="837" t="s">
        <v>995</v>
      </c>
      <c r="C71" s="837" t="s">
        <v>115</v>
      </c>
      <c r="D71" s="837" t="s">
        <v>990</v>
      </c>
      <c r="E71" s="837" t="s">
        <v>991</v>
      </c>
      <c r="F71" s="837" t="s">
        <v>992</v>
      </c>
      <c r="G71" s="837" t="s">
        <v>540</v>
      </c>
      <c r="H71" s="821">
        <v>12</v>
      </c>
      <c r="I71" s="831" t="str">
        <f>IF(H71&lt;=0,"",IF(H71&lt;=2,"Muy Baja",IF(H71&lt;=24,"Baja",IF(H71&lt;=500,"Media",IF(H71&lt;=5000,"Alta","Muy Alta")))))</f>
        <v>Baja</v>
      </c>
      <c r="J71" s="839">
        <f>IF(I71="","",IF(I71="Muy Baja",0.2,IF(I71="Baja",0.4,IF(I71="Media",0.6,IF(I71="Alta",0.8,IF(I71="Muy Alta",1,))))))</f>
        <v>0.4</v>
      </c>
      <c r="K71" s="845" t="s">
        <v>130</v>
      </c>
      <c r="L71" s="839" t="str">
        <f>IF(NOT(ISERROR(MATCH(K71,'Tabla Impacto'!$B$221:$B$223,0))),'Tabla Impacto'!$F$223&amp;"Por favor no seleccionar los criterios de impacto(Afectación Económica o presupuestal y Pérdida Reputacional)",K71)</f>
        <v xml:space="preserve">     El riesgo afecta la imagen de de la entidad con efecto publicitario sostenido a nivel de sector administrativo, nivel departamental o municipal</v>
      </c>
      <c r="M71" s="831" t="str">
        <f>IF(OR(L71='Tabla Impacto'!$C$11,L71='Tabla Impacto'!$D$11),"Leve",IF(OR(L71='Tabla Impacto'!$C$12,L71='Tabla Impacto'!$D$12),"Menor",IF(OR(L71='Tabla Impacto'!$C$13,L71='Tabla Impacto'!$D$13),"Moderado",IF(OR(L71='Tabla Impacto'!$C$14,L71='Tabla Impacto'!$D$14),"Mayor",IF(OR(L71='Tabla Impacto'!$C$15,L71='Tabla Impacto'!$D$15),"Catastrófico","")))))</f>
        <v>Mayor</v>
      </c>
      <c r="N71" s="839">
        <f>IF(M71="","",IF(M71="Leve",0.2,IF(M71="Menor",0.4,IF(M71="Moderado",0.6,IF(M71="Mayor",0.8,IF(M71="Catastrófico",1,))))))</f>
        <v>0.8</v>
      </c>
      <c r="O71" s="831" t="str">
        <f>IF(OR(AND(I71="Muy Baja",M71="Leve"),AND(I71="Muy Baja",M71="Menor"),AND(I71="Baja",M71="Leve")),"Bajo",IF(OR(AND(I71="Muy baja",M71="Moderado"),AND(I71="Baja",M71="Menor"),AND(I71="Baja",M71="Moderado"),AND(I71="Media",M71="Leve"),AND(I71="Media",M71="Menor"),AND(I71="Media",M71="Moderado"),AND(I71="Alta",M71="Leve"),AND(I71="Alta",M71="Menor")),"Moderado",IF(OR(AND(I71="Muy Baja",M71="Mayor"),AND(I71="Baja",M71="Mayor"),AND(I71="Media",M71="Mayor"),AND(I71="Alta",M71="Moderado"),AND(I71="Alta",M71="Mayor"),AND(I71="Muy Alta",M71="Leve"),AND(I71="Muy Alta",M71="Menor"),AND(I71="Muy Alta",M71="Moderado"),AND(I71="Muy Alta",M71="Mayor")),"Alto",IF(OR(AND(I71="Muy Baja",M71="Catastrófico"),AND(I71="Baja",M71="Catastrófico"),AND(I71="Media",M71="Catastrófico"),AND(I71="Alta",M71="Catastrófico"),AND(I71="Muy Alta",M71="Catastrófico")),"Extremo",""))))</f>
        <v>Alto</v>
      </c>
      <c r="P71" s="565">
        <v>1</v>
      </c>
      <c r="Q71" s="565" t="s">
        <v>1422</v>
      </c>
      <c r="R71" s="566" t="str">
        <f t="shared" si="66"/>
        <v>Probabilidad</v>
      </c>
      <c r="S71" s="565" t="s">
        <v>13</v>
      </c>
      <c r="T71" s="565" t="s">
        <v>8</v>
      </c>
      <c r="U71" s="578" t="str">
        <f t="shared" si="67"/>
        <v>40%</v>
      </c>
      <c r="V71" s="565" t="s">
        <v>18</v>
      </c>
      <c r="W71" s="565" t="s">
        <v>21</v>
      </c>
      <c r="X71" s="565" t="s">
        <v>539</v>
      </c>
      <c r="Y71" s="567">
        <f>IFERROR(IF(R71="Probabilidad",(J71-(+J71*U71)),IF(R71="Impacto",J71,"")),"")</f>
        <v>0.24</v>
      </c>
      <c r="Z71" s="568" t="str">
        <f>IFERROR(IF(Y71="","",IF(Y71&lt;=0.2,"Muy Baja",IF(Y71&lt;=0.4,"Baja",IF(Y71&lt;=0.6,"Media",IF(Y71&lt;=0.8,"Alta","Muy Alta"))))),"")</f>
        <v>Baja</v>
      </c>
      <c r="AA71" s="569">
        <f>+Y71</f>
        <v>0.24</v>
      </c>
      <c r="AB71" s="568" t="str">
        <f>IFERROR(IF(AC71="","",IF(AC71&lt;=0.2,"Leve",IF(AC71&lt;=0.4,"Menor",IF(AC71&lt;=0.6,"Moderado",IF(AC71&lt;=0.8,"Mayor","Catastrófico"))))),"")</f>
        <v>Mayor</v>
      </c>
      <c r="AC71" s="569">
        <f>IFERROR(IF(R71="Impacto",(N71-(+N71*U71)),IF(R71="Probabilidad",N71,"")),"")</f>
        <v>0.8</v>
      </c>
      <c r="AD71" s="568" t="str">
        <f>IFERROR(IF(OR(AND(Z71="Muy Baja",AB71="Leve"),AND(Z71="Muy Baja",AB71="Menor"),AND(Z71="Baja",AB71="Leve")),"Bajo",IF(OR(AND(Z71="Muy baja",AB71="Moderado"),AND(Z71="Baja",AB71="Menor"),AND(Z71="Baja",AB71="Moderado"),AND(Z71="Media",AB71="Leve"),AND(Z71="Media",AB71="Menor"),AND(Z71="Media",AB71="Moderado"),AND(Z71="Alta",AB71="Leve"),AND(Z71="Alta",AB71="Menor")),"Moderado",IF(OR(AND(Z71="Muy Baja",AB71="Mayor"),AND(Z71="Baja",AB71="Mayor"),AND(Z71="Media",AB71="Mayor"),AND(Z71="Alta",AB71="Moderado"),AND(Z71="Alta",AB71="Mayor"),AND(Z71="Muy Alta",AB71="Leve"),AND(Z71="Muy Alta",AB71="Menor"),AND(Z71="Muy Alta",AB71="Moderado"),AND(Z71="Muy Alta",AB71="Mayor")),"Alto",IF(OR(AND(Z71="Muy Baja",AB71="Catastrófico"),AND(Z71="Baja",AB71="Catastrófico"),AND(Z71="Media",AB71="Catastrófico"),AND(Z71="Alta",AB71="Catastrófico"),AND(Z71="Muy Alta",AB71="Catastrófico")),"Extremo","")))),"")</f>
        <v>Alto</v>
      </c>
      <c r="AE71" s="830" t="s">
        <v>26</v>
      </c>
      <c r="AF71" s="263" t="s">
        <v>1106</v>
      </c>
      <c r="AG71" s="539" t="s">
        <v>981</v>
      </c>
      <c r="AH71" s="243">
        <v>45656</v>
      </c>
      <c r="AI71" s="240" t="s">
        <v>1107</v>
      </c>
      <c r="AJ71" s="535" t="s">
        <v>1108</v>
      </c>
      <c r="AK71" s="535" t="s">
        <v>981</v>
      </c>
      <c r="AL71" s="572"/>
      <c r="AM71" s="572"/>
      <c r="AN71" s="572"/>
      <c r="AO71" s="572"/>
      <c r="AP71" s="573"/>
      <c r="AQ71" s="573"/>
      <c r="AR71" s="574"/>
      <c r="AS71" s="574"/>
      <c r="AT71" s="575"/>
      <c r="AU71" s="550"/>
    </row>
    <row r="72" spans="1:47" s="551" customFormat="1" x14ac:dyDescent="0.25">
      <c r="A72" s="846"/>
      <c r="B72" s="837"/>
      <c r="C72" s="837"/>
      <c r="D72" s="837"/>
      <c r="E72" s="837"/>
      <c r="F72" s="837"/>
      <c r="G72" s="837"/>
      <c r="H72" s="821"/>
      <c r="I72" s="831"/>
      <c r="J72" s="839"/>
      <c r="K72" s="845"/>
      <c r="L72" s="839"/>
      <c r="M72" s="831"/>
      <c r="N72" s="839"/>
      <c r="O72" s="831"/>
      <c r="P72" s="565"/>
      <c r="Q72" s="565"/>
      <c r="R72" s="566"/>
      <c r="S72" s="565"/>
      <c r="T72" s="565"/>
      <c r="U72" s="578"/>
      <c r="V72" s="565"/>
      <c r="W72" s="565"/>
      <c r="X72" s="565"/>
      <c r="Y72" s="567" t="str">
        <f>IFERROR(IF(AND(R71="Probabilidad",R72="Probabilidad"),(AA71-(+AA71*U72)),IF(R72="Probabilidad",(J71-(+J71*U72)),IF(R72="Impacto",AA71,""))),"")</f>
        <v/>
      </c>
      <c r="Z72" s="568" t="str">
        <f t="shared" ref="Z72:Z74" si="80">IFERROR(IF(Y72="","",IF(Y72&lt;=0.2,"Muy Baja",IF(Y72&lt;=0.4,"Baja",IF(Y72&lt;=0.6,"Media",IF(Y72&lt;=0.8,"Alta","Muy Alta"))))),"")</f>
        <v/>
      </c>
      <c r="AA72" s="569" t="str">
        <f t="shared" ref="AA72:AA74" si="81">+Y72</f>
        <v/>
      </c>
      <c r="AB72" s="568" t="str">
        <f t="shared" ref="AB72:AB74" si="82">IFERROR(IF(AC72="","",IF(AC72&lt;=0.2,"Leve",IF(AC72&lt;=0.4,"Menor",IF(AC72&lt;=0.6,"Moderado",IF(AC72&lt;=0.8,"Mayor","Catastrófico"))))),"")</f>
        <v/>
      </c>
      <c r="AC72" s="569" t="str">
        <f>IFERROR(IF(AND(R71="Impacto",R72="Impacto"),(AC71-(+AC71*U72)),IF(R72="Impacto",(N71-(+N71*U72)),IF(R72="Probabilidad",AC71,""))),"")</f>
        <v/>
      </c>
      <c r="AD72" s="568" t="str">
        <f t="shared" ref="AD72:AD73" si="83">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
      </c>
      <c r="AE72" s="830"/>
      <c r="AF72" s="530"/>
      <c r="AG72" s="530"/>
      <c r="AH72" s="530"/>
      <c r="AI72" s="532"/>
      <c r="AJ72" s="584"/>
      <c r="AK72" s="584"/>
      <c r="AL72" s="572"/>
      <c r="AM72" s="572"/>
      <c r="AN72" s="572"/>
      <c r="AO72" s="572"/>
      <c r="AP72" s="573"/>
      <c r="AQ72" s="573"/>
      <c r="AR72" s="574"/>
      <c r="AS72" s="574"/>
      <c r="AT72" s="575"/>
      <c r="AU72" s="550"/>
    </row>
    <row r="73" spans="1:47" s="551" customFormat="1" ht="53.25" customHeight="1" x14ac:dyDescent="0.25">
      <c r="A73" s="846"/>
      <c r="B73" s="837"/>
      <c r="C73" s="837"/>
      <c r="D73" s="837"/>
      <c r="E73" s="837"/>
      <c r="F73" s="837"/>
      <c r="G73" s="837"/>
      <c r="H73" s="821"/>
      <c r="I73" s="831"/>
      <c r="J73" s="839"/>
      <c r="K73" s="845"/>
      <c r="L73" s="839"/>
      <c r="M73" s="831"/>
      <c r="N73" s="839"/>
      <c r="O73" s="831"/>
      <c r="P73" s="565"/>
      <c r="R73" s="566" t="str">
        <f t="shared" si="66"/>
        <v/>
      </c>
      <c r="S73" s="565"/>
      <c r="T73" s="565"/>
      <c r="U73" s="578" t="str">
        <f t="shared" si="67"/>
        <v/>
      </c>
      <c r="V73" s="565"/>
      <c r="W73" s="565"/>
      <c r="X73" s="565"/>
      <c r="Y73" s="567" t="str">
        <f>IFERROR(IF(AND(R72="Probabilidad",R73="Probabilidad"),(AA72-(+AA72*U73)),IF(AND(R72="Impacto",R73="Probabilidad"),(AA71-(+AA71*U73)),IF(R73="Impacto",AA72,""))),"")</f>
        <v/>
      </c>
      <c r="Z73" s="568" t="str">
        <f t="shared" si="80"/>
        <v/>
      </c>
      <c r="AA73" s="569" t="str">
        <f t="shared" si="81"/>
        <v/>
      </c>
      <c r="AB73" s="568" t="str">
        <f t="shared" si="82"/>
        <v/>
      </c>
      <c r="AC73" s="569" t="str">
        <f>IFERROR(IF(AND(R72="Impacto",R73="Impacto"),(AC72-(+AC72*U73)),IF(AND(R72="Probabilidad",R73="Impacto"),(AC71-(+AC71*U73)),IF(R73="Probabilidad",AC72,""))),"")</f>
        <v/>
      </c>
      <c r="AD73" s="568" t="str">
        <f t="shared" si="83"/>
        <v/>
      </c>
      <c r="AE73" s="830"/>
      <c r="AF73" s="530"/>
      <c r="AG73" s="530"/>
      <c r="AH73" s="530"/>
      <c r="AI73" s="532"/>
      <c r="AJ73" s="584"/>
      <c r="AK73" s="584"/>
      <c r="AL73" s="572"/>
      <c r="AM73" s="572"/>
      <c r="AN73" s="572"/>
      <c r="AO73" s="572"/>
      <c r="AP73" s="573"/>
      <c r="AQ73" s="573"/>
      <c r="AR73" s="574"/>
      <c r="AS73" s="574"/>
      <c r="AT73" s="575"/>
      <c r="AU73" s="550"/>
    </row>
    <row r="74" spans="1:47" s="551" customFormat="1" ht="52.5" customHeight="1" thickBot="1" x14ac:dyDescent="0.3">
      <c r="A74" s="846"/>
      <c r="B74" s="837"/>
      <c r="C74" s="837"/>
      <c r="D74" s="837"/>
      <c r="E74" s="837"/>
      <c r="F74" s="837"/>
      <c r="G74" s="837"/>
      <c r="H74" s="821"/>
      <c r="I74" s="831"/>
      <c r="J74" s="839"/>
      <c r="K74" s="845"/>
      <c r="L74" s="839"/>
      <c r="M74" s="831"/>
      <c r="N74" s="839"/>
      <c r="O74" s="831"/>
      <c r="P74" s="565"/>
      <c r="Q74" s="565"/>
      <c r="R74" s="566" t="str">
        <f t="shared" si="66"/>
        <v/>
      </c>
      <c r="S74" s="565"/>
      <c r="T74" s="565"/>
      <c r="U74" s="578" t="str">
        <f t="shared" si="67"/>
        <v/>
      </c>
      <c r="V74" s="565"/>
      <c r="W74" s="565"/>
      <c r="X74" s="565"/>
      <c r="Y74" s="567" t="str">
        <f>IFERROR(IF(AND(R73="Probabilidad",R74="Probabilidad"),(AA73-(+AA73*U74)),IF(AND(R73="Impacto",R74="Probabilidad"),(AA72-(+AA72*U74)),IF(R74="Impacto",AA73,""))),"")</f>
        <v/>
      </c>
      <c r="Z74" s="568" t="str">
        <f t="shared" si="80"/>
        <v/>
      </c>
      <c r="AA74" s="569" t="str">
        <f t="shared" si="81"/>
        <v/>
      </c>
      <c r="AB74" s="568" t="str">
        <f t="shared" si="82"/>
        <v/>
      </c>
      <c r="AC74" s="569" t="str">
        <f>IFERROR(IF(AND(R73="Impacto",R74="Impacto"),(AC73-(+AC73*U74)),IF(AND(R73="Probabilidad",R74="Impacto"),(AC72-(+AC72*U74)),IF(R74="Probabilidad",AC73,""))),"")</f>
        <v/>
      </c>
      <c r="AD74" s="568" t="str">
        <f>IFERROR(IF(OR(AND(Z74="Muy Baja",AB74="Leve"),AND(Z74="Muy Baja",AB74="Menor"),AND(Z74="Baja",AB74="Leve")),"Bajo",IF(OR(AND(Z74="Muy baja",AB74="Moderado"),AND(Z74="Baja",AB74="Menor"),AND(Z74="Baja",AB74="Moderado"),AND(Z74="Media",AB74="Leve"),AND(Z74="Media",AB74="Menor"),AND(Z74="Media",AB74="Moderado"),AND(Z74="Alta",AB74="Leve"),AND(Z74="Alta",AB74="Menor")),"Moderado",IF(OR(AND(Z74="Muy Baja",AB74="Mayor"),AND(Z74="Baja",AB74="Mayor"),AND(Z74="Media",AB74="Mayor"),AND(Z74="Alta",AB74="Moderado"),AND(Z74="Alta",AB74="Mayor"),AND(Z74="Muy Alta",AB74="Leve"),AND(Z74="Muy Alta",AB74="Menor"),AND(Z74="Muy Alta",AB74="Moderado"),AND(Z74="Muy Alta",AB74="Mayor")),"Alto",IF(OR(AND(Z74="Muy Baja",AB74="Catastrófico"),AND(Z74="Baja",AB74="Catastrófico"),AND(Z74="Media",AB74="Catastrófico"),AND(Z74="Alta",AB74="Catastrófico"),AND(Z74="Muy Alta",AB74="Catastrófico")),"Extremo","")))),"")</f>
        <v/>
      </c>
      <c r="AE74" s="830"/>
      <c r="AF74" s="530"/>
      <c r="AG74" s="530"/>
      <c r="AH74" s="530"/>
      <c r="AI74" s="532"/>
      <c r="AJ74" s="584"/>
      <c r="AK74" s="584"/>
      <c r="AL74" s="572"/>
      <c r="AM74" s="572"/>
      <c r="AN74" s="572"/>
      <c r="AO74" s="572"/>
      <c r="AP74" s="573"/>
      <c r="AQ74" s="573"/>
      <c r="AR74" s="574"/>
      <c r="AS74" s="574"/>
      <c r="AT74" s="575"/>
      <c r="AU74" s="550"/>
    </row>
    <row r="75" spans="1:47" s="551" customFormat="1" ht="142.5" x14ac:dyDescent="0.25">
      <c r="A75" s="846">
        <v>17</v>
      </c>
      <c r="B75" s="837" t="s">
        <v>995</v>
      </c>
      <c r="C75" s="837" t="s">
        <v>115</v>
      </c>
      <c r="D75" s="837" t="s">
        <v>996</v>
      </c>
      <c r="E75" s="837" t="s">
        <v>997</v>
      </c>
      <c r="F75" s="837" t="s">
        <v>993</v>
      </c>
      <c r="G75" s="837" t="s">
        <v>540</v>
      </c>
      <c r="H75" s="821">
        <v>5001</v>
      </c>
      <c r="I75" s="831" t="str">
        <f>IF(H75&lt;=0,"",IF(H75&lt;=2,"Muy Baja",IF(H75&lt;=24,"Baja",IF(H75&lt;=500,"Media",IF(H75&lt;=5000,"Alta","Muy Alta")))))</f>
        <v>Muy Alta</v>
      </c>
      <c r="J75" s="839">
        <f>IF(I75="","",IF(I75="Muy Baja",0.2,IF(I75="Baja",0.4,IF(I75="Media",0.6,IF(I75="Alta",0.8,IF(I75="Muy Alta",1,))))))</f>
        <v>1</v>
      </c>
      <c r="K75" s="845" t="s">
        <v>130</v>
      </c>
      <c r="L75" s="839" t="str">
        <f>IF(NOT(ISERROR(MATCH(K75,'Tabla Impacto'!$B$221:$B$223,0))),'Tabla Impacto'!$F$223&amp;"Por favor no seleccionar los criterios de impacto(Afectación Económica o presupuestal y Pérdida Reputacional)",K75)</f>
        <v xml:space="preserve">     El riesgo afecta la imagen de de la entidad con efecto publicitario sostenido a nivel de sector administrativo, nivel departamental o municipal</v>
      </c>
      <c r="M75" s="831" t="str">
        <f>IF(OR(L75='Tabla Impacto'!$C$11,L75='Tabla Impacto'!$D$11),"Leve",IF(OR(L75='Tabla Impacto'!$C$12,L75='Tabla Impacto'!$D$12),"Menor",IF(OR(L75='Tabla Impacto'!$C$13,L75='Tabla Impacto'!$D$13),"Moderado",IF(OR(L75='Tabla Impacto'!$C$14,L75='Tabla Impacto'!$D$14),"Mayor",IF(OR(L75='Tabla Impacto'!$C$15,L75='Tabla Impacto'!$D$15),"Catastrófico","")))))</f>
        <v>Mayor</v>
      </c>
      <c r="N75" s="839">
        <f>IF(M75="","",IF(M75="Leve",0.2,IF(M75="Menor",0.4,IF(M75="Moderado",0.6,IF(M75="Mayor",0.8,IF(M75="Catastrófico",1,))))))</f>
        <v>0.8</v>
      </c>
      <c r="O75" s="831" t="str">
        <f>IF(OR(AND(I75="Muy Baja",M75="Leve"),AND(I75="Muy Baja",M75="Menor"),AND(I75="Baja",M75="Leve")),"Bajo",IF(OR(AND(I75="Muy baja",M75="Moderado"),AND(I75="Baja",M75="Menor"),AND(I75="Baja",M75="Moderado"),AND(I75="Media",M75="Leve"),AND(I75="Media",M75="Menor"),AND(I75="Media",M75="Moderado"),AND(I75="Alta",M75="Leve"),AND(I75="Alta",M75="Menor")),"Moderado",IF(OR(AND(I75="Muy Baja",M75="Mayor"),AND(I75="Baja",M75="Mayor"),AND(I75="Media",M75="Mayor"),AND(I75="Alta",M75="Moderado"),AND(I75="Alta",M75="Mayor"),AND(I75="Muy Alta",M75="Leve"),AND(I75="Muy Alta",M75="Menor"),AND(I75="Muy Alta",M75="Moderado"),AND(I75="Muy Alta",M75="Mayor")),"Alto",IF(OR(AND(I75="Muy Baja",M75="Catastrófico"),AND(I75="Baja",M75="Catastrófico"),AND(I75="Media",M75="Catastrófico"),AND(I75="Alta",M75="Catastrófico"),AND(I75="Muy Alta",M75="Catastrófico")),"Extremo",""))))</f>
        <v>Alto</v>
      </c>
      <c r="P75" s="565">
        <v>1</v>
      </c>
      <c r="Q75" s="565" t="s">
        <v>1423</v>
      </c>
      <c r="R75" s="566" t="str">
        <f t="shared" si="66"/>
        <v>Probabilidad</v>
      </c>
      <c r="S75" s="565" t="s">
        <v>13</v>
      </c>
      <c r="T75" s="565" t="s">
        <v>8</v>
      </c>
      <c r="U75" s="578" t="str">
        <f t="shared" si="67"/>
        <v>40%</v>
      </c>
      <c r="V75" s="565" t="s">
        <v>18</v>
      </c>
      <c r="W75" s="565" t="s">
        <v>21</v>
      </c>
      <c r="X75" s="565" t="s">
        <v>539</v>
      </c>
      <c r="Y75" s="567">
        <f>IFERROR(IF(R75="Probabilidad",(J75-(+J75*U75)),IF(R75="Impacto",J75,"")),"")</f>
        <v>0.6</v>
      </c>
      <c r="Z75" s="568" t="str">
        <f>IFERROR(IF(Y75="","",IF(Y75&lt;=0.2,"Muy Baja",IF(Y75&lt;=0.4,"Baja",IF(Y75&lt;=0.6,"Media",IF(Y75&lt;=0.8,"Alta","Muy Alta"))))),"")</f>
        <v>Media</v>
      </c>
      <c r="AA75" s="569">
        <f>+Y75</f>
        <v>0.6</v>
      </c>
      <c r="AB75" s="568" t="str">
        <f>IFERROR(IF(AC75="","",IF(AC75&lt;=0.2,"Leve",IF(AC75&lt;=0.4,"Menor",IF(AC75&lt;=0.6,"Moderado",IF(AC75&lt;=0.8,"Mayor","Catastrófico"))))),"")</f>
        <v>Mayor</v>
      </c>
      <c r="AC75" s="569">
        <f>IFERROR(IF(R75="Impacto",(N75-(+N75*U75)),IF(R75="Probabilidad",N75,"")),"")</f>
        <v>0.8</v>
      </c>
      <c r="AD75" s="568" t="str">
        <f>IFERROR(IF(OR(AND(Z75="Muy Baja",AB75="Leve"),AND(Z75="Muy Baja",AB75="Menor"),AND(Z75="Baja",AB75="Leve")),"Bajo",IF(OR(AND(Z75="Muy baja",AB75="Moderado"),AND(Z75="Baja",AB75="Menor"),AND(Z75="Baja",AB75="Moderado"),AND(Z75="Media",AB75="Leve"),AND(Z75="Media",AB75="Menor"),AND(Z75="Media",AB75="Moderado"),AND(Z75="Alta",AB75="Leve"),AND(Z75="Alta",AB75="Menor")),"Moderado",IF(OR(AND(Z75="Muy Baja",AB75="Mayor"),AND(Z75="Baja",AB75="Mayor"),AND(Z75="Media",AB75="Mayor"),AND(Z75="Alta",AB75="Moderado"),AND(Z75="Alta",AB75="Mayor"),AND(Z75="Muy Alta",AB75="Leve"),AND(Z75="Muy Alta",AB75="Menor"),AND(Z75="Muy Alta",AB75="Moderado"),AND(Z75="Muy Alta",AB75="Mayor")),"Alto",IF(OR(AND(Z75="Muy Baja",AB75="Catastrófico"),AND(Z75="Baja",AB75="Catastrófico"),AND(Z75="Media",AB75="Catastrófico"),AND(Z75="Alta",AB75="Catastrófico"),AND(Z75="Muy Alta",AB75="Catastrófico")),"Extremo","")))),"")</f>
        <v>Alto</v>
      </c>
      <c r="AE75" s="832" t="s">
        <v>26</v>
      </c>
      <c r="AF75" s="587" t="s">
        <v>980</v>
      </c>
      <c r="AG75" s="538" t="s">
        <v>981</v>
      </c>
      <c r="AH75" s="233">
        <v>45656</v>
      </c>
      <c r="AI75" s="234" t="s">
        <v>982</v>
      </c>
      <c r="AJ75" s="538" t="s">
        <v>1109</v>
      </c>
      <c r="AK75" s="538" t="s">
        <v>981</v>
      </c>
      <c r="AL75" s="572"/>
      <c r="AM75" s="572"/>
      <c r="AN75" s="572"/>
      <c r="AO75" s="572"/>
      <c r="AP75" s="573"/>
      <c r="AQ75" s="573"/>
      <c r="AR75" s="574"/>
      <c r="AS75" s="574"/>
      <c r="AT75" s="575"/>
      <c r="AU75" s="550"/>
    </row>
    <row r="76" spans="1:47" s="551" customFormat="1" ht="50.1" customHeight="1" x14ac:dyDescent="0.25">
      <c r="A76" s="846"/>
      <c r="B76" s="837"/>
      <c r="C76" s="837"/>
      <c r="D76" s="837"/>
      <c r="E76" s="837"/>
      <c r="F76" s="837"/>
      <c r="G76" s="837"/>
      <c r="H76" s="821"/>
      <c r="I76" s="831"/>
      <c r="J76" s="839"/>
      <c r="K76" s="845"/>
      <c r="L76" s="839"/>
      <c r="M76" s="831"/>
      <c r="N76" s="839"/>
      <c r="O76" s="831"/>
      <c r="P76" s="565"/>
      <c r="Q76" s="565"/>
      <c r="R76" s="566" t="str">
        <f t="shared" si="66"/>
        <v/>
      </c>
      <c r="S76" s="565"/>
      <c r="T76" s="565"/>
      <c r="U76" s="578" t="str">
        <f t="shared" si="67"/>
        <v/>
      </c>
      <c r="V76" s="565"/>
      <c r="W76" s="565"/>
      <c r="X76" s="565"/>
      <c r="Y76" s="567" t="str">
        <f>IFERROR(IF(AND(R75="Probabilidad",R76="Probabilidad"),(AA75-(+AA75*U76)),IF(R76="Probabilidad",(J75-(+J75*U76)),IF(R76="Impacto",AA75,""))),"")</f>
        <v/>
      </c>
      <c r="Z76" s="568" t="str">
        <f t="shared" ref="Z76:Z78" si="84">IFERROR(IF(Y76="","",IF(Y76&lt;=0.2,"Muy Baja",IF(Y76&lt;=0.4,"Baja",IF(Y76&lt;=0.6,"Media",IF(Y76&lt;=0.8,"Alta","Muy Alta"))))),"")</f>
        <v/>
      </c>
      <c r="AA76" s="569" t="str">
        <f t="shared" ref="AA76:AA78" si="85">+Y76</f>
        <v/>
      </c>
      <c r="AB76" s="568" t="str">
        <f t="shared" ref="AB76:AB78" si="86">IFERROR(IF(AC76="","",IF(AC76&lt;=0.2,"Leve",IF(AC76&lt;=0.4,"Menor",IF(AC76&lt;=0.6,"Moderado",IF(AC76&lt;=0.8,"Mayor","Catastrófico"))))),"")</f>
        <v/>
      </c>
      <c r="AC76" s="569" t="str">
        <f>IFERROR(IF(AND(R75="Impacto",R76="Impacto"),(AC75-(+AC75*U76)),IF(R76="Impacto",(N75-(+N75*U76)),IF(R76="Probabilidad",AC75,""))),"")</f>
        <v/>
      </c>
      <c r="AD76" s="568" t="str">
        <f t="shared" ref="AD76:AD77" si="87">IFERROR(IF(OR(AND(Z76="Muy Baja",AB76="Leve"),AND(Z76="Muy Baja",AB76="Menor"),AND(Z76="Baja",AB76="Leve")),"Bajo",IF(OR(AND(Z76="Muy baja",AB76="Moderado"),AND(Z76="Baja",AB76="Menor"),AND(Z76="Baja",AB76="Moderado"),AND(Z76="Media",AB76="Leve"),AND(Z76="Media",AB76="Menor"),AND(Z76="Media",AB76="Moderado"),AND(Z76="Alta",AB76="Leve"),AND(Z76="Alta",AB76="Menor")),"Moderado",IF(OR(AND(Z76="Muy Baja",AB76="Mayor"),AND(Z76="Baja",AB76="Mayor"),AND(Z76="Media",AB76="Mayor"),AND(Z76="Alta",AB76="Moderado"),AND(Z76="Alta",AB76="Mayor"),AND(Z76="Muy Alta",AB76="Leve"),AND(Z76="Muy Alta",AB76="Menor"),AND(Z76="Muy Alta",AB76="Moderado"),AND(Z76="Muy Alta",AB76="Mayor")),"Alto",IF(OR(AND(Z76="Muy Baja",AB76="Catastrófico"),AND(Z76="Baja",AB76="Catastrófico"),AND(Z76="Media",AB76="Catastrófico"),AND(Z76="Alta",AB76="Catastrófico"),AND(Z76="Muy Alta",AB76="Catastrófico")),"Extremo","")))),"")</f>
        <v/>
      </c>
      <c r="AE76" s="833"/>
      <c r="AF76" s="530"/>
      <c r="AG76" s="530"/>
      <c r="AH76" s="530"/>
      <c r="AI76" s="532"/>
      <c r="AJ76" s="584"/>
      <c r="AK76" s="584"/>
      <c r="AL76" s="572"/>
      <c r="AM76" s="572"/>
      <c r="AN76" s="572"/>
      <c r="AO76" s="572"/>
      <c r="AP76" s="573"/>
      <c r="AQ76" s="573"/>
      <c r="AR76" s="574"/>
      <c r="AS76" s="574"/>
      <c r="AT76" s="575"/>
      <c r="AU76" s="550"/>
    </row>
    <row r="77" spans="1:47" s="551" customFormat="1" ht="57" customHeight="1" x14ac:dyDescent="0.25">
      <c r="A77" s="846"/>
      <c r="B77" s="837"/>
      <c r="C77" s="837"/>
      <c r="D77" s="837"/>
      <c r="E77" s="837"/>
      <c r="F77" s="837"/>
      <c r="G77" s="837"/>
      <c r="H77" s="821"/>
      <c r="I77" s="831"/>
      <c r="J77" s="839"/>
      <c r="K77" s="845"/>
      <c r="L77" s="839"/>
      <c r="M77" s="831"/>
      <c r="N77" s="839"/>
      <c r="O77" s="831"/>
      <c r="P77" s="565"/>
      <c r="Q77" s="565"/>
      <c r="R77" s="566" t="str">
        <f t="shared" si="66"/>
        <v/>
      </c>
      <c r="S77" s="565"/>
      <c r="T77" s="565"/>
      <c r="U77" s="578" t="str">
        <f t="shared" si="67"/>
        <v/>
      </c>
      <c r="V77" s="565"/>
      <c r="W77" s="565"/>
      <c r="X77" s="565"/>
      <c r="Y77" s="567" t="str">
        <f>IFERROR(IF(AND(R76="Probabilidad",R77="Probabilidad"),(AA76-(+AA76*U77)),IF(AND(R76="Impacto",R77="Probabilidad"),(AA75-(+AA75*U77)),IF(R77="Impacto",AA76,""))),"")</f>
        <v/>
      </c>
      <c r="Z77" s="568" t="str">
        <f t="shared" si="84"/>
        <v/>
      </c>
      <c r="AA77" s="569" t="str">
        <f t="shared" si="85"/>
        <v/>
      </c>
      <c r="AB77" s="568" t="str">
        <f t="shared" si="86"/>
        <v/>
      </c>
      <c r="AC77" s="569" t="str">
        <f>IFERROR(IF(AND(R76="Impacto",R77="Impacto"),(AC76-(+AC76*U77)),IF(AND(R76="Probabilidad",R77="Impacto"),(AC75-(+AC75*U77)),IF(R77="Probabilidad",AC76,""))),"")</f>
        <v/>
      </c>
      <c r="AD77" s="568" t="str">
        <f t="shared" si="87"/>
        <v/>
      </c>
      <c r="AE77" s="833"/>
      <c r="AF77" s="530"/>
      <c r="AG77" s="530"/>
      <c r="AH77" s="530"/>
      <c r="AI77" s="532"/>
      <c r="AJ77" s="584"/>
      <c r="AK77" s="584"/>
      <c r="AL77" s="572"/>
      <c r="AM77" s="572"/>
      <c r="AN77" s="572"/>
      <c r="AO77" s="572"/>
      <c r="AP77" s="573"/>
      <c r="AQ77" s="573"/>
      <c r="AR77" s="574"/>
      <c r="AS77" s="574"/>
      <c r="AT77" s="575"/>
      <c r="AU77" s="550"/>
    </row>
    <row r="78" spans="1:47" s="551" customFormat="1" ht="50.1" customHeight="1" thickBot="1" x14ac:dyDescent="0.3">
      <c r="A78" s="846"/>
      <c r="B78" s="837"/>
      <c r="C78" s="837"/>
      <c r="D78" s="837"/>
      <c r="E78" s="837"/>
      <c r="F78" s="837"/>
      <c r="G78" s="837"/>
      <c r="H78" s="821"/>
      <c r="I78" s="831"/>
      <c r="J78" s="839"/>
      <c r="K78" s="845"/>
      <c r="L78" s="839"/>
      <c r="M78" s="831"/>
      <c r="N78" s="839"/>
      <c r="O78" s="831"/>
      <c r="P78" s="565"/>
      <c r="Q78" s="565"/>
      <c r="R78" s="566" t="str">
        <f t="shared" si="66"/>
        <v/>
      </c>
      <c r="S78" s="565"/>
      <c r="T78" s="565"/>
      <c r="U78" s="578" t="str">
        <f t="shared" si="67"/>
        <v/>
      </c>
      <c r="V78" s="565"/>
      <c r="W78" s="565"/>
      <c r="X78" s="565"/>
      <c r="Y78" s="567" t="str">
        <f>IFERROR(IF(AND(R77="Probabilidad",R78="Probabilidad"),(AA77-(+AA77*U78)),IF(AND(R77="Impacto",R78="Probabilidad"),(AA76-(+AA76*U78)),IF(R78="Impacto",AA77,""))),"")</f>
        <v/>
      </c>
      <c r="Z78" s="568" t="str">
        <f t="shared" si="84"/>
        <v/>
      </c>
      <c r="AA78" s="569" t="str">
        <f t="shared" si="85"/>
        <v/>
      </c>
      <c r="AB78" s="568" t="str">
        <f t="shared" si="86"/>
        <v/>
      </c>
      <c r="AC78" s="569" t="str">
        <f>IFERROR(IF(AND(R77="Impacto",R78="Impacto"),(AC77-(+AC77*U78)),IF(AND(R77="Probabilidad",R78="Impacto"),(AC76-(+AC76*U78)),IF(R78="Probabilidad",AC77,""))),"")</f>
        <v/>
      </c>
      <c r="AD78" s="568" t="str">
        <f>IFERROR(IF(OR(AND(Z78="Muy Baja",AB78="Leve"),AND(Z78="Muy Baja",AB78="Menor"),AND(Z78="Baja",AB78="Leve")),"Bajo",IF(OR(AND(Z78="Muy baja",AB78="Moderado"),AND(Z78="Baja",AB78="Menor"),AND(Z78="Baja",AB78="Moderado"),AND(Z78="Media",AB78="Leve"),AND(Z78="Media",AB78="Menor"),AND(Z78="Media",AB78="Moderado"),AND(Z78="Alta",AB78="Leve"),AND(Z78="Alta",AB78="Menor")),"Moderado",IF(OR(AND(Z78="Muy Baja",AB78="Mayor"),AND(Z78="Baja",AB78="Mayor"),AND(Z78="Media",AB78="Mayor"),AND(Z78="Alta",AB78="Moderado"),AND(Z78="Alta",AB78="Mayor"),AND(Z78="Muy Alta",AB78="Leve"),AND(Z78="Muy Alta",AB78="Menor"),AND(Z78="Muy Alta",AB78="Moderado"),AND(Z78="Muy Alta",AB78="Mayor")),"Alto",IF(OR(AND(Z78="Muy Baja",AB78="Catastrófico"),AND(Z78="Baja",AB78="Catastrófico"),AND(Z78="Media",AB78="Catastrófico"),AND(Z78="Alta",AB78="Catastrófico"),AND(Z78="Muy Alta",AB78="Catastrófico")),"Extremo","")))),"")</f>
        <v/>
      </c>
      <c r="AE78" s="834"/>
      <c r="AF78" s="530"/>
      <c r="AG78" s="530"/>
      <c r="AH78" s="530"/>
      <c r="AI78" s="532"/>
      <c r="AJ78" s="584"/>
      <c r="AK78" s="584"/>
      <c r="AL78" s="572"/>
      <c r="AM78" s="572"/>
      <c r="AN78" s="572"/>
      <c r="AO78" s="572"/>
      <c r="AP78" s="573"/>
      <c r="AQ78" s="573"/>
      <c r="AR78" s="574"/>
      <c r="AS78" s="574"/>
      <c r="AT78" s="575"/>
      <c r="AU78" s="550"/>
    </row>
    <row r="79" spans="1:47" s="551" customFormat="1" ht="325.5" customHeight="1" x14ac:dyDescent="0.25">
      <c r="A79" s="846">
        <v>18</v>
      </c>
      <c r="B79" s="837" t="s">
        <v>818</v>
      </c>
      <c r="C79" s="837" t="s">
        <v>115</v>
      </c>
      <c r="D79" s="837" t="s">
        <v>890</v>
      </c>
      <c r="E79" s="837" t="s">
        <v>891</v>
      </c>
      <c r="F79" s="837" t="s">
        <v>892</v>
      </c>
      <c r="G79" s="837" t="s">
        <v>540</v>
      </c>
      <c r="H79" s="821">
        <v>255</v>
      </c>
      <c r="I79" s="831" t="str">
        <f>IF(H79&lt;=0,"",IF(H79&lt;=2,"Muy Baja",IF(H79&lt;=24,"Baja",IF(H79&lt;=500,"Media",IF(H79&lt;=5000,"Alta","Muy Alta")))))</f>
        <v>Media</v>
      </c>
      <c r="J79" s="839">
        <f>IF(I79="","",IF(I79="Muy Baja",0.2,IF(I79="Baja",0.4,IF(I79="Media",0.6,IF(I79="Alta",0.8,IF(I79="Muy Alta",1,))))))</f>
        <v>0.6</v>
      </c>
      <c r="K79" s="845" t="s">
        <v>128</v>
      </c>
      <c r="L79" s="839" t="str">
        <f>IF(NOT(ISERROR(MATCH(K79,'Tabla Impacto'!$B$221:$B$223,0))),'Tabla Impacto'!$F$223&amp;"Por favor no seleccionar los criterios de impacto(Afectación Económica o presupuestal y Pérdida Reputacional)",K79)</f>
        <v xml:space="preserve">     El riesgo afecta la imagen de la entidad internamente, de conocimiento general, nivel interno, de junta dircetiva y accionistas y/o de provedores</v>
      </c>
      <c r="M79" s="831" t="str">
        <f>IF(OR(L79='Tabla Impacto'!$C$11,L79='Tabla Impacto'!$D$11),"Leve",IF(OR(L79='Tabla Impacto'!$C$12,L79='Tabla Impacto'!$D$12),"Menor",IF(OR(L79='Tabla Impacto'!$C$13,L79='Tabla Impacto'!$D$13),"Moderado",IF(OR(L79='Tabla Impacto'!$C$14,L79='Tabla Impacto'!$D$14),"Mayor",IF(OR(L79='Tabla Impacto'!$C$15,L79='Tabla Impacto'!$D$15),"Catastrófico","")))))</f>
        <v>Menor</v>
      </c>
      <c r="N79" s="839">
        <f>IF(M79="","",IF(M79="Leve",0.2,IF(M79="Menor",0.4,IF(M79="Moderado",0.6,IF(M79="Mayor",0.8,IF(M79="Catastrófico",1,))))))</f>
        <v>0.4</v>
      </c>
      <c r="O79" s="831" t="str">
        <f>IF(OR(AND(I79="Muy Baja",M79="Leve"),AND(I79="Muy Baja",M79="Menor"),AND(I79="Baja",M79="Leve")),"Bajo",IF(OR(AND(I79="Muy baja",M79="Moderado"),AND(I79="Baja",M79="Menor"),AND(I79="Baja",M79="Moderado"),AND(I79="Media",M79="Leve"),AND(I79="Media",M79="Menor"),AND(I79="Media",M79="Moderado"),AND(I79="Alta",M79="Leve"),AND(I79="Alta",M79="Menor")),"Moderado",IF(OR(AND(I79="Muy Baja",M79="Mayor"),AND(I79="Baja",M79="Mayor"),AND(I79="Media",M79="Mayor"),AND(I79="Alta",M79="Moderado"),AND(I79="Alta",M79="Mayor"),AND(I79="Muy Alta",M79="Leve"),AND(I79="Muy Alta",M79="Menor"),AND(I79="Muy Alta",M79="Moderado"),AND(I79="Muy Alta",M79="Mayor")),"Alto",IF(OR(AND(I79="Muy Baja",M79="Catastrófico"),AND(I79="Baja",M79="Catastrófico"),AND(I79="Media",M79="Catastrófico"),AND(I79="Alta",M79="Catastrófico"),AND(I79="Muy Alta",M79="Catastrófico")),"Extremo",""))))</f>
        <v>Moderado</v>
      </c>
      <c r="P79" s="564">
        <v>1</v>
      </c>
      <c r="Q79" s="565" t="s">
        <v>959</v>
      </c>
      <c r="R79" s="566" t="str">
        <f t="shared" ref="R79:R81" si="88">IF(OR(S79="Preventivo",S79="Detectivo"),"Probabilidad",IF(S79="Correctivo","Impacto",""))</f>
        <v>Probabilidad</v>
      </c>
      <c r="S79" s="565" t="s">
        <v>14</v>
      </c>
      <c r="T79" s="565" t="s">
        <v>8</v>
      </c>
      <c r="U79" s="578" t="str">
        <f t="shared" ref="U79:U81" si="89">IF(AND(S79="Preventivo",T79="Automático"),"50%",IF(AND(S79="Preventivo",T79="Manual"),"40%",IF(AND(S79="Detectivo",T79="Automático"),"40%",IF(AND(S79="Detectivo",T79="Manual"),"30%",IF(AND(S79="Correctivo",T79="Automático"),"35%",IF(AND(S79="Correctivo",T79="Manual"),"25%",""))))))</f>
        <v>30%</v>
      </c>
      <c r="V79" s="565" t="s">
        <v>18</v>
      </c>
      <c r="W79" s="565" t="s">
        <v>21</v>
      </c>
      <c r="X79" s="565" t="s">
        <v>539</v>
      </c>
      <c r="Y79" s="567">
        <f>IFERROR(IF(R79="Probabilidad",(J79-(+J79*U79)),IF(R79="Impacto",J79,"")),"")</f>
        <v>0.42</v>
      </c>
      <c r="Z79" s="568" t="str">
        <f>IFERROR(IF(Y79="","",IF(Y79&lt;=0.2,"Muy Baja",IF(Y79&lt;=0.4,"Baja",IF(Y79&lt;=0.6,"Media",IF(Y79&lt;=0.8,"Alta","Muy Alta"))))),"")</f>
        <v>Media</v>
      </c>
      <c r="AA79" s="569">
        <f>+Y79</f>
        <v>0.42</v>
      </c>
      <c r="AB79" s="568" t="str">
        <f>IFERROR(IF(AC79="","",IF(AC79&lt;=0.2,"Leve",IF(AC79&lt;=0.4,"Menor",IF(AC79&lt;=0.6,"Moderado",IF(AC79&lt;=0.8,"Mayor","Catastrófico"))))),"")</f>
        <v>Menor</v>
      </c>
      <c r="AC79" s="569">
        <f>IFERROR(IF(R79="Impacto",(N79-(+N79*U79)),IF(R79="Probabilidad",N79,"")),"")</f>
        <v>0.4</v>
      </c>
      <c r="AD79" s="568" t="str">
        <f>IFERROR(IF(OR(AND(Z79="Muy Baja",AB79="Leve"),AND(Z79="Muy Baja",AB79="Menor"),AND(Z79="Baja",AB79="Leve")),"Bajo",IF(OR(AND(Z79="Muy baja",AB79="Moderado"),AND(Z79="Baja",AB79="Menor"),AND(Z79="Baja",AB79="Moderado"),AND(Z79="Media",AB79="Leve"),AND(Z79="Media",AB79="Menor"),AND(Z79="Media",AB79="Moderado"),AND(Z79="Alta",AB79="Leve"),AND(Z79="Alta",AB79="Menor")),"Moderado",IF(OR(AND(Z79="Muy Baja",AB79="Mayor"),AND(Z79="Baja",AB79="Mayor"),AND(Z79="Media",AB79="Mayor"),AND(Z79="Alta",AB79="Moderado"),AND(Z79="Alta",AB79="Mayor"),AND(Z79="Muy Alta",AB79="Leve"),AND(Z79="Muy Alta",AB79="Menor"),AND(Z79="Muy Alta",AB79="Moderado"),AND(Z79="Muy Alta",AB79="Mayor")),"Alto",IF(OR(AND(Z79="Muy Baja",AB79="Catastrófico"),AND(Z79="Baja",AB79="Catastrófico"),AND(Z79="Media",AB79="Catastrófico"),AND(Z79="Alta",AB79="Catastrófico"),AND(Z79="Muy Alta",AB79="Catastrófico")),"Extremo","")))),"")</f>
        <v>Moderado</v>
      </c>
      <c r="AE79" s="830" t="s">
        <v>26</v>
      </c>
      <c r="AF79" s="592" t="s">
        <v>1112</v>
      </c>
      <c r="AG79" s="592" t="s">
        <v>1075</v>
      </c>
      <c r="AH79" s="593">
        <v>45657</v>
      </c>
      <c r="AI79" s="592" t="s">
        <v>1113</v>
      </c>
      <c r="AJ79" s="534" t="s">
        <v>1114</v>
      </c>
      <c r="AK79" s="534" t="s">
        <v>1075</v>
      </c>
      <c r="AL79" s="572"/>
      <c r="AM79" s="572"/>
      <c r="AN79" s="572"/>
      <c r="AO79" s="572"/>
      <c r="AP79" s="573"/>
      <c r="AQ79" s="573"/>
      <c r="AR79" s="574"/>
      <c r="AS79" s="574"/>
      <c r="AT79" s="575"/>
      <c r="AU79" s="550"/>
    </row>
    <row r="80" spans="1:47" s="551" customFormat="1" ht="121.5" customHeight="1" x14ac:dyDescent="0.25">
      <c r="A80" s="846"/>
      <c r="B80" s="837"/>
      <c r="C80" s="837"/>
      <c r="D80" s="837"/>
      <c r="E80" s="837"/>
      <c r="F80" s="837"/>
      <c r="G80" s="837"/>
      <c r="H80" s="821"/>
      <c r="I80" s="831"/>
      <c r="J80" s="839"/>
      <c r="K80" s="845"/>
      <c r="L80" s="839"/>
      <c r="M80" s="831"/>
      <c r="N80" s="839"/>
      <c r="O80" s="831"/>
      <c r="P80" s="564">
        <v>2</v>
      </c>
      <c r="Q80" s="565" t="s">
        <v>960</v>
      </c>
      <c r="R80" s="566" t="str">
        <f t="shared" si="88"/>
        <v>Probabilidad</v>
      </c>
      <c r="S80" s="565" t="s">
        <v>13</v>
      </c>
      <c r="T80" s="565" t="s">
        <v>8</v>
      </c>
      <c r="U80" s="578" t="str">
        <f t="shared" si="89"/>
        <v>40%</v>
      </c>
      <c r="V80" s="565" t="s">
        <v>18</v>
      </c>
      <c r="W80" s="565" t="s">
        <v>21</v>
      </c>
      <c r="X80" s="565" t="s">
        <v>539</v>
      </c>
      <c r="Y80" s="567">
        <f>IFERROR(IF(AND(R79="Probabilidad",R80="Probabilidad"),(AA79-(+AA79*U80)),IF(R80="Probabilidad",(J79-(+J79*U80)),IF(R80="Impacto",AA79,""))),"")</f>
        <v>0.252</v>
      </c>
      <c r="Z80" s="568" t="str">
        <f t="shared" ref="Z80:Z82" si="90">IFERROR(IF(Y80="","",IF(Y80&lt;=0.2,"Muy Baja",IF(Y80&lt;=0.4,"Baja",IF(Y80&lt;=0.6,"Media",IF(Y80&lt;=0.8,"Alta","Muy Alta"))))),"")</f>
        <v>Baja</v>
      </c>
      <c r="AA80" s="569">
        <f t="shared" ref="AA80:AA82" si="91">+Y80</f>
        <v>0.252</v>
      </c>
      <c r="AB80" s="568" t="str">
        <f t="shared" ref="AB80:AB82" si="92">IFERROR(IF(AC80="","",IF(AC80&lt;=0.2,"Leve",IF(AC80&lt;=0.4,"Menor",IF(AC80&lt;=0.6,"Moderado",IF(AC80&lt;=0.8,"Mayor","Catastrófico"))))),"")</f>
        <v>Menor</v>
      </c>
      <c r="AC80" s="569">
        <f>IFERROR(IF(AND(R79="Impacto",R80="Impacto"),(AC79-(+AC79*U80)),IF(R80="Impacto",(N79-(+N79*U80)),IF(R80="Probabilidad",AC79,""))),"")</f>
        <v>0.4</v>
      </c>
      <c r="AD80" s="568" t="str">
        <f t="shared" ref="AD80:AD81" si="93">IFERROR(IF(OR(AND(Z80="Muy Baja",AB80="Leve"),AND(Z80="Muy Baja",AB80="Menor"),AND(Z80="Baja",AB80="Leve")),"Bajo",IF(OR(AND(Z80="Muy baja",AB80="Moderado"),AND(Z80="Baja",AB80="Menor"),AND(Z80="Baja",AB80="Moderado"),AND(Z80="Media",AB80="Leve"),AND(Z80="Media",AB80="Menor"),AND(Z80="Media",AB80="Moderado"),AND(Z80="Alta",AB80="Leve"),AND(Z80="Alta",AB80="Menor")),"Moderado",IF(OR(AND(Z80="Muy Baja",AB80="Mayor"),AND(Z80="Baja",AB80="Mayor"),AND(Z80="Media",AB80="Mayor"),AND(Z80="Alta",AB80="Moderado"),AND(Z80="Alta",AB80="Mayor"),AND(Z80="Muy Alta",AB80="Leve"),AND(Z80="Muy Alta",AB80="Menor"),AND(Z80="Muy Alta",AB80="Moderado"),AND(Z80="Muy Alta",AB80="Mayor")),"Alto",IF(OR(AND(Z80="Muy Baja",AB80="Catastrófico"),AND(Z80="Baja",AB80="Catastrófico"),AND(Z80="Media",AB80="Catastrófico"),AND(Z80="Alta",AB80="Catastrófico"),AND(Z80="Muy Alta",AB80="Catastrófico")),"Extremo","")))),"")</f>
        <v>Moderado</v>
      </c>
      <c r="AE80" s="830"/>
      <c r="AF80" s="539"/>
      <c r="AG80" s="594"/>
      <c r="AH80" s="577"/>
      <c r="AI80" s="577"/>
      <c r="AJ80" s="539"/>
      <c r="AK80" s="539"/>
      <c r="AL80" s="572"/>
      <c r="AM80" s="572"/>
      <c r="AN80" s="572"/>
      <c r="AO80" s="572"/>
      <c r="AP80" s="573"/>
      <c r="AQ80" s="573"/>
      <c r="AR80" s="574"/>
      <c r="AS80" s="574"/>
      <c r="AT80" s="575"/>
      <c r="AU80" s="550"/>
    </row>
    <row r="81" spans="1:47" s="551" customFormat="1" ht="46.5" customHeight="1" x14ac:dyDescent="0.25">
      <c r="A81" s="846"/>
      <c r="B81" s="837"/>
      <c r="C81" s="837"/>
      <c r="D81" s="837"/>
      <c r="E81" s="837"/>
      <c r="F81" s="837"/>
      <c r="G81" s="837"/>
      <c r="H81" s="821"/>
      <c r="I81" s="831"/>
      <c r="J81" s="839"/>
      <c r="K81" s="845"/>
      <c r="L81" s="839"/>
      <c r="M81" s="831"/>
      <c r="N81" s="839"/>
      <c r="O81" s="831"/>
      <c r="P81" s="564">
        <v>3</v>
      </c>
      <c r="Q81" s="565"/>
      <c r="R81" s="566" t="str">
        <f t="shared" si="88"/>
        <v/>
      </c>
      <c r="S81" s="565"/>
      <c r="T81" s="565"/>
      <c r="U81" s="578" t="str">
        <f t="shared" si="89"/>
        <v/>
      </c>
      <c r="V81" s="565"/>
      <c r="W81" s="565"/>
      <c r="X81" s="565"/>
      <c r="Y81" s="567" t="str">
        <f>IFERROR(IF(AND(R80="Probabilidad",R81="Probabilidad"),(AA80-(+AA80*U81)),IF(AND(R80="Impacto",R81="Probabilidad"),(AA79-(+AA79*U81)),IF(R81="Impacto",AA80,""))),"")</f>
        <v/>
      </c>
      <c r="Z81" s="568" t="str">
        <f t="shared" si="90"/>
        <v/>
      </c>
      <c r="AA81" s="569" t="str">
        <f t="shared" si="91"/>
        <v/>
      </c>
      <c r="AB81" s="568" t="str">
        <f t="shared" si="92"/>
        <v/>
      </c>
      <c r="AC81" s="569" t="str">
        <f>IFERROR(IF(AND(R80="Impacto",R81="Impacto"),(AC80-(+AC80*U81)),IF(AND(R80="Probabilidad",R81="Impacto"),(AC79-(+AC79*U81)),IF(R81="Probabilidad",AC80,""))),"")</f>
        <v/>
      </c>
      <c r="AD81" s="568" t="str">
        <f t="shared" si="93"/>
        <v/>
      </c>
      <c r="AE81" s="830"/>
      <c r="AF81" s="530"/>
      <c r="AG81" s="530"/>
      <c r="AH81" s="530"/>
      <c r="AI81" s="532"/>
      <c r="AJ81" s="584"/>
      <c r="AK81" s="584"/>
      <c r="AL81" s="572"/>
      <c r="AM81" s="572"/>
      <c r="AN81" s="572"/>
      <c r="AO81" s="572"/>
      <c r="AP81" s="573"/>
      <c r="AQ81" s="573"/>
      <c r="AR81" s="574"/>
      <c r="AS81" s="574"/>
      <c r="AT81" s="575"/>
      <c r="AU81" s="550"/>
    </row>
    <row r="82" spans="1:47" s="551" customFormat="1" ht="46.5" customHeight="1" thickBot="1" x14ac:dyDescent="0.3">
      <c r="A82" s="846"/>
      <c r="B82" s="837"/>
      <c r="C82" s="837"/>
      <c r="D82" s="837"/>
      <c r="E82" s="837"/>
      <c r="F82" s="837"/>
      <c r="G82" s="837"/>
      <c r="H82" s="821"/>
      <c r="I82" s="831"/>
      <c r="J82" s="839"/>
      <c r="K82" s="845"/>
      <c r="L82" s="839"/>
      <c r="M82" s="831"/>
      <c r="N82" s="839"/>
      <c r="O82" s="831"/>
      <c r="P82" s="564">
        <v>4</v>
      </c>
      <c r="Q82" s="565"/>
      <c r="R82" s="566"/>
      <c r="S82" s="565"/>
      <c r="T82" s="565"/>
      <c r="U82" s="578"/>
      <c r="V82" s="565"/>
      <c r="W82" s="565"/>
      <c r="X82" s="565"/>
      <c r="Y82" s="567" t="str">
        <f>IFERROR(IF(AND(R81="Probabilidad",R82="Probabilidad"),(AA81-(+AA81*U82)),IF(AND(R81="Impacto",R82="Probabilidad"),(AA80-(+AA80*U82)),IF(R82="Impacto",AA81,""))),"")</f>
        <v/>
      </c>
      <c r="Z82" s="568" t="str">
        <f t="shared" si="90"/>
        <v/>
      </c>
      <c r="AA82" s="569" t="str">
        <f t="shared" si="91"/>
        <v/>
      </c>
      <c r="AB82" s="568" t="str">
        <f t="shared" si="92"/>
        <v/>
      </c>
      <c r="AC82" s="569" t="str">
        <f>IFERROR(IF(AND(R81="Impacto",R82="Impacto"),(AC81-(+AC81*U82)),IF(AND(R81="Probabilidad",R82="Impacto"),(AC80-(+AC80*U82)),IF(R82="Probabilidad",AC81,""))),"")</f>
        <v/>
      </c>
      <c r="AD82" s="568" t="str">
        <f>IFERROR(IF(OR(AND(Z82="Muy Baja",AB82="Leve"),AND(Z82="Muy Baja",AB82="Menor"),AND(Z82="Baja",AB82="Leve")),"Bajo",IF(OR(AND(Z82="Muy baja",AB82="Moderado"),AND(Z82="Baja",AB82="Menor"),AND(Z82="Baja",AB82="Moderado"),AND(Z82="Media",AB82="Leve"),AND(Z82="Media",AB82="Menor"),AND(Z82="Media",AB82="Moderado"),AND(Z82="Alta",AB82="Leve"),AND(Z82="Alta",AB82="Menor")),"Moderado",IF(OR(AND(Z82="Muy Baja",AB82="Mayor"),AND(Z82="Baja",AB82="Mayor"),AND(Z82="Media",AB82="Mayor"),AND(Z82="Alta",AB82="Moderado"),AND(Z82="Alta",AB82="Mayor"),AND(Z82="Muy Alta",AB82="Leve"),AND(Z82="Muy Alta",AB82="Menor"),AND(Z82="Muy Alta",AB82="Moderado"),AND(Z82="Muy Alta",AB82="Mayor")),"Alto",IF(OR(AND(Z82="Muy Baja",AB82="Catastrófico"),AND(Z82="Baja",AB82="Catastrófico"),AND(Z82="Media",AB82="Catastrófico"),AND(Z82="Alta",AB82="Catastrófico"),AND(Z82="Muy Alta",AB82="Catastrófico")),"Extremo","")))),"")</f>
        <v/>
      </c>
      <c r="AE82" s="830"/>
      <c r="AF82" s="530"/>
      <c r="AG82" s="530"/>
      <c r="AH82" s="530"/>
      <c r="AI82" s="532"/>
      <c r="AJ82" s="584"/>
      <c r="AK82" s="584"/>
      <c r="AL82" s="572"/>
      <c r="AM82" s="572"/>
      <c r="AN82" s="572"/>
      <c r="AO82" s="572"/>
      <c r="AP82" s="573"/>
      <c r="AQ82" s="573"/>
      <c r="AR82" s="574"/>
      <c r="AS82" s="574"/>
      <c r="AT82" s="575"/>
      <c r="AU82" s="550"/>
    </row>
    <row r="83" spans="1:47" s="551" customFormat="1" ht="319.5" customHeight="1" x14ac:dyDescent="0.25">
      <c r="A83" s="846">
        <v>19</v>
      </c>
      <c r="B83" s="837" t="s">
        <v>818</v>
      </c>
      <c r="C83" s="837" t="s">
        <v>115</v>
      </c>
      <c r="D83" s="837" t="s">
        <v>899</v>
      </c>
      <c r="E83" s="837" t="s">
        <v>900</v>
      </c>
      <c r="F83" s="837" t="s">
        <v>901</v>
      </c>
      <c r="G83" s="837" t="s">
        <v>540</v>
      </c>
      <c r="H83" s="821">
        <v>255</v>
      </c>
      <c r="I83" s="831" t="str">
        <f>IF(H83&lt;=0,"",IF(H83&lt;=2,"Muy Baja",IF(H83&lt;=24,"Baja",IF(H83&lt;=500,"Media",IF(H83&lt;=5000,"Alta","Muy Alta")))))</f>
        <v>Media</v>
      </c>
      <c r="J83" s="839">
        <f>IF(I83="","",IF(I83="Muy Baja",0.2,IF(I83="Baja",0.4,IF(I83="Media",0.6,IF(I83="Alta",0.8,IF(I83="Muy Alta",1,))))))</f>
        <v>0.6</v>
      </c>
      <c r="K83" s="845" t="s">
        <v>128</v>
      </c>
      <c r="L83" s="839" t="str">
        <f>IF(NOT(ISERROR(MATCH(K83,'Tabla Impacto'!$B$221:$B$223,0))),'Tabla Impacto'!$F$223&amp;"Por favor no seleccionar los criterios de impacto(Afectación Económica o presupuestal y Pérdida Reputacional)",K83)</f>
        <v xml:space="preserve">     El riesgo afecta la imagen de la entidad internamente, de conocimiento general, nivel interno, de junta dircetiva y accionistas y/o de provedores</v>
      </c>
      <c r="M83" s="831" t="str">
        <f>IF(OR(L83='Tabla Impacto'!$C$11,L83='Tabla Impacto'!$D$11),"Leve",IF(OR(L83='Tabla Impacto'!$C$12,L83='Tabla Impacto'!$D$12),"Menor",IF(OR(L83='Tabla Impacto'!$C$13,L83='Tabla Impacto'!$D$13),"Moderado",IF(OR(L83='Tabla Impacto'!$C$14,L83='Tabla Impacto'!$D$14),"Mayor",IF(OR(L83='Tabla Impacto'!$C$15,L83='Tabla Impacto'!$D$15),"Catastrófico","")))))</f>
        <v>Menor</v>
      </c>
      <c r="N83" s="839">
        <f>IF(M83="","",IF(M83="Leve",0.2,IF(M83="Menor",0.4,IF(M83="Moderado",0.6,IF(M83="Mayor",0.8,IF(M83="Catastrófico",1,))))))</f>
        <v>0.4</v>
      </c>
      <c r="O83" s="831" t="str">
        <f>IF(OR(AND(I83="Muy Baja",M83="Leve"),AND(I83="Muy Baja",M83="Menor"),AND(I83="Baja",M83="Leve")),"Bajo",IF(OR(AND(I83="Muy baja",M83="Moderado"),AND(I83="Baja",M83="Menor"),AND(I83="Baja",M83="Moderado"),AND(I83="Media",M83="Leve"),AND(I83="Media",M83="Menor"),AND(I83="Media",M83="Moderado"),AND(I83="Alta",M83="Leve"),AND(I83="Alta",M83="Menor")),"Moderado",IF(OR(AND(I83="Muy Baja",M83="Mayor"),AND(I83="Baja",M83="Mayor"),AND(I83="Media",M83="Mayor"),AND(I83="Alta",M83="Moderado"),AND(I83="Alta",M83="Mayor"),AND(I83="Muy Alta",M83="Leve"),AND(I83="Muy Alta",M83="Menor"),AND(I83="Muy Alta",M83="Moderado"),AND(I83="Muy Alta",M83="Mayor")),"Alto",IF(OR(AND(I83="Muy Baja",M83="Catastrófico"),AND(I83="Baja",M83="Catastrófico"),AND(I83="Media",M83="Catastrófico"),AND(I83="Alta",M83="Catastrófico"),AND(I83="Muy Alta",M83="Catastrófico")),"Extremo",""))))</f>
        <v>Moderado</v>
      </c>
      <c r="P83" s="564">
        <v>1</v>
      </c>
      <c r="Q83" s="565" t="s">
        <v>965</v>
      </c>
      <c r="R83" s="566" t="str">
        <f>IF(OR(S83="Preventivo",S83="Detectivo"),"Probabilidad",IF(S83="Correctivo","Impacto",""))</f>
        <v>Probabilidad</v>
      </c>
      <c r="S83" s="565" t="s">
        <v>13</v>
      </c>
      <c r="T83" s="565" t="s">
        <v>8</v>
      </c>
      <c r="U83" s="578" t="str">
        <f>IF(AND(S83="Preventivo",T83="Automático"),"50%",IF(AND(S83="Preventivo",T83="Manual"),"40%",IF(AND(S83="Detectivo",T83="Automático"),"40%",IF(AND(S83="Detectivo",T83="Manual"),"30%",IF(AND(S83="Correctivo",T83="Automático"),"35%",IF(AND(S83="Correctivo",T83="Manual"),"25%",""))))))</f>
        <v>40%</v>
      </c>
      <c r="V83" s="565" t="s">
        <v>18</v>
      </c>
      <c r="W83" s="565" t="s">
        <v>21</v>
      </c>
      <c r="X83" s="565" t="s">
        <v>539</v>
      </c>
      <c r="Y83" s="567">
        <f>IFERROR(IF(R83="Probabilidad",(J83-(+J83*U83)),IF(R83="Impacto",J83,"")),"")</f>
        <v>0.36</v>
      </c>
      <c r="Z83" s="568" t="str">
        <f>IFERROR(IF(Y83="","",IF(Y83&lt;=0.2,"Muy Baja",IF(Y83&lt;=0.4,"Baja",IF(Y83&lt;=0.6,"Media",IF(Y83&lt;=0.8,"Alta","Muy Alta"))))),"")</f>
        <v>Baja</v>
      </c>
      <c r="AA83" s="569">
        <f>+Y83</f>
        <v>0.36</v>
      </c>
      <c r="AB83" s="568" t="str">
        <f>IFERROR(IF(AC83="","",IF(AC83&lt;=0.2,"Leve",IF(AC83&lt;=0.4,"Menor",IF(AC83&lt;=0.6,"Moderado",IF(AC83&lt;=0.8,"Mayor","Catastrófico"))))),"")</f>
        <v>Menor</v>
      </c>
      <c r="AC83" s="569">
        <f>IFERROR(IF(R83="Impacto",(N83-(+N83*U83)),IF(R83="Probabilidad",N83,"")),"")</f>
        <v>0.4</v>
      </c>
      <c r="AD83" s="568" t="str">
        <f>IFERROR(IF(OR(AND(Z83="Muy Baja",AB83="Leve"),AND(Z83="Muy Baja",AB83="Menor"),AND(Z83="Baja",AB83="Leve")),"Bajo",IF(OR(AND(Z83="Muy baja",AB83="Moderado"),AND(Z83="Baja",AB83="Menor"),AND(Z83="Baja",AB83="Moderado"),AND(Z83="Media",AB83="Leve"),AND(Z83="Media",AB83="Menor"),AND(Z83="Media",AB83="Moderado"),AND(Z83="Alta",AB83="Leve"),AND(Z83="Alta",AB83="Menor")),"Moderado",IF(OR(AND(Z83="Muy Baja",AB83="Mayor"),AND(Z83="Baja",AB83="Mayor"),AND(Z83="Media",AB83="Mayor"),AND(Z83="Alta",AB83="Moderado"),AND(Z83="Alta",AB83="Mayor"),AND(Z83="Muy Alta",AB83="Leve"),AND(Z83="Muy Alta",AB83="Menor"),AND(Z83="Muy Alta",AB83="Moderado"),AND(Z83="Muy Alta",AB83="Mayor")),"Alto",IF(OR(AND(Z83="Muy Baja",AB83="Catastrófico"),AND(Z83="Baja",AB83="Catastrófico"),AND(Z83="Media",AB83="Catastrófico"),AND(Z83="Alta",AB83="Catastrófico"),AND(Z83="Muy Alta",AB83="Catastrófico")),"Extremo","")))),"")</f>
        <v>Moderado</v>
      </c>
      <c r="AE83" s="830" t="s">
        <v>26</v>
      </c>
      <c r="AF83" s="526" t="s">
        <v>1115</v>
      </c>
      <c r="AG83" s="526" t="s">
        <v>1075</v>
      </c>
      <c r="AH83" s="527">
        <v>45657</v>
      </c>
      <c r="AI83" s="526" t="s">
        <v>1116</v>
      </c>
      <c r="AJ83" s="538" t="s">
        <v>1114</v>
      </c>
      <c r="AK83" s="538" t="s">
        <v>1075</v>
      </c>
      <c r="AL83" s="572"/>
      <c r="AM83" s="572"/>
      <c r="AN83" s="572"/>
      <c r="AO83" s="572"/>
      <c r="AP83" s="573"/>
      <c r="AQ83" s="573"/>
      <c r="AR83" s="574"/>
      <c r="AS83" s="574"/>
      <c r="AT83" s="575"/>
      <c r="AU83" s="550"/>
    </row>
    <row r="84" spans="1:47" s="551" customFormat="1" ht="272.25" customHeight="1" x14ac:dyDescent="0.25">
      <c r="A84" s="846"/>
      <c r="B84" s="837"/>
      <c r="C84" s="837"/>
      <c r="D84" s="837"/>
      <c r="E84" s="837"/>
      <c r="F84" s="837"/>
      <c r="G84" s="837"/>
      <c r="H84" s="821"/>
      <c r="I84" s="831"/>
      <c r="J84" s="839"/>
      <c r="K84" s="845"/>
      <c r="L84" s="839"/>
      <c r="M84" s="831"/>
      <c r="N84" s="839"/>
      <c r="O84" s="831"/>
      <c r="P84" s="564">
        <v>2</v>
      </c>
      <c r="Q84" s="565" t="s">
        <v>966</v>
      </c>
      <c r="R84" s="566" t="str">
        <f>IF(OR(S84="Preventivo",S84="Detectivo"),"Probabilidad",IF(S84="Correctivo","Impacto",""))</f>
        <v>Probabilidad</v>
      </c>
      <c r="S84" s="565" t="s">
        <v>13</v>
      </c>
      <c r="T84" s="565" t="s">
        <v>8</v>
      </c>
      <c r="U84" s="578" t="str">
        <f>IF(AND(S84="Preventivo",T84="Automático"),"50%",IF(AND(S84="Preventivo",T84="Manual"),"40%",IF(AND(S84="Detectivo",T84="Automático"),"40%",IF(AND(S84="Detectivo",T84="Manual"),"30%",IF(AND(S84="Correctivo",T84="Automático"),"35%",IF(AND(S84="Correctivo",T84="Manual"),"25%",""))))))</f>
        <v>40%</v>
      </c>
      <c r="V84" s="565" t="s">
        <v>18</v>
      </c>
      <c r="W84" s="565" t="s">
        <v>21</v>
      </c>
      <c r="X84" s="565" t="s">
        <v>539</v>
      </c>
      <c r="Y84" s="567">
        <f>IFERROR(IF(AND(R83="Probabilidad",R84="Probabilidad"),(AA83-(+AA83*U84)),IF(R84="Probabilidad",(J83-(+J83*U84)),IF(R84="Impacto",AA83,""))),"")</f>
        <v>0.216</v>
      </c>
      <c r="Z84" s="568" t="str">
        <f t="shared" ref="Z84:Z86" si="94">IFERROR(IF(Y84="","",IF(Y84&lt;=0.2,"Muy Baja",IF(Y84&lt;=0.4,"Baja",IF(Y84&lt;=0.6,"Media",IF(Y84&lt;=0.8,"Alta","Muy Alta"))))),"")</f>
        <v>Baja</v>
      </c>
      <c r="AA84" s="569">
        <f t="shared" ref="AA84:AA86" si="95">+Y84</f>
        <v>0.216</v>
      </c>
      <c r="AB84" s="568" t="str">
        <f t="shared" ref="AB84:AB86" si="96">IFERROR(IF(AC84="","",IF(AC84&lt;=0.2,"Leve",IF(AC84&lt;=0.4,"Menor",IF(AC84&lt;=0.6,"Moderado",IF(AC84&lt;=0.8,"Mayor","Catastrófico"))))),"")</f>
        <v>Menor</v>
      </c>
      <c r="AC84" s="569">
        <f>IFERROR(IF(AND(R83="Impacto",R84="Impacto"),(AC83-(+AC83*U84)),IF(R84="Impacto",(N83-(+N83*U84)),IF(R84="Probabilidad",AC83,""))),"")</f>
        <v>0.4</v>
      </c>
      <c r="AD84" s="568" t="str">
        <f t="shared" ref="AD84:AD85" si="97">IFERROR(IF(OR(AND(Z84="Muy Baja",AB84="Leve"),AND(Z84="Muy Baja",AB84="Menor"),AND(Z84="Baja",AB84="Leve")),"Bajo",IF(OR(AND(Z84="Muy baja",AB84="Moderado"),AND(Z84="Baja",AB84="Menor"),AND(Z84="Baja",AB84="Moderado"),AND(Z84="Media",AB84="Leve"),AND(Z84="Media",AB84="Menor"),AND(Z84="Media",AB84="Moderado"),AND(Z84="Alta",AB84="Leve"),AND(Z84="Alta",AB84="Menor")),"Moderado",IF(OR(AND(Z84="Muy Baja",AB84="Mayor"),AND(Z84="Baja",AB84="Mayor"),AND(Z84="Media",AB84="Mayor"),AND(Z84="Alta",AB84="Moderado"),AND(Z84="Alta",AB84="Mayor"),AND(Z84="Muy Alta",AB84="Leve"),AND(Z84="Muy Alta",AB84="Menor"),AND(Z84="Muy Alta",AB84="Moderado"),AND(Z84="Muy Alta",AB84="Mayor")),"Alto",IF(OR(AND(Z84="Muy Baja",AB84="Catastrófico"),AND(Z84="Baja",AB84="Catastrófico"),AND(Z84="Media",AB84="Catastrófico"),AND(Z84="Alta",AB84="Catastrófico"),AND(Z84="Muy Alta",AB84="Catastrófico")),"Extremo","")))),"")</f>
        <v>Moderado</v>
      </c>
      <c r="AE84" s="830"/>
      <c r="AF84" s="530"/>
      <c r="AG84" s="530"/>
      <c r="AH84" s="530"/>
      <c r="AI84" s="532"/>
      <c r="AJ84" s="584"/>
      <c r="AK84" s="584"/>
      <c r="AL84" s="572"/>
      <c r="AM84" s="572"/>
      <c r="AN84" s="572"/>
      <c r="AO84" s="572"/>
      <c r="AP84" s="573"/>
      <c r="AQ84" s="573"/>
      <c r="AR84" s="574"/>
      <c r="AS84" s="574"/>
      <c r="AT84" s="575"/>
      <c r="AU84" s="550"/>
    </row>
    <row r="85" spans="1:47" s="551" customFormat="1" ht="46.5" customHeight="1" x14ac:dyDescent="0.25">
      <c r="A85" s="846"/>
      <c r="B85" s="837"/>
      <c r="C85" s="837"/>
      <c r="D85" s="837"/>
      <c r="E85" s="837"/>
      <c r="F85" s="837"/>
      <c r="G85" s="837"/>
      <c r="H85" s="821"/>
      <c r="I85" s="831"/>
      <c r="J85" s="839"/>
      <c r="K85" s="845"/>
      <c r="L85" s="839"/>
      <c r="M85" s="831"/>
      <c r="N85" s="839"/>
      <c r="O85" s="831"/>
      <c r="P85" s="564">
        <v>3</v>
      </c>
      <c r="Q85" s="565"/>
      <c r="R85" s="566" t="str">
        <f>IF(OR(S85="Preventivo",S85="Detectivo"),"Probabilidad",IF(S85="Correctivo","Impacto",""))</f>
        <v/>
      </c>
      <c r="S85" s="565"/>
      <c r="T85" s="565"/>
      <c r="U85" s="578" t="str">
        <f>IF(AND(S85="Preventivo",T85="Automático"),"50%",IF(AND(S85="Preventivo",T85="Manual"),"40%",IF(AND(S85="Detectivo",T85="Automático"),"40%",IF(AND(S85="Detectivo",T85="Manual"),"30%",IF(AND(S85="Correctivo",T85="Automático"),"35%",IF(AND(S85="Correctivo",T85="Manual"),"25%",""))))))</f>
        <v/>
      </c>
      <c r="V85" s="565"/>
      <c r="W85" s="565"/>
      <c r="X85" s="565"/>
      <c r="Y85" s="567" t="str">
        <f>IFERROR(IF(AND(R84="Probabilidad",R85="Probabilidad"),(AA84-(+AA84*U85)),IF(AND(R84="Impacto",R85="Probabilidad"),(AA83-(+AA83*U85)),IF(R85="Impacto",AA84,""))),"")</f>
        <v/>
      </c>
      <c r="Z85" s="568" t="str">
        <f t="shared" si="94"/>
        <v/>
      </c>
      <c r="AA85" s="569" t="str">
        <f t="shared" si="95"/>
        <v/>
      </c>
      <c r="AB85" s="568" t="str">
        <f t="shared" si="96"/>
        <v/>
      </c>
      <c r="AC85" s="569" t="str">
        <f>IFERROR(IF(AND(R84="Impacto",R85="Impacto"),(AC84-(+AC84*U85)),IF(AND(R84="Probabilidad",R85="Impacto"),(AC83-(+AC83*U85)),IF(R85="Probabilidad",AC84,""))),"")</f>
        <v/>
      </c>
      <c r="AD85" s="568" t="str">
        <f t="shared" si="97"/>
        <v/>
      </c>
      <c r="AE85" s="830"/>
      <c r="AF85" s="530"/>
      <c r="AG85" s="530"/>
      <c r="AH85" s="530"/>
      <c r="AI85" s="532"/>
      <c r="AJ85" s="584"/>
      <c r="AK85" s="584"/>
      <c r="AL85" s="572"/>
      <c r="AM85" s="572"/>
      <c r="AN85" s="572"/>
      <c r="AO85" s="572"/>
      <c r="AP85" s="573"/>
      <c r="AQ85" s="573"/>
      <c r="AR85" s="574"/>
      <c r="AS85" s="574"/>
      <c r="AT85" s="575"/>
      <c r="AU85" s="550"/>
    </row>
    <row r="86" spans="1:47" s="551" customFormat="1" ht="46.5" customHeight="1" thickBot="1" x14ac:dyDescent="0.3">
      <c r="A86" s="846"/>
      <c r="B86" s="837"/>
      <c r="C86" s="837"/>
      <c r="D86" s="837"/>
      <c r="E86" s="837"/>
      <c r="F86" s="837"/>
      <c r="G86" s="837"/>
      <c r="H86" s="821"/>
      <c r="I86" s="831"/>
      <c r="J86" s="839"/>
      <c r="K86" s="845"/>
      <c r="L86" s="839"/>
      <c r="M86" s="831"/>
      <c r="N86" s="839"/>
      <c r="O86" s="831"/>
      <c r="P86" s="564">
        <v>4</v>
      </c>
      <c r="Q86" s="565"/>
      <c r="R86" s="566"/>
      <c r="S86" s="565"/>
      <c r="T86" s="565"/>
      <c r="U86" s="578"/>
      <c r="V86" s="565"/>
      <c r="W86" s="565"/>
      <c r="X86" s="565"/>
      <c r="Y86" s="567" t="str">
        <f>IFERROR(IF(AND(R85="Probabilidad",R86="Probabilidad"),(AA85-(+AA85*U86)),IF(AND(R85="Impacto",R86="Probabilidad"),(AA84-(+AA84*U86)),IF(R86="Impacto",AA85,""))),"")</f>
        <v/>
      </c>
      <c r="Z86" s="568" t="str">
        <f t="shared" si="94"/>
        <v/>
      </c>
      <c r="AA86" s="569" t="str">
        <f t="shared" si="95"/>
        <v/>
      </c>
      <c r="AB86" s="568" t="str">
        <f t="shared" si="96"/>
        <v/>
      </c>
      <c r="AC86" s="569" t="str">
        <f>IFERROR(IF(AND(R85="Impacto",R86="Impacto"),(AC85-(+AC85*U86)),IF(AND(R85="Probabilidad",R86="Impacto"),(AC84-(+AC84*U86)),IF(R86="Probabilidad",AC85,""))),"")</f>
        <v/>
      </c>
      <c r="AD86" s="568" t="str">
        <f>IFERROR(IF(OR(AND(Z86="Muy Baja",AB86="Leve"),AND(Z86="Muy Baja",AB86="Menor"),AND(Z86="Baja",AB86="Leve")),"Bajo",IF(OR(AND(Z86="Muy baja",AB86="Moderado"),AND(Z86="Baja",AB86="Menor"),AND(Z86="Baja",AB86="Moderado"),AND(Z86="Media",AB86="Leve"),AND(Z86="Media",AB86="Menor"),AND(Z86="Media",AB86="Moderado"),AND(Z86="Alta",AB86="Leve"),AND(Z86="Alta",AB86="Menor")),"Moderado",IF(OR(AND(Z86="Muy Baja",AB86="Mayor"),AND(Z86="Baja",AB86="Mayor"),AND(Z86="Media",AB86="Mayor"),AND(Z86="Alta",AB86="Moderado"),AND(Z86="Alta",AB86="Mayor"),AND(Z86="Muy Alta",AB86="Leve"),AND(Z86="Muy Alta",AB86="Menor"),AND(Z86="Muy Alta",AB86="Moderado"),AND(Z86="Muy Alta",AB86="Mayor")),"Alto",IF(OR(AND(Z86="Muy Baja",AB86="Catastrófico"),AND(Z86="Baja",AB86="Catastrófico"),AND(Z86="Media",AB86="Catastrófico"),AND(Z86="Alta",AB86="Catastrófico"),AND(Z86="Muy Alta",AB86="Catastrófico")),"Extremo","")))),"")</f>
        <v/>
      </c>
      <c r="AE86" s="830"/>
      <c r="AF86" s="530"/>
      <c r="AG86" s="530"/>
      <c r="AH86" s="530"/>
      <c r="AI86" s="532"/>
      <c r="AJ86" s="584"/>
      <c r="AK86" s="584"/>
      <c r="AL86" s="572"/>
      <c r="AM86" s="572"/>
      <c r="AN86" s="572"/>
      <c r="AO86" s="572"/>
      <c r="AP86" s="573"/>
      <c r="AQ86" s="573"/>
      <c r="AR86" s="574"/>
      <c r="AS86" s="574"/>
      <c r="AT86" s="575"/>
      <c r="AU86" s="550"/>
    </row>
    <row r="87" spans="1:47" s="551" customFormat="1" ht="312" customHeight="1" x14ac:dyDescent="0.25">
      <c r="A87" s="846">
        <v>20</v>
      </c>
      <c r="B87" s="837" t="s">
        <v>818</v>
      </c>
      <c r="C87" s="837" t="s">
        <v>115</v>
      </c>
      <c r="D87" s="837" t="s">
        <v>902</v>
      </c>
      <c r="E87" s="837" t="s">
        <v>903</v>
      </c>
      <c r="F87" s="837" t="s">
        <v>904</v>
      </c>
      <c r="G87" s="837" t="s">
        <v>549</v>
      </c>
      <c r="H87" s="821">
        <v>255</v>
      </c>
      <c r="I87" s="831" t="str">
        <f>IF(H87&lt;=0,"",IF(H87&lt;=2,"Muy Baja",IF(H87&lt;=24,"Baja",IF(H87&lt;=500,"Media",IF(H87&lt;=5000,"Alta","Muy Alta")))))</f>
        <v>Media</v>
      </c>
      <c r="J87" s="839">
        <f>IF(I87="","",IF(I87="Muy Baja",0.2,IF(I87="Baja",0.4,IF(I87="Media",0.6,IF(I87="Alta",0.8,IF(I87="Muy Alta",1,))))))</f>
        <v>0.6</v>
      </c>
      <c r="K87" s="845" t="s">
        <v>127</v>
      </c>
      <c r="L87" s="839" t="str">
        <f>IF(NOT(ISERROR(MATCH(K87,'Tabla Impacto'!$B$221:$B$223,0))),'Tabla Impacto'!$F$223&amp;"Por favor no seleccionar los criterios de impacto(Afectación Económica o presupuestal y Pérdida Reputacional)",K87)</f>
        <v xml:space="preserve">     El riesgo afecta la imagen de alguna área de la organización</v>
      </c>
      <c r="M87" s="831" t="str">
        <f>IF(OR(L87='Tabla Impacto'!$C$11,L87='Tabla Impacto'!$D$11),"Leve",IF(OR(L87='Tabla Impacto'!$C$12,L87='Tabla Impacto'!$D$12),"Menor",IF(OR(L87='Tabla Impacto'!$C$13,L87='Tabla Impacto'!$D$13),"Moderado",IF(OR(L87='Tabla Impacto'!$C$14,L87='Tabla Impacto'!$D$14),"Mayor",IF(OR(L87='Tabla Impacto'!$C$15,L87='Tabla Impacto'!$D$15),"Catastrófico","")))))</f>
        <v>Leve</v>
      </c>
      <c r="N87" s="839">
        <f>IF(M87="","",IF(M87="Leve",0.2,IF(M87="Menor",0.4,IF(M87="Moderado",0.6,IF(M87="Mayor",0.8,IF(M87="Catastrófico",1,))))))</f>
        <v>0.2</v>
      </c>
      <c r="O87" s="831"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Moderado</v>
      </c>
      <c r="P87" s="564">
        <v>1</v>
      </c>
      <c r="Q87" s="565" t="s">
        <v>967</v>
      </c>
      <c r="R87" s="566" t="str">
        <f t="shared" ref="R87:R93" si="98">IF(OR(S87="Preventivo",S87="Detectivo"),"Probabilidad",IF(S87="Correctivo","Impacto",""))</f>
        <v>Probabilidad</v>
      </c>
      <c r="S87" s="565" t="s">
        <v>13</v>
      </c>
      <c r="T87" s="565" t="s">
        <v>8</v>
      </c>
      <c r="U87" s="578" t="str">
        <f t="shared" ref="U87:U93" si="99">IF(AND(S87="Preventivo",T87="Automático"),"50%",IF(AND(S87="Preventivo",T87="Manual"),"40%",IF(AND(S87="Detectivo",T87="Automático"),"40%",IF(AND(S87="Detectivo",T87="Manual"),"30%",IF(AND(S87="Correctivo",T87="Automático"),"35%",IF(AND(S87="Correctivo",T87="Manual"),"25%",""))))))</f>
        <v>40%</v>
      </c>
      <c r="V87" s="565" t="s">
        <v>18</v>
      </c>
      <c r="W87" s="565" t="s">
        <v>21</v>
      </c>
      <c r="X87" s="565" t="s">
        <v>539</v>
      </c>
      <c r="Y87" s="567">
        <f>IFERROR(IF(R87="Probabilidad",(J87-(+J87*U87)),IF(R87="Impacto",J87,"")),"")</f>
        <v>0.36</v>
      </c>
      <c r="Z87" s="568" t="str">
        <f>IFERROR(IF(Y87="","",IF(Y87&lt;=0.2,"Muy Baja",IF(Y87&lt;=0.4,"Baja",IF(Y87&lt;=0.6,"Media",IF(Y87&lt;=0.8,"Alta","Muy Alta"))))),"")</f>
        <v>Baja</v>
      </c>
      <c r="AA87" s="569">
        <f>+Y87</f>
        <v>0.36</v>
      </c>
      <c r="AB87" s="568" t="str">
        <f>IFERROR(IF(AC87="","",IF(AC87&lt;=0.2,"Leve",IF(AC87&lt;=0.4,"Menor",IF(AC87&lt;=0.6,"Moderado",IF(AC87&lt;=0.8,"Mayor","Catastrófico"))))),"")</f>
        <v>Leve</v>
      </c>
      <c r="AC87" s="569">
        <f>IFERROR(IF(R87="Impacto",(N87-(+N87*U87)),IF(R87="Probabilidad",N87,"")),"")</f>
        <v>0.2</v>
      </c>
      <c r="AD87" s="568" t="str">
        <f>IFERROR(IF(OR(AND(Z87="Muy Baja",AB87="Leve"),AND(Z87="Muy Baja",AB87="Menor"),AND(Z87="Baja",AB87="Leve")),"Bajo",IF(OR(AND(Z87="Muy baja",AB87="Moderado"),AND(Z87="Baja",AB87="Menor"),AND(Z87="Baja",AB87="Moderado"),AND(Z87="Media",AB87="Leve"),AND(Z87="Media",AB87="Menor"),AND(Z87="Media",AB87="Moderado"),AND(Z87="Alta",AB87="Leve"),AND(Z87="Alta",AB87="Menor")),"Moderado",IF(OR(AND(Z87="Muy Baja",AB87="Mayor"),AND(Z87="Baja",AB87="Mayor"),AND(Z87="Media",AB87="Mayor"),AND(Z87="Alta",AB87="Moderado"),AND(Z87="Alta",AB87="Mayor"),AND(Z87="Muy Alta",AB87="Leve"),AND(Z87="Muy Alta",AB87="Menor"),AND(Z87="Muy Alta",AB87="Moderado"),AND(Z87="Muy Alta",AB87="Mayor")),"Alto",IF(OR(AND(Z87="Muy Baja",AB87="Catastrófico"),AND(Z87="Baja",AB87="Catastrófico"),AND(Z87="Media",AB87="Catastrófico"),AND(Z87="Alta",AB87="Catastrófico"),AND(Z87="Muy Alta",AB87="Catastrófico")),"Extremo","")))),"")</f>
        <v>Bajo</v>
      </c>
      <c r="AE87" s="830" t="s">
        <v>26</v>
      </c>
      <c r="AF87" s="539" t="s">
        <v>1117</v>
      </c>
      <c r="AG87" s="539" t="s">
        <v>1075</v>
      </c>
      <c r="AH87" s="577">
        <v>45657</v>
      </c>
      <c r="AI87" s="243" t="s">
        <v>1118</v>
      </c>
      <c r="AJ87" s="534" t="s">
        <v>1114</v>
      </c>
      <c r="AK87" s="534" t="s">
        <v>1075</v>
      </c>
      <c r="AL87" s="572"/>
      <c r="AM87" s="572"/>
      <c r="AN87" s="572"/>
      <c r="AO87" s="572"/>
      <c r="AP87" s="573"/>
      <c r="AQ87" s="573"/>
      <c r="AR87" s="574"/>
      <c r="AS87" s="574"/>
      <c r="AT87" s="575"/>
      <c r="AU87" s="550"/>
    </row>
    <row r="88" spans="1:47" s="551" customFormat="1" ht="46.5" customHeight="1" x14ac:dyDescent="0.25">
      <c r="A88" s="846"/>
      <c r="B88" s="837"/>
      <c r="C88" s="837"/>
      <c r="D88" s="837"/>
      <c r="E88" s="837"/>
      <c r="F88" s="837"/>
      <c r="G88" s="837"/>
      <c r="H88" s="821"/>
      <c r="I88" s="831"/>
      <c r="J88" s="839"/>
      <c r="K88" s="845"/>
      <c r="L88" s="839"/>
      <c r="M88" s="831"/>
      <c r="N88" s="839"/>
      <c r="O88" s="831"/>
      <c r="P88" s="564">
        <v>2</v>
      </c>
      <c r="Q88" s="565"/>
      <c r="R88" s="566" t="str">
        <f t="shared" si="98"/>
        <v/>
      </c>
      <c r="S88" s="565"/>
      <c r="T88" s="565"/>
      <c r="U88" s="578" t="str">
        <f t="shared" si="99"/>
        <v/>
      </c>
      <c r="V88" s="565"/>
      <c r="W88" s="565"/>
      <c r="X88" s="565"/>
      <c r="Y88" s="567" t="str">
        <f>IFERROR(IF(AND(R87="Probabilidad",R88="Probabilidad"),(AA87-(+AA87*U88)),IF(R88="Probabilidad",(J87-(+J87*U88)),IF(R88="Impacto",AA87,""))),"")</f>
        <v/>
      </c>
      <c r="Z88" s="568" t="str">
        <f t="shared" ref="Z88:Z90" si="100">IFERROR(IF(Y88="","",IF(Y88&lt;=0.2,"Muy Baja",IF(Y88&lt;=0.4,"Baja",IF(Y88&lt;=0.6,"Media",IF(Y88&lt;=0.8,"Alta","Muy Alta"))))),"")</f>
        <v/>
      </c>
      <c r="AA88" s="569" t="str">
        <f t="shared" ref="AA88:AA90" si="101">+Y88</f>
        <v/>
      </c>
      <c r="AB88" s="568" t="str">
        <f t="shared" ref="AB88:AB90" si="102">IFERROR(IF(AC88="","",IF(AC88&lt;=0.2,"Leve",IF(AC88&lt;=0.4,"Menor",IF(AC88&lt;=0.6,"Moderado",IF(AC88&lt;=0.8,"Mayor","Catastrófico"))))),"")</f>
        <v/>
      </c>
      <c r="AC88" s="569" t="str">
        <f>IFERROR(IF(AND(R87="Impacto",R88="Impacto"),(AC87-(+AC87*U88)),IF(R88="Impacto",(N87-(+N87*U88)),IF(R88="Probabilidad",AC87,""))),"")</f>
        <v/>
      </c>
      <c r="AD88" s="568" t="str">
        <f t="shared" ref="AD88:AD89" si="103">IFERROR(IF(OR(AND(Z88="Muy Baja",AB88="Leve"),AND(Z88="Muy Baja",AB88="Menor"),AND(Z88="Baja",AB88="Leve")),"Bajo",IF(OR(AND(Z88="Muy baja",AB88="Moderado"),AND(Z88="Baja",AB88="Menor"),AND(Z88="Baja",AB88="Moderado"),AND(Z88="Media",AB88="Leve"),AND(Z88="Media",AB88="Menor"),AND(Z88="Media",AB88="Moderado"),AND(Z88="Alta",AB88="Leve"),AND(Z88="Alta",AB88="Menor")),"Moderado",IF(OR(AND(Z88="Muy Baja",AB88="Mayor"),AND(Z88="Baja",AB88="Mayor"),AND(Z88="Media",AB88="Mayor"),AND(Z88="Alta",AB88="Moderado"),AND(Z88="Alta",AB88="Mayor"),AND(Z88="Muy Alta",AB88="Leve"),AND(Z88="Muy Alta",AB88="Menor"),AND(Z88="Muy Alta",AB88="Moderado"),AND(Z88="Muy Alta",AB88="Mayor")),"Alto",IF(OR(AND(Z88="Muy Baja",AB88="Catastrófico"),AND(Z88="Baja",AB88="Catastrófico"),AND(Z88="Media",AB88="Catastrófico"),AND(Z88="Alta",AB88="Catastrófico"),AND(Z88="Muy Alta",AB88="Catastrófico")),"Extremo","")))),"")</f>
        <v/>
      </c>
      <c r="AE88" s="830"/>
      <c r="AF88" s="530"/>
      <c r="AG88" s="530"/>
      <c r="AH88" s="530"/>
      <c r="AI88" s="532"/>
      <c r="AJ88" s="584"/>
      <c r="AK88" s="584"/>
      <c r="AL88" s="572"/>
      <c r="AM88" s="572"/>
      <c r="AN88" s="572"/>
      <c r="AO88" s="572"/>
      <c r="AP88" s="573"/>
      <c r="AQ88" s="573"/>
      <c r="AR88" s="574"/>
      <c r="AS88" s="574"/>
      <c r="AT88" s="575"/>
      <c r="AU88" s="550"/>
    </row>
    <row r="89" spans="1:47" s="551" customFormat="1" ht="46.5" customHeight="1" x14ac:dyDescent="0.25">
      <c r="A89" s="846"/>
      <c r="B89" s="837"/>
      <c r="C89" s="837"/>
      <c r="D89" s="837"/>
      <c r="E89" s="837"/>
      <c r="F89" s="837"/>
      <c r="G89" s="837"/>
      <c r="H89" s="821"/>
      <c r="I89" s="831"/>
      <c r="J89" s="839"/>
      <c r="K89" s="845"/>
      <c r="L89" s="839"/>
      <c r="M89" s="831"/>
      <c r="N89" s="839"/>
      <c r="O89" s="831"/>
      <c r="P89" s="564">
        <v>3</v>
      </c>
      <c r="Q89" s="565"/>
      <c r="R89" s="566" t="str">
        <f t="shared" si="98"/>
        <v/>
      </c>
      <c r="S89" s="565"/>
      <c r="T89" s="565"/>
      <c r="U89" s="578" t="str">
        <f t="shared" si="99"/>
        <v/>
      </c>
      <c r="V89" s="565"/>
      <c r="W89" s="565"/>
      <c r="X89" s="565"/>
      <c r="Y89" s="567" t="str">
        <f>IFERROR(IF(AND(R88="Probabilidad",R89="Probabilidad"),(AA88-(+AA88*U89)),IF(AND(R88="Impacto",R89="Probabilidad"),(AA87-(+AA87*U89)),IF(R89="Impacto",AA88,""))),"")</f>
        <v/>
      </c>
      <c r="Z89" s="568" t="str">
        <f t="shared" si="100"/>
        <v/>
      </c>
      <c r="AA89" s="569" t="str">
        <f t="shared" si="101"/>
        <v/>
      </c>
      <c r="AB89" s="568" t="str">
        <f t="shared" si="102"/>
        <v/>
      </c>
      <c r="AC89" s="569" t="str">
        <f>IFERROR(IF(AND(R88="Impacto",R89="Impacto"),(AC88-(+AC88*U89)),IF(AND(R88="Probabilidad",R89="Impacto"),(AC87-(+AC87*U89)),IF(R89="Probabilidad",AC88,""))),"")</f>
        <v/>
      </c>
      <c r="AD89" s="568" t="str">
        <f t="shared" si="103"/>
        <v/>
      </c>
      <c r="AE89" s="830"/>
      <c r="AF89" s="530"/>
      <c r="AG89" s="530"/>
      <c r="AH89" s="530"/>
      <c r="AI89" s="532"/>
      <c r="AJ89" s="584"/>
      <c r="AK89" s="584"/>
      <c r="AL89" s="572"/>
      <c r="AM89" s="572"/>
      <c r="AN89" s="572"/>
      <c r="AO89" s="572"/>
      <c r="AP89" s="573"/>
      <c r="AQ89" s="573"/>
      <c r="AR89" s="574"/>
      <c r="AS89" s="574"/>
      <c r="AT89" s="575"/>
      <c r="AU89" s="550"/>
    </row>
    <row r="90" spans="1:47" s="551" customFormat="1" ht="46.5" customHeight="1" x14ac:dyDescent="0.25">
      <c r="A90" s="846"/>
      <c r="B90" s="837"/>
      <c r="C90" s="837"/>
      <c r="D90" s="837"/>
      <c r="E90" s="837"/>
      <c r="F90" s="837"/>
      <c r="G90" s="837"/>
      <c r="H90" s="821"/>
      <c r="I90" s="831"/>
      <c r="J90" s="839"/>
      <c r="K90" s="845"/>
      <c r="L90" s="839"/>
      <c r="M90" s="831"/>
      <c r="N90" s="839"/>
      <c r="O90" s="831"/>
      <c r="P90" s="564">
        <v>4</v>
      </c>
      <c r="Q90" s="565"/>
      <c r="R90" s="566" t="str">
        <f t="shared" si="98"/>
        <v/>
      </c>
      <c r="S90" s="565"/>
      <c r="T90" s="565"/>
      <c r="U90" s="578" t="str">
        <f t="shared" si="99"/>
        <v/>
      </c>
      <c r="V90" s="565"/>
      <c r="W90" s="565"/>
      <c r="X90" s="565"/>
      <c r="Y90" s="567" t="str">
        <f>IFERROR(IF(AND(R89="Probabilidad",R90="Probabilidad"),(AA89-(+AA89*U90)),IF(AND(R89="Impacto",R90="Probabilidad"),(AA88-(+AA88*U90)),IF(R90="Impacto",AA89,""))),"")</f>
        <v/>
      </c>
      <c r="Z90" s="568" t="str">
        <f t="shared" si="100"/>
        <v/>
      </c>
      <c r="AA90" s="569" t="str">
        <f t="shared" si="101"/>
        <v/>
      </c>
      <c r="AB90" s="568" t="str">
        <f t="shared" si="102"/>
        <v/>
      </c>
      <c r="AC90" s="569" t="str">
        <f>IFERROR(IF(AND(R89="Impacto",R90="Impacto"),(AC89-(+AC89*U90)),IF(AND(R89="Probabilidad",R90="Impacto"),(AC88-(+AC88*U90)),IF(R90="Probabilidad",AC89,""))),"")</f>
        <v/>
      </c>
      <c r="AD90" s="568" t="str">
        <f>IFERROR(IF(OR(AND(Z90="Muy Baja",AB90="Leve"),AND(Z90="Muy Baja",AB90="Menor"),AND(Z90="Baja",AB90="Leve")),"Bajo",IF(OR(AND(Z90="Muy baja",AB90="Moderado"),AND(Z90="Baja",AB90="Menor"),AND(Z90="Baja",AB90="Moderado"),AND(Z90="Media",AB90="Leve"),AND(Z90="Media",AB90="Menor"),AND(Z90="Media",AB90="Moderado"),AND(Z90="Alta",AB90="Leve"),AND(Z90="Alta",AB90="Menor")),"Moderado",IF(OR(AND(Z90="Muy Baja",AB90="Mayor"),AND(Z90="Baja",AB90="Mayor"),AND(Z90="Media",AB90="Mayor"),AND(Z90="Alta",AB90="Moderado"),AND(Z90="Alta",AB90="Mayor"),AND(Z90="Muy Alta",AB90="Leve"),AND(Z90="Muy Alta",AB90="Menor"),AND(Z90="Muy Alta",AB90="Moderado"),AND(Z90="Muy Alta",AB90="Mayor")),"Alto",IF(OR(AND(Z90="Muy Baja",AB90="Catastrófico"),AND(Z90="Baja",AB90="Catastrófico"),AND(Z90="Media",AB90="Catastrófico"),AND(Z90="Alta",AB90="Catastrófico"),AND(Z90="Muy Alta",AB90="Catastrófico")),"Extremo","")))),"")</f>
        <v/>
      </c>
      <c r="AE90" s="830"/>
      <c r="AF90" s="411"/>
      <c r="AG90" s="411"/>
      <c r="AH90" s="411"/>
      <c r="AI90" s="412"/>
      <c r="AJ90" s="595"/>
      <c r="AK90" s="595"/>
      <c r="AL90" s="572"/>
      <c r="AM90" s="572"/>
      <c r="AN90" s="572"/>
      <c r="AO90" s="572"/>
      <c r="AP90" s="573"/>
      <c r="AQ90" s="573"/>
      <c r="AR90" s="574"/>
      <c r="AS90" s="574"/>
      <c r="AT90" s="575"/>
      <c r="AU90" s="550"/>
    </row>
    <row r="91" spans="1:47" s="551" customFormat="1" ht="213.75" x14ac:dyDescent="0.25">
      <c r="A91" s="846">
        <v>21</v>
      </c>
      <c r="B91" s="837" t="s">
        <v>820</v>
      </c>
      <c r="C91" s="837" t="s">
        <v>115</v>
      </c>
      <c r="D91" s="837" t="s">
        <v>914</v>
      </c>
      <c r="E91" s="837" t="s">
        <v>915</v>
      </c>
      <c r="F91" s="837" t="s">
        <v>916</v>
      </c>
      <c r="G91" s="837" t="s">
        <v>540</v>
      </c>
      <c r="H91" s="821">
        <v>70</v>
      </c>
      <c r="I91" s="831" t="str">
        <f>IF(H91&lt;=0,"",IF(H91&lt;=2,"Muy Baja",IF(H91&lt;=24,"Baja",IF(H91&lt;=500,"Media",IF(H91&lt;=5000,"Alta","Muy Alta")))))</f>
        <v>Media</v>
      </c>
      <c r="J91" s="839">
        <f>IF(I91="","",IF(I91="Muy Baja",0.2,IF(I91="Baja",0.4,IF(I91="Media",0.6,IF(I91="Alta",0.8,IF(I91="Muy Alta",1,))))))</f>
        <v>0.6</v>
      </c>
      <c r="K91" s="845" t="s">
        <v>130</v>
      </c>
      <c r="L91" s="839" t="str">
        <f>IF(NOT(ISERROR(MATCH(K91,'Tabla Impacto'!$B$221:$B$223,0))),'Tabla Impacto'!$F$223&amp;"Por favor no seleccionar los criterios de impacto(Afectación Económica o presupuestal y Pérdida Reputacional)",K91)</f>
        <v xml:space="preserve">     El riesgo afecta la imagen de de la entidad con efecto publicitario sostenido a nivel de sector administrativo, nivel departamental o municipal</v>
      </c>
      <c r="M91" s="831" t="str">
        <f>IF(OR(L91='Tabla Impacto'!$C$11,L91='Tabla Impacto'!$D$11),"Leve",IF(OR(L91='Tabla Impacto'!$C$12,L91='Tabla Impacto'!$D$12),"Menor",IF(OR(L91='Tabla Impacto'!$C$13,L91='Tabla Impacto'!$D$13),"Moderado",IF(OR(L91='Tabla Impacto'!$C$14,L91='Tabla Impacto'!$D$14),"Mayor",IF(OR(L91='Tabla Impacto'!$C$15,L91='Tabla Impacto'!$D$15),"Catastrófico","")))))</f>
        <v>Mayor</v>
      </c>
      <c r="N91" s="839">
        <f>IF(M91="","",IF(M91="Leve",0.2,IF(M91="Menor",0.4,IF(M91="Moderado",0.6,IF(M91="Mayor",0.8,IF(M91="Catastrófico",1,))))))</f>
        <v>0.8</v>
      </c>
      <c r="O91" s="831" t="str">
        <f>IF(OR(AND(I91="Muy Baja",M91="Leve"),AND(I91="Muy Baja",M91="Menor"),AND(I91="Baja",M91="Leve")),"Bajo",IF(OR(AND(I91="Muy baja",M91="Moderado"),AND(I91="Baja",M91="Menor"),AND(I91="Baja",M91="Moderado"),AND(I91="Media",M91="Leve"),AND(I91="Media",M91="Menor"),AND(I91="Media",M91="Moderado"),AND(I91="Alta",M91="Leve"),AND(I91="Alta",M91="Menor")),"Moderado",IF(OR(AND(I91="Muy Baja",M91="Mayor"),AND(I91="Baja",M91="Mayor"),AND(I91="Media",M91="Mayor"),AND(I91="Alta",M91="Moderado"),AND(I91="Alta",M91="Mayor"),AND(I91="Muy Alta",M91="Leve"),AND(I91="Muy Alta",M91="Menor"),AND(I91="Muy Alta",M91="Moderado"),AND(I91="Muy Alta",M91="Mayor")),"Alto",IF(OR(AND(I91="Muy Baja",M91="Catastrófico"),AND(I91="Baja",M91="Catastrófico"),AND(I91="Media",M91="Catastrófico"),AND(I91="Alta",M91="Catastrófico"),AND(I91="Muy Alta",M91="Catastrófico")),"Extremo",""))))</f>
        <v>Alto</v>
      </c>
      <c r="P91" s="564">
        <v>1</v>
      </c>
      <c r="Q91" s="565" t="s">
        <v>972</v>
      </c>
      <c r="R91" s="566" t="str">
        <f t="shared" si="98"/>
        <v>Probabilidad</v>
      </c>
      <c r="S91" s="565" t="s">
        <v>13</v>
      </c>
      <c r="T91" s="565" t="s">
        <v>8</v>
      </c>
      <c r="U91" s="578" t="str">
        <f t="shared" si="99"/>
        <v>40%</v>
      </c>
      <c r="V91" s="565" t="s">
        <v>18</v>
      </c>
      <c r="W91" s="565" t="s">
        <v>21</v>
      </c>
      <c r="X91" s="565" t="s">
        <v>542</v>
      </c>
      <c r="Y91" s="567">
        <f>IFERROR(IF(R91="Probabilidad",(J91-(+J91*U91)),IF(R91="Impacto",J91,"")),"")</f>
        <v>0.36</v>
      </c>
      <c r="Z91" s="568" t="str">
        <f>IFERROR(IF(Y91="","",IF(Y91&lt;=0.2,"Muy Baja",IF(Y91&lt;=0.4,"Baja",IF(Y91&lt;=0.6,"Media",IF(Y91&lt;=0.8,"Alta","Muy Alta"))))),"")</f>
        <v>Baja</v>
      </c>
      <c r="AA91" s="569">
        <f>+Y91</f>
        <v>0.36</v>
      </c>
      <c r="AB91" s="568" t="str">
        <f>IFERROR(IF(AC91="","",IF(AC91&lt;=0.2,"Leve",IF(AC91&lt;=0.4,"Menor",IF(AC91&lt;=0.6,"Moderado",IF(AC91&lt;=0.8,"Mayor","Catastrófico"))))),"")</f>
        <v>Mayor</v>
      </c>
      <c r="AC91" s="569">
        <f>IFERROR(IF(R91="Impacto",(N91-(+N91*U91)),IF(R91="Probabilidad",N91,"")),"")</f>
        <v>0.8</v>
      </c>
      <c r="AD91" s="568" t="str">
        <f>IFERROR(IF(OR(AND(Z91="Muy Baja",AB91="Leve"),AND(Z91="Muy Baja",AB91="Menor"),AND(Z91="Baja",AB91="Leve")),"Bajo",IF(OR(AND(Z91="Muy baja",AB91="Moderado"),AND(Z91="Baja",AB91="Menor"),AND(Z91="Baja",AB91="Moderado"),AND(Z91="Media",AB91="Leve"),AND(Z91="Media",AB91="Menor"),AND(Z91="Media",AB91="Moderado"),AND(Z91="Alta",AB91="Leve"),AND(Z91="Alta",AB91="Menor")),"Moderado",IF(OR(AND(Z91="Muy Baja",AB91="Mayor"),AND(Z91="Baja",AB91="Mayor"),AND(Z91="Media",AB91="Mayor"),AND(Z91="Alta",AB91="Moderado"),AND(Z91="Alta",AB91="Mayor"),AND(Z91="Muy Alta",AB91="Leve"),AND(Z91="Muy Alta",AB91="Menor"),AND(Z91="Muy Alta",AB91="Moderado"),AND(Z91="Muy Alta",AB91="Mayor")),"Alto",IF(OR(AND(Z91="Muy Baja",AB91="Catastrófico"),AND(Z91="Baja",AB91="Catastrófico"),AND(Z91="Media",AB91="Catastrófico"),AND(Z91="Alta",AB91="Catastrófico"),AND(Z91="Muy Alta",AB91="Catastrófico")),"Extremo","")))),"")</f>
        <v>Alto</v>
      </c>
      <c r="AE91" s="830" t="s">
        <v>26</v>
      </c>
      <c r="AF91" s="564" t="s">
        <v>1119</v>
      </c>
      <c r="AG91" s="564" t="s">
        <v>1120</v>
      </c>
      <c r="AH91" s="243">
        <v>45657</v>
      </c>
      <c r="AI91" s="564" t="s">
        <v>1121</v>
      </c>
      <c r="AJ91" s="564" t="s">
        <v>1122</v>
      </c>
      <c r="AK91" s="564" t="s">
        <v>1120</v>
      </c>
      <c r="AL91" s="572"/>
      <c r="AM91" s="572"/>
      <c r="AN91" s="572"/>
      <c r="AO91" s="572"/>
      <c r="AP91" s="573"/>
      <c r="AQ91" s="573"/>
      <c r="AR91" s="574"/>
      <c r="AS91" s="574"/>
      <c r="AT91" s="575"/>
      <c r="AU91" s="550"/>
    </row>
    <row r="92" spans="1:47" s="551" customFormat="1" ht="59.25" customHeight="1" x14ac:dyDescent="0.25">
      <c r="A92" s="846"/>
      <c r="B92" s="837"/>
      <c r="C92" s="837"/>
      <c r="D92" s="837"/>
      <c r="E92" s="837"/>
      <c r="F92" s="837"/>
      <c r="G92" s="837"/>
      <c r="H92" s="821"/>
      <c r="I92" s="831"/>
      <c r="J92" s="839"/>
      <c r="K92" s="845"/>
      <c r="L92" s="839"/>
      <c r="M92" s="831"/>
      <c r="N92" s="839"/>
      <c r="O92" s="831"/>
      <c r="P92" s="564">
        <v>2</v>
      </c>
      <c r="Q92" s="565" t="s">
        <v>973</v>
      </c>
      <c r="R92" s="566" t="str">
        <f t="shared" si="98"/>
        <v>Probabilidad</v>
      </c>
      <c r="S92" s="565" t="s">
        <v>13</v>
      </c>
      <c r="T92" s="565" t="s">
        <v>8</v>
      </c>
      <c r="U92" s="578" t="str">
        <f t="shared" si="99"/>
        <v>40%</v>
      </c>
      <c r="V92" s="565" t="s">
        <v>18</v>
      </c>
      <c r="W92" s="565" t="s">
        <v>21</v>
      </c>
      <c r="X92" s="565" t="s">
        <v>542</v>
      </c>
      <c r="Y92" s="567">
        <f>IFERROR(IF(AND(R91="Probabilidad",R92="Probabilidad"),(AA91-(+AA91*U92)),IF(R92="Probabilidad",(J91-(+J91*U92)),IF(R92="Impacto",AA91,""))),"")</f>
        <v>0.216</v>
      </c>
      <c r="Z92" s="568" t="str">
        <f t="shared" ref="Z92:Z94" si="104">IFERROR(IF(Y92="","",IF(Y92&lt;=0.2,"Muy Baja",IF(Y92&lt;=0.4,"Baja",IF(Y92&lt;=0.6,"Media",IF(Y92&lt;=0.8,"Alta","Muy Alta"))))),"")</f>
        <v>Baja</v>
      </c>
      <c r="AA92" s="569">
        <f t="shared" ref="AA92:AA94" si="105">+Y92</f>
        <v>0.216</v>
      </c>
      <c r="AB92" s="568" t="str">
        <f t="shared" ref="AB92:AB94" si="106">IFERROR(IF(AC92="","",IF(AC92&lt;=0.2,"Leve",IF(AC92&lt;=0.4,"Menor",IF(AC92&lt;=0.6,"Moderado",IF(AC92&lt;=0.8,"Mayor","Catastrófico"))))),"")</f>
        <v>Mayor</v>
      </c>
      <c r="AC92" s="569">
        <f>IFERROR(IF(AND(R91="Impacto",R92="Impacto"),(AC91-(+AC91*U92)),IF(R92="Impacto",(N91-(+N91*U92)),IF(R92="Probabilidad",AC91,""))),"")</f>
        <v>0.8</v>
      </c>
      <c r="AD92" s="568" t="str">
        <f t="shared" ref="AD92:AD93" si="107">IFERROR(IF(OR(AND(Z92="Muy Baja",AB92="Leve"),AND(Z92="Muy Baja",AB92="Menor"),AND(Z92="Baja",AB92="Leve")),"Bajo",IF(OR(AND(Z92="Muy baja",AB92="Moderado"),AND(Z92="Baja",AB92="Menor"),AND(Z92="Baja",AB92="Moderado"),AND(Z92="Media",AB92="Leve"),AND(Z92="Media",AB92="Menor"),AND(Z92="Media",AB92="Moderado"),AND(Z92="Alta",AB92="Leve"),AND(Z92="Alta",AB92="Menor")),"Moderado",IF(OR(AND(Z92="Muy Baja",AB92="Mayor"),AND(Z92="Baja",AB92="Mayor"),AND(Z92="Media",AB92="Mayor"),AND(Z92="Alta",AB92="Moderado"),AND(Z92="Alta",AB92="Mayor"),AND(Z92="Muy Alta",AB92="Leve"),AND(Z92="Muy Alta",AB92="Menor"),AND(Z92="Muy Alta",AB92="Moderado"),AND(Z92="Muy Alta",AB92="Mayor")),"Alto",IF(OR(AND(Z92="Muy Baja",AB92="Catastrófico"),AND(Z92="Baja",AB92="Catastrófico"),AND(Z92="Media",AB92="Catastrófico"),AND(Z92="Alta",AB92="Catastrófico"),AND(Z92="Muy Alta",AB92="Catastrófico")),"Extremo","")))),"")</f>
        <v>Alto</v>
      </c>
      <c r="AE92" s="830"/>
      <c r="AF92" s="564"/>
      <c r="AG92" s="564"/>
      <c r="AH92" s="243"/>
      <c r="AI92" s="564"/>
      <c r="AJ92" s="413"/>
      <c r="AK92" s="410"/>
      <c r="AL92" s="572"/>
      <c r="AM92" s="572"/>
      <c r="AN92" s="572"/>
      <c r="AO92" s="572"/>
      <c r="AP92" s="573"/>
      <c r="AQ92" s="573"/>
      <c r="AR92" s="574"/>
      <c r="AS92" s="574"/>
      <c r="AT92" s="575"/>
      <c r="AU92" s="550"/>
    </row>
    <row r="93" spans="1:47" s="551" customFormat="1" ht="46.5" customHeight="1" x14ac:dyDescent="0.25">
      <c r="A93" s="846"/>
      <c r="B93" s="837"/>
      <c r="C93" s="837"/>
      <c r="D93" s="837"/>
      <c r="E93" s="837"/>
      <c r="F93" s="837"/>
      <c r="G93" s="837"/>
      <c r="H93" s="821"/>
      <c r="I93" s="831"/>
      <c r="J93" s="839"/>
      <c r="K93" s="845"/>
      <c r="L93" s="839"/>
      <c r="M93" s="831"/>
      <c r="N93" s="839"/>
      <c r="O93" s="831"/>
      <c r="P93" s="564">
        <v>3</v>
      </c>
      <c r="Q93" s="565"/>
      <c r="R93" s="566" t="str">
        <f t="shared" si="98"/>
        <v/>
      </c>
      <c r="S93" s="565"/>
      <c r="T93" s="565"/>
      <c r="U93" s="578" t="str">
        <f t="shared" si="99"/>
        <v/>
      </c>
      <c r="V93" s="565"/>
      <c r="W93" s="565"/>
      <c r="X93" s="565"/>
      <c r="Y93" s="567" t="str">
        <f>IFERROR(IF(AND(R92="Probabilidad",R93="Probabilidad"),(AA92-(+AA92*U93)),IF(AND(R92="Impacto",R93="Probabilidad"),(AA91-(+AA91*U93)),IF(R93="Impacto",AA92,""))),"")</f>
        <v/>
      </c>
      <c r="Z93" s="568" t="str">
        <f t="shared" si="104"/>
        <v/>
      </c>
      <c r="AA93" s="569" t="str">
        <f t="shared" si="105"/>
        <v/>
      </c>
      <c r="AB93" s="568" t="str">
        <f t="shared" si="106"/>
        <v/>
      </c>
      <c r="AC93" s="569" t="str">
        <f>IFERROR(IF(AND(R92="Impacto",R93="Impacto"),(AC92-(+AC92*U93)),IF(AND(R92="Probabilidad",R93="Impacto"),(AC91-(+AC91*U93)),IF(R93="Probabilidad",AC92,""))),"")</f>
        <v/>
      </c>
      <c r="AD93" s="568" t="str">
        <f t="shared" si="107"/>
        <v/>
      </c>
      <c r="AE93" s="830"/>
      <c r="AF93" s="596"/>
      <c r="AG93" s="596"/>
      <c r="AH93" s="597"/>
      <c r="AI93" s="596"/>
      <c r="AJ93" s="409"/>
      <c r="AK93" s="410"/>
      <c r="AL93" s="572"/>
      <c r="AM93" s="572"/>
      <c r="AN93" s="572"/>
      <c r="AO93" s="572"/>
      <c r="AP93" s="573"/>
      <c r="AQ93" s="573"/>
      <c r="AR93" s="574"/>
      <c r="AS93" s="574"/>
      <c r="AT93" s="575"/>
      <c r="AU93" s="550"/>
    </row>
    <row r="94" spans="1:47" s="551" customFormat="1" ht="46.5" customHeight="1" thickBot="1" x14ac:dyDescent="0.3">
      <c r="A94" s="846"/>
      <c r="B94" s="837"/>
      <c r="C94" s="837"/>
      <c r="D94" s="837"/>
      <c r="E94" s="837"/>
      <c r="F94" s="837"/>
      <c r="G94" s="837"/>
      <c r="H94" s="821"/>
      <c r="I94" s="831"/>
      <c r="J94" s="839"/>
      <c r="K94" s="845"/>
      <c r="L94" s="839"/>
      <c r="M94" s="831"/>
      <c r="N94" s="839"/>
      <c r="O94" s="831"/>
      <c r="P94" s="564">
        <v>4</v>
      </c>
      <c r="Q94" s="565"/>
      <c r="R94" s="566"/>
      <c r="S94" s="565"/>
      <c r="T94" s="565"/>
      <c r="U94" s="578"/>
      <c r="V94" s="565"/>
      <c r="W94" s="565"/>
      <c r="X94" s="565"/>
      <c r="Y94" s="567" t="str">
        <f>IFERROR(IF(AND(R93="Probabilidad",R94="Probabilidad"),(AA93-(+AA93*U94)),IF(AND(R93="Impacto",R94="Probabilidad"),(AA92-(+AA92*U94)),IF(R94="Impacto",AA93,""))),"")</f>
        <v/>
      </c>
      <c r="Z94" s="568" t="str">
        <f t="shared" si="104"/>
        <v/>
      </c>
      <c r="AA94" s="569" t="str">
        <f t="shared" si="105"/>
        <v/>
      </c>
      <c r="AB94" s="568" t="str">
        <f t="shared" si="106"/>
        <v/>
      </c>
      <c r="AC94" s="569" t="str">
        <f>IFERROR(IF(AND(R93="Impacto",R94="Impacto"),(AC93-(+AC93*U94)),IF(AND(R93="Probabilidad",R94="Impacto"),(AC92-(+AC92*U94)),IF(R94="Probabilidad",AC93,""))),"")</f>
        <v/>
      </c>
      <c r="AD94" s="568" t="str">
        <f>IFERROR(IF(OR(AND(Z94="Muy Baja",AB94="Leve"),AND(Z94="Muy Baja",AB94="Menor"),AND(Z94="Baja",AB94="Leve")),"Bajo",IF(OR(AND(Z94="Muy baja",AB94="Moderado"),AND(Z94="Baja",AB94="Menor"),AND(Z94="Baja",AB94="Moderado"),AND(Z94="Media",AB94="Leve"),AND(Z94="Media",AB94="Menor"),AND(Z94="Media",AB94="Moderado"),AND(Z94="Alta",AB94="Leve"),AND(Z94="Alta",AB94="Menor")),"Moderado",IF(OR(AND(Z94="Muy Baja",AB94="Mayor"),AND(Z94="Baja",AB94="Mayor"),AND(Z94="Media",AB94="Mayor"),AND(Z94="Alta",AB94="Moderado"),AND(Z94="Alta",AB94="Mayor"),AND(Z94="Muy Alta",AB94="Leve"),AND(Z94="Muy Alta",AB94="Menor"),AND(Z94="Muy Alta",AB94="Moderado"),AND(Z94="Muy Alta",AB94="Mayor")),"Alto",IF(OR(AND(Z94="Muy Baja",AB94="Catastrófico"),AND(Z94="Baja",AB94="Catastrófico"),AND(Z94="Media",AB94="Catastrófico"),AND(Z94="Alta",AB94="Catastrófico"),AND(Z94="Muy Alta",AB94="Catastrófico")),"Extremo","")))),"")</f>
        <v/>
      </c>
      <c r="AE94" s="830"/>
      <c r="AF94" s="598"/>
      <c r="AG94" s="598"/>
      <c r="AH94" s="599"/>
      <c r="AI94" s="598"/>
      <c r="AJ94" s="409"/>
      <c r="AK94" s="410"/>
      <c r="AL94" s="572"/>
      <c r="AM94" s="572"/>
      <c r="AN94" s="572"/>
      <c r="AO94" s="572"/>
      <c r="AP94" s="573"/>
      <c r="AQ94" s="573"/>
      <c r="AR94" s="574"/>
      <c r="AS94" s="574"/>
      <c r="AT94" s="575"/>
      <c r="AU94" s="550"/>
    </row>
    <row r="95" spans="1:47" s="551" customFormat="1" ht="302.25" customHeight="1" x14ac:dyDescent="0.25">
      <c r="A95" s="846">
        <v>22</v>
      </c>
      <c r="B95" s="837" t="s">
        <v>820</v>
      </c>
      <c r="C95" s="837" t="s">
        <v>116</v>
      </c>
      <c r="D95" s="837" t="s">
        <v>917</v>
      </c>
      <c r="E95" s="837" t="s">
        <v>918</v>
      </c>
      <c r="F95" s="837" t="s">
        <v>919</v>
      </c>
      <c r="G95" s="837" t="s">
        <v>540</v>
      </c>
      <c r="H95" s="821">
        <v>830</v>
      </c>
      <c r="I95" s="831" t="str">
        <f>IF(H95&lt;=0,"",IF(H95&lt;=2,"Muy Baja",IF(H95&lt;=24,"Baja",IF(H95&lt;=500,"Media",IF(H95&lt;=5000,"Alta","Muy Alta")))))</f>
        <v>Alta</v>
      </c>
      <c r="J95" s="839">
        <f>IF(I95="","",IF(I95="Muy Baja",0.2,IF(I95="Baja",0.4,IF(I95="Media",0.6,IF(I95="Alta",0.8,IF(I95="Muy Alta",1,))))))</f>
        <v>0.8</v>
      </c>
      <c r="K95" s="845" t="s">
        <v>124</v>
      </c>
      <c r="L95" s="839" t="str">
        <f>IF(NOT(ISERROR(MATCH(K95,'Tabla Impacto'!$B$221:$B$223,0))),'Tabla Impacto'!$F$223&amp;"Por favor no seleccionar los criterios de impacto(Afectación Económica o presupuestal y Pérdida Reputacional)",K95)</f>
        <v xml:space="preserve">     Entre 10 y 50 SMLMV </v>
      </c>
      <c r="M95" s="831" t="str">
        <f>IF(OR(L95='Tabla Impacto'!$C$11,L95='Tabla Impacto'!$D$11),"Leve",IF(OR(L95='Tabla Impacto'!$C$12,L95='Tabla Impacto'!$D$12),"Menor",IF(OR(L95='Tabla Impacto'!$C$13,L95='Tabla Impacto'!$D$13),"Moderado",IF(OR(L95='Tabla Impacto'!$C$14,L95='Tabla Impacto'!$D$14),"Mayor",IF(OR(L95='Tabla Impacto'!$C$15,L95='Tabla Impacto'!$D$15),"Catastrófico","")))))</f>
        <v>Menor</v>
      </c>
      <c r="N95" s="839">
        <f>IF(M95="","",IF(M95="Leve",0.2,IF(M95="Menor",0.4,IF(M95="Moderado",0.6,IF(M95="Mayor",0.8,IF(M95="Catastrófico",1,))))))</f>
        <v>0.4</v>
      </c>
      <c r="O95" s="831" t="str">
        <f>IF(OR(AND(I95="Muy Baja",M95="Leve"),AND(I95="Muy Baja",M95="Menor"),AND(I95="Baja",M95="Leve")),"Bajo",IF(OR(AND(I95="Muy baja",M95="Moderado"),AND(I95="Baja",M95="Menor"),AND(I95="Baja",M95="Moderado"),AND(I95="Media",M95="Leve"),AND(I95="Media",M95="Menor"),AND(I95="Media",M95="Moderado"),AND(I95="Alta",M95="Leve"),AND(I95="Alta",M95="Menor")),"Moderado",IF(OR(AND(I95="Muy Baja",M95="Mayor"),AND(I95="Baja",M95="Mayor"),AND(I95="Media",M95="Mayor"),AND(I95="Alta",M95="Moderado"),AND(I95="Alta",M95="Mayor"),AND(I95="Muy Alta",M95="Leve"),AND(I95="Muy Alta",M95="Menor"),AND(I95="Muy Alta",M95="Moderado"),AND(I95="Muy Alta",M95="Mayor")),"Alto",IF(OR(AND(I95="Muy Baja",M95="Catastrófico"),AND(I95="Baja",M95="Catastrófico"),AND(I95="Media",M95="Catastrófico"),AND(I95="Alta",M95="Catastrófico"),AND(I95="Muy Alta",M95="Catastrófico")),"Extremo",""))))</f>
        <v>Moderado</v>
      </c>
      <c r="P95" s="564">
        <v>1</v>
      </c>
      <c r="Q95" s="565" t="s">
        <v>974</v>
      </c>
      <c r="R95" s="566" t="str">
        <f t="shared" ref="R95:R109" si="108">IF(OR(S95="Preventivo",S95="Detectivo"),"Probabilidad",IF(S95="Correctivo","Impacto",""))</f>
        <v>Probabilidad</v>
      </c>
      <c r="S95" s="565" t="s">
        <v>13</v>
      </c>
      <c r="T95" s="565" t="s">
        <v>8</v>
      </c>
      <c r="U95" s="578" t="str">
        <f t="shared" ref="U95:U109" si="109">IF(AND(S95="Preventivo",T95="Automático"),"50%",IF(AND(S95="Preventivo",T95="Manual"),"40%",IF(AND(S95="Detectivo",T95="Automático"),"40%",IF(AND(S95="Detectivo",T95="Manual"),"30%",IF(AND(S95="Correctivo",T95="Automático"),"35%",IF(AND(S95="Correctivo",T95="Manual"),"25%",""))))))</f>
        <v>40%</v>
      </c>
      <c r="V95" s="565" t="s">
        <v>18</v>
      </c>
      <c r="W95" s="565" t="s">
        <v>21</v>
      </c>
      <c r="X95" s="565" t="s">
        <v>539</v>
      </c>
      <c r="Y95" s="567">
        <f>IFERROR(IF(R95="Probabilidad",(J95-(+J95*U95)),IF(R95="Impacto",J95,"")),"")</f>
        <v>0.48</v>
      </c>
      <c r="Z95" s="568" t="str">
        <f>IFERROR(IF(Y95="","",IF(Y95&lt;=0.2,"Muy Baja",IF(Y95&lt;=0.4,"Baja",IF(Y95&lt;=0.6,"Media",IF(Y95&lt;=0.8,"Alta","Muy Alta"))))),"")</f>
        <v>Media</v>
      </c>
      <c r="AA95" s="569">
        <f>+Y95</f>
        <v>0.48</v>
      </c>
      <c r="AB95" s="568" t="str">
        <f>IFERROR(IF(AC95="","",IF(AC95&lt;=0.2,"Leve",IF(AC95&lt;=0.4,"Menor",IF(AC95&lt;=0.6,"Moderado",IF(AC95&lt;=0.8,"Mayor","Catastrófico"))))),"")</f>
        <v>Menor</v>
      </c>
      <c r="AC95" s="569">
        <f>IFERROR(IF(R95="Impacto",(N95-(+N95*U95)),IF(R95="Probabilidad",N95,"")),"")</f>
        <v>0.4</v>
      </c>
      <c r="AD95" s="568" t="str">
        <f>IFERROR(IF(OR(AND(Z95="Muy Baja",AB95="Leve"),AND(Z95="Muy Baja",AB95="Menor"),AND(Z95="Baja",AB95="Leve")),"Bajo",IF(OR(AND(Z95="Muy baja",AB95="Moderado"),AND(Z95="Baja",AB95="Menor"),AND(Z95="Baja",AB95="Moderado"),AND(Z95="Media",AB95="Leve"),AND(Z95="Media",AB95="Menor"),AND(Z95="Media",AB95="Moderado"),AND(Z95="Alta",AB95="Leve"),AND(Z95="Alta",AB95="Menor")),"Moderado",IF(OR(AND(Z95="Muy Baja",AB95="Mayor"),AND(Z95="Baja",AB95="Mayor"),AND(Z95="Media",AB95="Mayor"),AND(Z95="Alta",AB95="Moderado"),AND(Z95="Alta",AB95="Mayor"),AND(Z95="Muy Alta",AB95="Leve"),AND(Z95="Muy Alta",AB95="Menor"),AND(Z95="Muy Alta",AB95="Moderado"),AND(Z95="Muy Alta",AB95="Mayor")),"Alto",IF(OR(AND(Z95="Muy Baja",AB95="Catastrófico"),AND(Z95="Baja",AB95="Catastrófico"),AND(Z95="Media",AB95="Catastrófico"),AND(Z95="Alta",AB95="Catastrófico"),AND(Z95="Muy Alta",AB95="Catastrófico")),"Extremo","")))),"")</f>
        <v>Moderado</v>
      </c>
      <c r="AE95" s="830" t="s">
        <v>26</v>
      </c>
      <c r="AF95" s="564" t="s">
        <v>1123</v>
      </c>
      <c r="AG95" s="539" t="s">
        <v>1120</v>
      </c>
      <c r="AH95" s="243">
        <v>45657</v>
      </c>
      <c r="AI95" s="539" t="s">
        <v>1124</v>
      </c>
      <c r="AJ95" s="535" t="s">
        <v>1125</v>
      </c>
      <c r="AK95" s="534" t="s">
        <v>1120</v>
      </c>
      <c r="AL95" s="572"/>
      <c r="AM95" s="572"/>
      <c r="AN95" s="572"/>
      <c r="AO95" s="572"/>
      <c r="AP95" s="573"/>
      <c r="AQ95" s="573"/>
      <c r="AR95" s="574"/>
      <c r="AS95" s="574"/>
      <c r="AT95" s="575"/>
      <c r="AU95" s="550"/>
    </row>
    <row r="96" spans="1:47" s="551" customFormat="1" ht="45.75" customHeight="1" x14ac:dyDescent="0.25">
      <c r="A96" s="846"/>
      <c r="B96" s="837"/>
      <c r="C96" s="837"/>
      <c r="D96" s="837"/>
      <c r="E96" s="837"/>
      <c r="F96" s="837"/>
      <c r="G96" s="837"/>
      <c r="H96" s="821"/>
      <c r="I96" s="831"/>
      <c r="J96" s="839"/>
      <c r="K96" s="845"/>
      <c r="L96" s="839"/>
      <c r="M96" s="831"/>
      <c r="N96" s="839"/>
      <c r="O96" s="831"/>
      <c r="P96" s="564">
        <v>2</v>
      </c>
      <c r="Q96" s="565"/>
      <c r="R96" s="566" t="str">
        <f t="shared" si="108"/>
        <v/>
      </c>
      <c r="S96" s="565"/>
      <c r="T96" s="565"/>
      <c r="U96" s="578" t="str">
        <f t="shared" si="109"/>
        <v/>
      </c>
      <c r="V96" s="565"/>
      <c r="W96" s="565"/>
      <c r="X96" s="565"/>
      <c r="Y96" s="567" t="str">
        <f>IFERROR(IF(AND(R95="Probabilidad",R96="Probabilidad"),(AA95-(+AA95*U96)),IF(R96="Probabilidad",(J95-(+J95*U96)),IF(R96="Impacto",AA95,""))),"")</f>
        <v/>
      </c>
      <c r="Z96" s="568" t="str">
        <f t="shared" ref="Z96:Z98" si="110">IFERROR(IF(Y96="","",IF(Y96&lt;=0.2,"Muy Baja",IF(Y96&lt;=0.4,"Baja",IF(Y96&lt;=0.6,"Media",IF(Y96&lt;=0.8,"Alta","Muy Alta"))))),"")</f>
        <v/>
      </c>
      <c r="AA96" s="569" t="str">
        <f t="shared" ref="AA96:AA98" si="111">+Y96</f>
        <v/>
      </c>
      <c r="AB96" s="568" t="str">
        <f t="shared" ref="AB96:AB98" si="112">IFERROR(IF(AC96="","",IF(AC96&lt;=0.2,"Leve",IF(AC96&lt;=0.4,"Menor",IF(AC96&lt;=0.6,"Moderado",IF(AC96&lt;=0.8,"Mayor","Catastrófico"))))),"")</f>
        <v/>
      </c>
      <c r="AC96" s="569" t="str">
        <f>IFERROR(IF(AND(R95="Impacto",R96="Impacto"),(AC95-(+AC95*U96)),IF(R96="Impacto",(N95-(+N95*U96)),IF(R96="Probabilidad",AC95,""))),"")</f>
        <v/>
      </c>
      <c r="AD96" s="568" t="str">
        <f t="shared" ref="AD96:AD97" si="113">IFERROR(IF(OR(AND(Z96="Muy Baja",AB96="Leve"),AND(Z96="Muy Baja",AB96="Menor"),AND(Z96="Baja",AB96="Leve")),"Bajo",IF(OR(AND(Z96="Muy baja",AB96="Moderado"),AND(Z96="Baja",AB96="Menor"),AND(Z96="Baja",AB96="Moderado"),AND(Z96="Media",AB96="Leve"),AND(Z96="Media",AB96="Menor"),AND(Z96="Media",AB96="Moderado"),AND(Z96="Alta",AB96="Leve"),AND(Z96="Alta",AB96="Menor")),"Moderado",IF(OR(AND(Z96="Muy Baja",AB96="Mayor"),AND(Z96="Baja",AB96="Mayor"),AND(Z96="Media",AB96="Mayor"),AND(Z96="Alta",AB96="Moderado"),AND(Z96="Alta",AB96="Mayor"),AND(Z96="Muy Alta",AB96="Leve"),AND(Z96="Muy Alta",AB96="Menor"),AND(Z96="Muy Alta",AB96="Moderado"),AND(Z96="Muy Alta",AB96="Mayor")),"Alto",IF(OR(AND(Z96="Muy Baja",AB96="Catastrófico"),AND(Z96="Baja",AB96="Catastrófico"),AND(Z96="Media",AB96="Catastrófico"),AND(Z96="Alta",AB96="Catastrófico"),AND(Z96="Muy Alta",AB96="Catastrófico")),"Extremo","")))),"")</f>
        <v/>
      </c>
      <c r="AE96" s="830"/>
      <c r="AF96" s="598"/>
      <c r="AG96" s="600"/>
      <c r="AH96" s="599"/>
      <c r="AI96" s="598"/>
      <c r="AJ96" s="535"/>
      <c r="AK96" s="535"/>
      <c r="AL96" s="572"/>
      <c r="AM96" s="572"/>
      <c r="AN96" s="572"/>
      <c r="AO96" s="572"/>
      <c r="AP96" s="573"/>
      <c r="AQ96" s="573"/>
      <c r="AR96" s="574"/>
      <c r="AS96" s="574"/>
      <c r="AT96" s="575"/>
      <c r="AU96" s="550"/>
    </row>
    <row r="97" spans="1:47" s="551" customFormat="1" ht="16.5" customHeight="1" x14ac:dyDescent="0.25">
      <c r="A97" s="846"/>
      <c r="B97" s="837"/>
      <c r="C97" s="837"/>
      <c r="D97" s="837"/>
      <c r="E97" s="837"/>
      <c r="F97" s="837"/>
      <c r="G97" s="837"/>
      <c r="H97" s="821"/>
      <c r="I97" s="831"/>
      <c r="J97" s="839"/>
      <c r="K97" s="845"/>
      <c r="L97" s="839"/>
      <c r="M97" s="831"/>
      <c r="N97" s="839"/>
      <c r="O97" s="831"/>
      <c r="P97" s="564">
        <v>3</v>
      </c>
      <c r="Q97" s="565"/>
      <c r="R97" s="566" t="str">
        <f t="shared" si="108"/>
        <v/>
      </c>
      <c r="S97" s="565"/>
      <c r="T97" s="565"/>
      <c r="U97" s="578" t="str">
        <f t="shared" si="109"/>
        <v/>
      </c>
      <c r="V97" s="565"/>
      <c r="W97" s="565"/>
      <c r="X97" s="565"/>
      <c r="Y97" s="567" t="str">
        <f>IFERROR(IF(AND(R96="Probabilidad",R97="Probabilidad"),(AA96-(+AA96*U97)),IF(AND(R96="Impacto",R97="Probabilidad"),(AA95-(+AA95*U97)),IF(R97="Impacto",AA96,""))),"")</f>
        <v/>
      </c>
      <c r="Z97" s="568" t="str">
        <f t="shared" si="110"/>
        <v/>
      </c>
      <c r="AA97" s="569" t="str">
        <f t="shared" si="111"/>
        <v/>
      </c>
      <c r="AB97" s="568" t="str">
        <f t="shared" si="112"/>
        <v/>
      </c>
      <c r="AC97" s="569" t="str">
        <f>IFERROR(IF(AND(R96="Impacto",R97="Impacto"),(AC96-(+AC96*U97)),IF(AND(R96="Probabilidad",R97="Impacto"),(AC95-(+AC95*U97)),IF(R97="Probabilidad",AC96,""))),"")</f>
        <v/>
      </c>
      <c r="AD97" s="568" t="str">
        <f t="shared" si="113"/>
        <v/>
      </c>
      <c r="AE97" s="830"/>
      <c r="AF97" s="598"/>
      <c r="AG97" s="598"/>
      <c r="AH97" s="601"/>
      <c r="AI97" s="598"/>
      <c r="AJ97" s="535"/>
      <c r="AK97" s="535"/>
      <c r="AL97" s="572"/>
      <c r="AM97" s="572"/>
      <c r="AN97" s="572"/>
      <c r="AO97" s="572"/>
      <c r="AP97" s="573"/>
      <c r="AQ97" s="573"/>
      <c r="AR97" s="574"/>
      <c r="AS97" s="574"/>
      <c r="AT97" s="575"/>
      <c r="AU97" s="550"/>
    </row>
    <row r="98" spans="1:47" s="551" customFormat="1" ht="46.5" customHeight="1" thickBot="1" x14ac:dyDescent="0.3">
      <c r="A98" s="846"/>
      <c r="B98" s="837"/>
      <c r="C98" s="837"/>
      <c r="D98" s="837"/>
      <c r="E98" s="837"/>
      <c r="F98" s="837"/>
      <c r="G98" s="837"/>
      <c r="H98" s="821"/>
      <c r="I98" s="831"/>
      <c r="J98" s="839"/>
      <c r="K98" s="845"/>
      <c r="L98" s="839"/>
      <c r="M98" s="831"/>
      <c r="N98" s="839"/>
      <c r="O98" s="831"/>
      <c r="P98" s="564">
        <v>4</v>
      </c>
      <c r="Q98" s="565"/>
      <c r="R98" s="566" t="str">
        <f t="shared" si="108"/>
        <v/>
      </c>
      <c r="S98" s="565"/>
      <c r="T98" s="565"/>
      <c r="U98" s="578" t="str">
        <f t="shared" si="109"/>
        <v/>
      </c>
      <c r="V98" s="565"/>
      <c r="W98" s="565"/>
      <c r="X98" s="565"/>
      <c r="Y98" s="567" t="str">
        <f>IFERROR(IF(AND(R97="Probabilidad",R98="Probabilidad"),(AA97-(+AA97*U98)),IF(AND(R97="Impacto",R98="Probabilidad"),(AA96-(+AA96*U98)),IF(R98="Impacto",AA97,""))),"")</f>
        <v/>
      </c>
      <c r="Z98" s="568" t="str">
        <f t="shared" si="110"/>
        <v/>
      </c>
      <c r="AA98" s="569" t="str">
        <f t="shared" si="111"/>
        <v/>
      </c>
      <c r="AB98" s="568" t="str">
        <f t="shared" si="112"/>
        <v/>
      </c>
      <c r="AC98" s="569" t="str">
        <f>IFERROR(IF(AND(R97="Impacto",R98="Impacto"),(AC97-(+AC97*U98)),IF(AND(R97="Probabilidad",R98="Impacto"),(AC96-(+AC96*U98)),IF(R98="Probabilidad",AC97,""))),"")</f>
        <v/>
      </c>
      <c r="AD98" s="568" t="str">
        <f>IFERROR(IF(OR(AND(Z98="Muy Baja",AB98="Leve"),AND(Z98="Muy Baja",AB98="Menor"),AND(Z98="Baja",AB98="Leve")),"Bajo",IF(OR(AND(Z98="Muy baja",AB98="Moderado"),AND(Z98="Baja",AB98="Menor"),AND(Z98="Baja",AB98="Moderado"),AND(Z98="Media",AB98="Leve"),AND(Z98="Media",AB98="Menor"),AND(Z98="Media",AB98="Moderado"),AND(Z98="Alta",AB98="Leve"),AND(Z98="Alta",AB98="Menor")),"Moderado",IF(OR(AND(Z98="Muy Baja",AB98="Mayor"),AND(Z98="Baja",AB98="Mayor"),AND(Z98="Media",AB98="Mayor"),AND(Z98="Alta",AB98="Moderado"),AND(Z98="Alta",AB98="Mayor"),AND(Z98="Muy Alta",AB98="Leve"),AND(Z98="Muy Alta",AB98="Menor"),AND(Z98="Muy Alta",AB98="Moderado"),AND(Z98="Muy Alta",AB98="Mayor")),"Alto",IF(OR(AND(Z98="Muy Baja",AB98="Catastrófico"),AND(Z98="Baja",AB98="Catastrófico"),AND(Z98="Media",AB98="Catastrófico"),AND(Z98="Alta",AB98="Catastrófico"),AND(Z98="Muy Alta",AB98="Catastrófico")),"Extremo","")))),"")</f>
        <v/>
      </c>
      <c r="AE98" s="830"/>
      <c r="AF98" s="598"/>
      <c r="AG98" s="598"/>
      <c r="AH98" s="599"/>
      <c r="AI98" s="598"/>
      <c r="AJ98" s="535"/>
      <c r="AK98" s="535"/>
      <c r="AL98" s="572"/>
      <c r="AM98" s="572"/>
      <c r="AN98" s="572"/>
      <c r="AO98" s="572"/>
      <c r="AP98" s="573"/>
      <c r="AQ98" s="573"/>
      <c r="AR98" s="574"/>
      <c r="AS98" s="574"/>
      <c r="AT98" s="575"/>
      <c r="AU98" s="550"/>
    </row>
    <row r="99" spans="1:47" s="551" customFormat="1" ht="285" customHeight="1" x14ac:dyDescent="0.25">
      <c r="A99" s="846">
        <v>23</v>
      </c>
      <c r="B99" s="837" t="s">
        <v>820</v>
      </c>
      <c r="C99" s="837" t="s">
        <v>115</v>
      </c>
      <c r="D99" s="837" t="s">
        <v>920</v>
      </c>
      <c r="E99" s="837" t="s">
        <v>921</v>
      </c>
      <c r="F99" s="837" t="s">
        <v>922</v>
      </c>
      <c r="G99" s="837" t="s">
        <v>540</v>
      </c>
      <c r="H99" s="821">
        <v>859</v>
      </c>
      <c r="I99" s="831" t="str">
        <f>IF(H99&lt;=0,"",IF(H99&lt;=2,"Muy Baja",IF(H99&lt;=24,"Baja",IF(H99&lt;=500,"Media",IF(H99&lt;=5000,"Alta","Muy Alta")))))</f>
        <v>Alta</v>
      </c>
      <c r="J99" s="839">
        <f>IF(I99="","",IF(I99="Muy Baja",0.2,IF(I99="Baja",0.4,IF(I99="Media",0.6,IF(I99="Alta",0.8,IF(I99="Muy Alta",1,))))))</f>
        <v>0.8</v>
      </c>
      <c r="K99" s="845" t="s">
        <v>128</v>
      </c>
      <c r="L99" s="839" t="str">
        <f>IF(NOT(ISERROR(MATCH(K99,'Tabla Impacto'!$B$221:$B$223,0))),'Tabla Impacto'!$F$223&amp;"Por favor no seleccionar los criterios de impacto(Afectación Económica o presupuestal y Pérdida Reputacional)",K99)</f>
        <v xml:space="preserve">     El riesgo afecta la imagen de la entidad internamente, de conocimiento general, nivel interno, de junta dircetiva y accionistas y/o de provedores</v>
      </c>
      <c r="M99" s="831" t="str">
        <f>IF(OR(L99='Tabla Impacto'!$C$11,L99='Tabla Impacto'!$D$11),"Leve",IF(OR(L99='Tabla Impacto'!$C$12,L99='Tabla Impacto'!$D$12),"Menor",IF(OR(L99='Tabla Impacto'!$C$13,L99='Tabla Impacto'!$D$13),"Moderado",IF(OR(L99='Tabla Impacto'!$C$14,L99='Tabla Impacto'!$D$14),"Mayor",IF(OR(L99='Tabla Impacto'!$C$15,L99='Tabla Impacto'!$D$15),"Catastrófico","")))))</f>
        <v>Menor</v>
      </c>
      <c r="N99" s="839">
        <f>IF(M99="","",IF(M99="Leve",0.2,IF(M99="Menor",0.4,IF(M99="Moderado",0.6,IF(M99="Mayor",0.8,IF(M99="Catastrófico",1,))))))</f>
        <v>0.4</v>
      </c>
      <c r="O99" s="831"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Moderado</v>
      </c>
      <c r="P99" s="564">
        <v>1</v>
      </c>
      <c r="Q99" s="565" t="s">
        <v>975</v>
      </c>
      <c r="R99" s="566" t="str">
        <f t="shared" si="108"/>
        <v>Probabilidad</v>
      </c>
      <c r="S99" s="565" t="s">
        <v>13</v>
      </c>
      <c r="T99" s="565" t="s">
        <v>8</v>
      </c>
      <c r="U99" s="578" t="str">
        <f t="shared" si="109"/>
        <v>40%</v>
      </c>
      <c r="V99" s="565" t="s">
        <v>18</v>
      </c>
      <c r="W99" s="565" t="s">
        <v>21</v>
      </c>
      <c r="X99" s="565" t="s">
        <v>539</v>
      </c>
      <c r="Y99" s="567">
        <f>IFERROR(IF(R99="Probabilidad",(J99-(+J99*U99)),IF(R99="Impacto",J99,"")),"")</f>
        <v>0.48</v>
      </c>
      <c r="Z99" s="568" t="str">
        <f>IFERROR(IF(Y99="","",IF(Y99&lt;=0.2,"Muy Baja",IF(Y99&lt;=0.4,"Baja",IF(Y99&lt;=0.6,"Media",IF(Y99&lt;=0.8,"Alta","Muy Alta"))))),"")</f>
        <v>Media</v>
      </c>
      <c r="AA99" s="569">
        <f>+Y99</f>
        <v>0.48</v>
      </c>
      <c r="AB99" s="568" t="str">
        <f>IFERROR(IF(AC99="","",IF(AC99&lt;=0.2,"Leve",IF(AC99&lt;=0.4,"Menor",IF(AC99&lt;=0.6,"Moderado",IF(AC99&lt;=0.8,"Mayor","Catastrófico"))))),"")</f>
        <v>Menor</v>
      </c>
      <c r="AC99" s="569">
        <f>IFERROR(IF(R99="Impacto",(N99-(+N99*U99)),IF(R99="Probabilidad",N99,"")),"")</f>
        <v>0.4</v>
      </c>
      <c r="AD99" s="568" t="str">
        <f>IFERROR(IF(OR(AND(Z99="Muy Baja",AB99="Leve"),AND(Z99="Muy Baja",AB99="Menor"),AND(Z99="Baja",AB99="Leve")),"Bajo",IF(OR(AND(Z99="Muy baja",AB99="Moderado"),AND(Z99="Baja",AB99="Menor"),AND(Z99="Baja",AB99="Moderado"),AND(Z99="Media",AB99="Leve"),AND(Z99="Media",AB99="Menor"),AND(Z99="Media",AB99="Moderado"),AND(Z99="Alta",AB99="Leve"),AND(Z99="Alta",AB99="Menor")),"Moderado",IF(OR(AND(Z99="Muy Baja",AB99="Mayor"),AND(Z99="Baja",AB99="Mayor"),AND(Z99="Media",AB99="Mayor"),AND(Z99="Alta",AB99="Moderado"),AND(Z99="Alta",AB99="Mayor"),AND(Z99="Muy Alta",AB99="Leve"),AND(Z99="Muy Alta",AB99="Menor"),AND(Z99="Muy Alta",AB99="Moderado"),AND(Z99="Muy Alta",AB99="Mayor")),"Alto",IF(OR(AND(Z99="Muy Baja",AB99="Catastrófico"),AND(Z99="Baja",AB99="Catastrófico"),AND(Z99="Media",AB99="Catastrófico"),AND(Z99="Alta",AB99="Catastrófico"),AND(Z99="Muy Alta",AB99="Catastrófico")),"Extremo","")))),"")</f>
        <v>Moderado</v>
      </c>
      <c r="AE99" s="830" t="s">
        <v>26</v>
      </c>
      <c r="AF99" s="539" t="s">
        <v>1126</v>
      </c>
      <c r="AG99" s="539" t="s">
        <v>1120</v>
      </c>
      <c r="AH99" s="243">
        <v>45657</v>
      </c>
      <c r="AI99" s="539" t="s">
        <v>1127</v>
      </c>
      <c r="AJ99" s="539" t="s">
        <v>1128</v>
      </c>
      <c r="AK99" s="538" t="s">
        <v>1120</v>
      </c>
      <c r="AL99" s="572"/>
      <c r="AM99" s="572"/>
      <c r="AN99" s="572"/>
      <c r="AO99" s="572"/>
      <c r="AP99" s="573"/>
      <c r="AQ99" s="573"/>
      <c r="AR99" s="574"/>
      <c r="AS99" s="574"/>
      <c r="AT99" s="575"/>
      <c r="AU99" s="550"/>
    </row>
    <row r="100" spans="1:47" s="551" customFormat="1" ht="46.5" customHeight="1" x14ac:dyDescent="0.25">
      <c r="A100" s="846"/>
      <c r="B100" s="837"/>
      <c r="C100" s="837"/>
      <c r="D100" s="837"/>
      <c r="E100" s="837"/>
      <c r="F100" s="837"/>
      <c r="G100" s="837"/>
      <c r="H100" s="821"/>
      <c r="I100" s="831"/>
      <c r="J100" s="839"/>
      <c r="K100" s="845"/>
      <c r="L100" s="839"/>
      <c r="M100" s="831"/>
      <c r="N100" s="839"/>
      <c r="O100" s="831"/>
      <c r="P100" s="564">
        <v>2</v>
      </c>
      <c r="Q100" s="565"/>
      <c r="R100" s="566" t="str">
        <f t="shared" si="108"/>
        <v/>
      </c>
      <c r="S100" s="565"/>
      <c r="T100" s="565"/>
      <c r="U100" s="578" t="str">
        <f t="shared" si="109"/>
        <v/>
      </c>
      <c r="V100" s="565"/>
      <c r="W100" s="565"/>
      <c r="X100" s="565"/>
      <c r="Y100" s="567" t="str">
        <f>IFERROR(IF(AND(R99="Probabilidad",R100="Probabilidad"),(AA99-(+AA99*U100)),IF(R100="Probabilidad",(J99-(+J99*U100)),IF(R100="Impacto",AA99,""))),"")</f>
        <v/>
      </c>
      <c r="Z100" s="568" t="str">
        <f t="shared" ref="Z100:Z102" si="114">IFERROR(IF(Y100="","",IF(Y100&lt;=0.2,"Muy Baja",IF(Y100&lt;=0.4,"Baja",IF(Y100&lt;=0.6,"Media",IF(Y100&lt;=0.8,"Alta","Muy Alta"))))),"")</f>
        <v/>
      </c>
      <c r="AA100" s="569" t="str">
        <f t="shared" ref="AA100:AA102" si="115">+Y100</f>
        <v/>
      </c>
      <c r="AB100" s="568" t="str">
        <f t="shared" ref="AB100:AB102" si="116">IFERROR(IF(AC100="","",IF(AC100&lt;=0.2,"Leve",IF(AC100&lt;=0.4,"Menor",IF(AC100&lt;=0.6,"Moderado",IF(AC100&lt;=0.8,"Mayor","Catastrófico"))))),"")</f>
        <v/>
      </c>
      <c r="AC100" s="569" t="str">
        <f>IFERROR(IF(AND(R99="Impacto",R100="Impacto"),(AC99-(+AC99*U100)),IF(R100="Impacto",(N99-(+N99*U100)),IF(R100="Probabilidad",AC99,""))),"")</f>
        <v/>
      </c>
      <c r="AD100" s="568" t="str">
        <f t="shared" ref="AD100:AD101" si="117">IFERROR(IF(OR(AND(Z100="Muy Baja",AB100="Leve"),AND(Z100="Muy Baja",AB100="Menor"),AND(Z100="Baja",AB100="Leve")),"Bajo",IF(OR(AND(Z100="Muy baja",AB100="Moderado"),AND(Z100="Baja",AB100="Menor"),AND(Z100="Baja",AB100="Moderado"),AND(Z100="Media",AB100="Leve"),AND(Z100="Media",AB100="Menor"),AND(Z100="Media",AB100="Moderado"),AND(Z100="Alta",AB100="Leve"),AND(Z100="Alta",AB100="Menor")),"Moderado",IF(OR(AND(Z100="Muy Baja",AB100="Mayor"),AND(Z100="Baja",AB100="Mayor"),AND(Z100="Media",AB100="Mayor"),AND(Z100="Alta",AB100="Moderado"),AND(Z100="Alta",AB100="Mayor"),AND(Z100="Muy Alta",AB100="Leve"),AND(Z100="Muy Alta",AB100="Menor"),AND(Z100="Muy Alta",AB100="Moderado"),AND(Z100="Muy Alta",AB100="Mayor")),"Alto",IF(OR(AND(Z100="Muy Baja",AB100="Catastrófico"),AND(Z100="Baja",AB100="Catastrófico"),AND(Z100="Media",AB100="Catastrófico"),AND(Z100="Alta",AB100="Catastrófico"),AND(Z100="Muy Alta",AB100="Catastrófico")),"Extremo","")))),"")</f>
        <v/>
      </c>
      <c r="AE100" s="830"/>
      <c r="AF100" s="598"/>
      <c r="AG100" s="600"/>
      <c r="AH100" s="599"/>
      <c r="AI100" s="598"/>
      <c r="AJ100" s="539"/>
      <c r="AK100" s="539"/>
      <c r="AL100" s="572"/>
      <c r="AM100" s="572"/>
      <c r="AN100" s="572"/>
      <c r="AO100" s="572"/>
      <c r="AP100" s="573"/>
      <c r="AQ100" s="573"/>
      <c r="AR100" s="574"/>
      <c r="AS100" s="574"/>
      <c r="AT100" s="575"/>
      <c r="AU100" s="550"/>
    </row>
    <row r="101" spans="1:47" s="551" customFormat="1" ht="46.5" customHeight="1" x14ac:dyDescent="0.25">
      <c r="A101" s="846"/>
      <c r="B101" s="837"/>
      <c r="C101" s="837"/>
      <c r="D101" s="837"/>
      <c r="E101" s="837"/>
      <c r="F101" s="837"/>
      <c r="G101" s="837"/>
      <c r="H101" s="821"/>
      <c r="I101" s="831"/>
      <c r="J101" s="839"/>
      <c r="K101" s="845"/>
      <c r="L101" s="839"/>
      <c r="M101" s="831"/>
      <c r="N101" s="839"/>
      <c r="O101" s="831"/>
      <c r="P101" s="564">
        <v>3</v>
      </c>
      <c r="Q101" s="565"/>
      <c r="R101" s="566" t="str">
        <f t="shared" si="108"/>
        <v/>
      </c>
      <c r="S101" s="565"/>
      <c r="T101" s="565"/>
      <c r="U101" s="578" t="str">
        <f t="shared" si="109"/>
        <v/>
      </c>
      <c r="V101" s="565"/>
      <c r="W101" s="565"/>
      <c r="X101" s="565"/>
      <c r="Y101" s="567" t="str">
        <f>IFERROR(IF(AND(R100="Probabilidad",R101="Probabilidad"),(AA100-(+AA100*U101)),IF(AND(R100="Impacto",R101="Probabilidad"),(AA99-(+AA99*U101)),IF(R101="Impacto",AA100,""))),"")</f>
        <v/>
      </c>
      <c r="Z101" s="568" t="str">
        <f t="shared" si="114"/>
        <v/>
      </c>
      <c r="AA101" s="569" t="str">
        <f t="shared" si="115"/>
        <v/>
      </c>
      <c r="AB101" s="568" t="str">
        <f t="shared" si="116"/>
        <v/>
      </c>
      <c r="AC101" s="569" t="str">
        <f>IFERROR(IF(AND(R100="Impacto",R101="Impacto"),(AC100-(+AC100*U101)),IF(AND(R100="Probabilidad",R101="Impacto"),(AC99-(+AC99*U101)),IF(R101="Probabilidad",AC100,""))),"")</f>
        <v/>
      </c>
      <c r="AD101" s="568" t="str">
        <f t="shared" si="117"/>
        <v/>
      </c>
      <c r="AE101" s="830"/>
      <c r="AF101" s="598"/>
      <c r="AG101" s="598"/>
      <c r="AH101" s="601"/>
      <c r="AI101" s="598"/>
      <c r="AJ101" s="539"/>
      <c r="AK101" s="539"/>
      <c r="AL101" s="572"/>
      <c r="AM101" s="572"/>
      <c r="AN101" s="572"/>
      <c r="AO101" s="572"/>
      <c r="AP101" s="573"/>
      <c r="AQ101" s="573"/>
      <c r="AR101" s="574"/>
      <c r="AS101" s="574"/>
      <c r="AT101" s="575"/>
      <c r="AU101" s="550"/>
    </row>
    <row r="102" spans="1:47" s="551" customFormat="1" ht="46.5" customHeight="1" x14ac:dyDescent="0.25">
      <c r="A102" s="846"/>
      <c r="B102" s="837"/>
      <c r="C102" s="837"/>
      <c r="D102" s="837"/>
      <c r="E102" s="837"/>
      <c r="F102" s="837"/>
      <c r="G102" s="837"/>
      <c r="H102" s="821"/>
      <c r="I102" s="831"/>
      <c r="J102" s="839"/>
      <c r="K102" s="845"/>
      <c r="L102" s="839"/>
      <c r="M102" s="831"/>
      <c r="N102" s="839"/>
      <c r="O102" s="831"/>
      <c r="P102" s="564">
        <v>4</v>
      </c>
      <c r="Q102" s="565"/>
      <c r="R102" s="566" t="str">
        <f t="shared" si="108"/>
        <v/>
      </c>
      <c r="S102" s="565"/>
      <c r="T102" s="565"/>
      <c r="U102" s="578" t="str">
        <f t="shared" si="109"/>
        <v/>
      </c>
      <c r="V102" s="565"/>
      <c r="W102" s="565"/>
      <c r="X102" s="565"/>
      <c r="Y102" s="567" t="str">
        <f>IFERROR(IF(AND(R101="Probabilidad",R102="Probabilidad"),(AA101-(+AA101*U102)),IF(AND(R101="Impacto",R102="Probabilidad"),(AA100-(+AA100*U102)),IF(R102="Impacto",AA101,""))),"")</f>
        <v/>
      </c>
      <c r="Z102" s="568" t="str">
        <f t="shared" si="114"/>
        <v/>
      </c>
      <c r="AA102" s="569" t="str">
        <f t="shared" si="115"/>
        <v/>
      </c>
      <c r="AB102" s="568" t="str">
        <f t="shared" si="116"/>
        <v/>
      </c>
      <c r="AC102" s="569" t="str">
        <f>IFERROR(IF(AND(R101="Impacto",R102="Impacto"),(AC101-(+AC101*U102)),IF(AND(R101="Probabilidad",R102="Impacto"),(AC100-(+AC100*U102)),IF(R102="Probabilidad",AC101,""))),"")</f>
        <v/>
      </c>
      <c r="AD102" s="568" t="str">
        <f>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830"/>
      <c r="AF102" s="598"/>
      <c r="AG102" s="598"/>
      <c r="AH102" s="599"/>
      <c r="AI102" s="598"/>
      <c r="AJ102" s="539"/>
      <c r="AK102" s="539"/>
      <c r="AL102" s="572"/>
      <c r="AM102" s="572"/>
      <c r="AN102" s="572"/>
      <c r="AO102" s="572"/>
      <c r="AP102" s="573"/>
      <c r="AQ102" s="573"/>
      <c r="AR102" s="574"/>
      <c r="AS102" s="574"/>
      <c r="AT102" s="575"/>
      <c r="AU102" s="550"/>
    </row>
    <row r="103" spans="1:47" s="551" customFormat="1" ht="215.25" customHeight="1" x14ac:dyDescent="0.25">
      <c r="A103" s="846">
        <v>24</v>
      </c>
      <c r="B103" s="837" t="s">
        <v>814</v>
      </c>
      <c r="C103" s="837" t="s">
        <v>115</v>
      </c>
      <c r="D103" s="837" t="s">
        <v>873</v>
      </c>
      <c r="E103" s="837" t="s">
        <v>874</v>
      </c>
      <c r="F103" s="837" t="s">
        <v>1015</v>
      </c>
      <c r="G103" s="837" t="s">
        <v>540</v>
      </c>
      <c r="H103" s="821">
        <v>2</v>
      </c>
      <c r="I103" s="831" t="str">
        <f>IF(H103&lt;=0,"",IF(H103&lt;=2,"Muy Baja",IF(H103&lt;=24,"Baja",IF(H103&lt;=500,"Media",IF(H103&lt;=5000,"Alta","Muy Alta")))))</f>
        <v>Muy Baja</v>
      </c>
      <c r="J103" s="839">
        <f>IF(I103="","",IF(I103="Muy Baja",0.2,IF(I103="Baja",0.4,IF(I103="Media",0.6,IF(I103="Alta",0.8,IF(I103="Muy Alta",1,))))))</f>
        <v>0.2</v>
      </c>
      <c r="K103" s="845" t="s">
        <v>129</v>
      </c>
      <c r="L103" s="839" t="str">
        <f>IF(NOT(ISERROR(MATCH(K103,'Tabla Impacto'!$B$221:$B$223,0))),'Tabla Impacto'!$F$223&amp;"Por favor no seleccionar los criterios de impacto(Afectación Económica o presupuestal y Pérdida Reputacional)",K103)</f>
        <v xml:space="preserve">     El riesgo afecta la imagen de la entidad con algunos usuarios de relevancia frente al logro de los objetivos</v>
      </c>
      <c r="M103" s="831" t="str">
        <f>IF(OR(L103='Tabla Impacto'!$C$11,L103='Tabla Impacto'!$D$11),"Leve",IF(OR(L103='Tabla Impacto'!$C$12,L103='Tabla Impacto'!$D$12),"Menor",IF(OR(L103='Tabla Impacto'!$C$13,L103='Tabla Impacto'!$D$13),"Moderado",IF(OR(L103='Tabla Impacto'!$C$14,L103='Tabla Impacto'!$D$14),"Mayor",IF(OR(L103='Tabla Impacto'!$C$15,L103='Tabla Impacto'!$D$15),"Catastrófico","")))))</f>
        <v>Moderado</v>
      </c>
      <c r="N103" s="839">
        <f>IF(M103="","",IF(M103="Leve",0.2,IF(M103="Menor",0.4,IF(M103="Moderado",0.6,IF(M103="Mayor",0.8,IF(M103="Catastrófico",1,))))))</f>
        <v>0.6</v>
      </c>
      <c r="O103" s="831" t="str">
        <f>IF(OR(AND(I103="Muy Baja",M103="Leve"),AND(I103="Muy Baja",M103="Menor"),AND(I103="Baja",M103="Leve")),"Bajo",IF(OR(AND(I103="Muy baja",M103="Moderado"),AND(I103="Baja",M103="Menor"),AND(I103="Baja",M103="Moderado"),AND(I103="Media",M103="Leve"),AND(I103="Media",M103="Menor"),AND(I103="Media",M103="Moderado"),AND(I103="Alta",M103="Leve"),AND(I103="Alta",M103="Menor")),"Moderado",IF(OR(AND(I103="Muy Baja",M103="Mayor"),AND(I103="Baja",M103="Mayor"),AND(I103="Media",M103="Mayor"),AND(I103="Alta",M103="Moderado"),AND(I103="Alta",M103="Mayor"),AND(I103="Muy Alta",M103="Leve"),AND(I103="Muy Alta",M103="Menor"),AND(I103="Muy Alta",M103="Moderado"),AND(I103="Muy Alta",M103="Mayor")),"Alto",IF(OR(AND(I103="Muy Baja",M103="Catastrófico"),AND(I103="Baja",M103="Catastrófico"),AND(I103="Media",M103="Catastrófico"),AND(I103="Alta",M103="Catastrófico"),AND(I103="Muy Alta",M103="Catastrófico")),"Extremo",""))))</f>
        <v>Moderado</v>
      </c>
      <c r="P103" s="564">
        <v>1</v>
      </c>
      <c r="Q103" s="565" t="s">
        <v>946</v>
      </c>
      <c r="R103" s="566" t="str">
        <f t="shared" si="108"/>
        <v>Probabilidad</v>
      </c>
      <c r="S103" s="565" t="s">
        <v>13</v>
      </c>
      <c r="T103" s="565" t="s">
        <v>8</v>
      </c>
      <c r="U103" s="578" t="str">
        <f t="shared" si="109"/>
        <v>40%</v>
      </c>
      <c r="V103" s="565" t="s">
        <v>18</v>
      </c>
      <c r="W103" s="565" t="s">
        <v>21</v>
      </c>
      <c r="X103" s="565" t="s">
        <v>539</v>
      </c>
      <c r="Y103" s="567">
        <f>IFERROR(IF(R103="Probabilidad",(J103-(+J103*U103)),IF(R103="Impacto",J103,"")),"")</f>
        <v>0.12</v>
      </c>
      <c r="Z103" s="568" t="str">
        <f>IFERROR(IF(Y103="","",IF(Y103&lt;=0.2,"Muy Baja",IF(Y103&lt;=0.4,"Baja",IF(Y103&lt;=0.6,"Media",IF(Y103&lt;=0.8,"Alta","Muy Alta"))))),"")</f>
        <v>Muy Baja</v>
      </c>
      <c r="AA103" s="569">
        <f>+Y103</f>
        <v>0.12</v>
      </c>
      <c r="AB103" s="568" t="str">
        <f>IFERROR(IF(AC103="","",IF(AC103&lt;=0.2,"Leve",IF(AC103&lt;=0.4,"Menor",IF(AC103&lt;=0.6,"Moderado",IF(AC103&lt;=0.8,"Mayor","Catastrófico"))))),"")</f>
        <v>Moderado</v>
      </c>
      <c r="AC103" s="569">
        <f>IFERROR(IF(R103="Impacto",(N103-(+N103*U103)),IF(R103="Probabilidad",N103,"")),"")</f>
        <v>0.6</v>
      </c>
      <c r="AD103" s="568" t="str">
        <f>IFERROR(IF(OR(AND(Z103="Muy Baja",AB103="Leve"),AND(Z103="Muy Baja",AB103="Menor"),AND(Z103="Baja",AB103="Leve")),"Bajo",IF(OR(AND(Z103="Muy baja",AB103="Moderado"),AND(Z103="Baja",AB103="Menor"),AND(Z103="Baja",AB103="Moderado"),AND(Z103="Media",AB103="Leve"),AND(Z103="Media",AB103="Menor"),AND(Z103="Media",AB103="Moderado"),AND(Z103="Alta",AB103="Leve"),AND(Z103="Alta",AB103="Menor")),"Moderado",IF(OR(AND(Z103="Muy Baja",AB103="Mayor"),AND(Z103="Baja",AB103="Mayor"),AND(Z103="Media",AB103="Mayor"),AND(Z103="Alta",AB103="Moderado"),AND(Z103="Alta",AB103="Mayor"),AND(Z103="Muy Alta",AB103="Leve"),AND(Z103="Muy Alta",AB103="Menor"),AND(Z103="Muy Alta",AB103="Moderado"),AND(Z103="Muy Alta",AB103="Mayor")),"Alto",IF(OR(AND(Z103="Muy Baja",AB103="Catastrófico"),AND(Z103="Baja",AB103="Catastrófico"),AND(Z103="Media",AB103="Catastrófico"),AND(Z103="Alta",AB103="Catastrófico"),AND(Z103="Muy Alta",AB103="Catastrófico")),"Extremo","")))),"")</f>
        <v>Moderado</v>
      </c>
      <c r="AE103" s="830" t="s">
        <v>26</v>
      </c>
      <c r="AF103" s="539" t="s">
        <v>1129</v>
      </c>
      <c r="AG103" s="539" t="s">
        <v>1130</v>
      </c>
      <c r="AH103" s="577">
        <v>45657</v>
      </c>
      <c r="AI103" s="243" t="s">
        <v>1131</v>
      </c>
      <c r="AJ103" s="535" t="s">
        <v>1132</v>
      </c>
      <c r="AK103" s="535" t="s">
        <v>1130</v>
      </c>
      <c r="AL103" s="572"/>
      <c r="AM103" s="572"/>
      <c r="AN103" s="572"/>
      <c r="AO103" s="572"/>
      <c r="AP103" s="573"/>
      <c r="AQ103" s="573"/>
      <c r="AR103" s="574"/>
      <c r="AS103" s="574"/>
      <c r="AT103" s="575"/>
      <c r="AU103" s="550"/>
    </row>
    <row r="104" spans="1:47" s="551" customFormat="1" ht="46.5" customHeight="1" x14ac:dyDescent="0.25">
      <c r="A104" s="846"/>
      <c r="B104" s="837"/>
      <c r="C104" s="837"/>
      <c r="D104" s="837"/>
      <c r="E104" s="837"/>
      <c r="F104" s="837"/>
      <c r="G104" s="837"/>
      <c r="H104" s="821"/>
      <c r="I104" s="831"/>
      <c r="J104" s="839"/>
      <c r="K104" s="845"/>
      <c r="L104" s="839"/>
      <c r="M104" s="831"/>
      <c r="N104" s="839"/>
      <c r="O104" s="831"/>
      <c r="P104" s="564">
        <v>2</v>
      </c>
      <c r="Q104" s="565"/>
      <c r="R104" s="566" t="str">
        <f t="shared" si="108"/>
        <v/>
      </c>
      <c r="S104" s="565"/>
      <c r="T104" s="565"/>
      <c r="U104" s="578" t="str">
        <f t="shared" si="109"/>
        <v/>
      </c>
      <c r="V104" s="565"/>
      <c r="W104" s="565"/>
      <c r="X104" s="565"/>
      <c r="Y104" s="567" t="str">
        <f>IFERROR(IF(AND(R103="Probabilidad",R104="Probabilidad"),(AA103-(+AA103*U104)),IF(R104="Probabilidad",(J103-(+J103*U104)),IF(R104="Impacto",AA103,""))),"")</f>
        <v/>
      </c>
      <c r="Z104" s="568" t="str">
        <f t="shared" ref="Z104:Z106" si="118">IFERROR(IF(Y104="","",IF(Y104&lt;=0.2,"Muy Baja",IF(Y104&lt;=0.4,"Baja",IF(Y104&lt;=0.6,"Media",IF(Y104&lt;=0.8,"Alta","Muy Alta"))))),"")</f>
        <v/>
      </c>
      <c r="AA104" s="569" t="str">
        <f t="shared" ref="AA104:AA106" si="119">+Y104</f>
        <v/>
      </c>
      <c r="AB104" s="568" t="str">
        <f t="shared" ref="AB104:AB106" si="120">IFERROR(IF(AC104="","",IF(AC104&lt;=0.2,"Leve",IF(AC104&lt;=0.4,"Menor",IF(AC104&lt;=0.6,"Moderado",IF(AC104&lt;=0.8,"Mayor","Catastrófico"))))),"")</f>
        <v/>
      </c>
      <c r="AC104" s="569" t="str">
        <f>IFERROR(IF(AND(R103="Impacto",R104="Impacto"),(AC103-(+AC103*U104)),IF(R104="Impacto",(N103-(+N103*U104)),IF(R104="Probabilidad",AC103,""))),"")</f>
        <v/>
      </c>
      <c r="AD104" s="568" t="str">
        <f t="shared" ref="AD104:AD105" si="121">IFERROR(IF(OR(AND(Z104="Muy Baja",AB104="Leve"),AND(Z104="Muy Baja",AB104="Menor"),AND(Z104="Baja",AB104="Leve")),"Bajo",IF(OR(AND(Z104="Muy baja",AB104="Moderado"),AND(Z104="Baja",AB104="Menor"),AND(Z104="Baja",AB104="Moderado"),AND(Z104="Media",AB104="Leve"),AND(Z104="Media",AB104="Menor"),AND(Z104="Media",AB104="Moderado"),AND(Z104="Alta",AB104="Leve"),AND(Z104="Alta",AB104="Menor")),"Moderado",IF(OR(AND(Z104="Muy Baja",AB104="Mayor"),AND(Z104="Baja",AB104="Mayor"),AND(Z104="Media",AB104="Mayor"),AND(Z104="Alta",AB104="Moderado"),AND(Z104="Alta",AB104="Mayor"),AND(Z104="Muy Alta",AB104="Leve"),AND(Z104="Muy Alta",AB104="Menor"),AND(Z104="Muy Alta",AB104="Moderado"),AND(Z104="Muy Alta",AB104="Mayor")),"Alto",IF(OR(AND(Z104="Muy Baja",AB104="Catastrófico"),AND(Z104="Baja",AB104="Catastrófico"),AND(Z104="Media",AB104="Catastrófico"),AND(Z104="Alta",AB104="Catastrófico"),AND(Z104="Muy Alta",AB104="Catastrófico")),"Extremo","")))),"")</f>
        <v/>
      </c>
      <c r="AE104" s="830"/>
      <c r="AF104" s="539"/>
      <c r="AG104" s="594"/>
      <c r="AH104" s="577"/>
      <c r="AI104" s="577"/>
      <c r="AJ104" s="535"/>
      <c r="AK104" s="535"/>
      <c r="AL104" s="572"/>
      <c r="AM104" s="572"/>
      <c r="AN104" s="572"/>
      <c r="AO104" s="572"/>
      <c r="AP104" s="573"/>
      <c r="AQ104" s="573"/>
      <c r="AR104" s="574"/>
      <c r="AS104" s="574"/>
      <c r="AT104" s="575"/>
      <c r="AU104" s="550"/>
    </row>
    <row r="105" spans="1:47" s="551" customFormat="1" ht="46.5" customHeight="1" x14ac:dyDescent="0.25">
      <c r="A105" s="846"/>
      <c r="B105" s="837"/>
      <c r="C105" s="837"/>
      <c r="D105" s="837"/>
      <c r="E105" s="837"/>
      <c r="F105" s="837"/>
      <c r="G105" s="837"/>
      <c r="H105" s="821"/>
      <c r="I105" s="831"/>
      <c r="J105" s="839"/>
      <c r="K105" s="845"/>
      <c r="L105" s="839"/>
      <c r="M105" s="831"/>
      <c r="N105" s="839"/>
      <c r="O105" s="831"/>
      <c r="P105" s="564">
        <v>3</v>
      </c>
      <c r="Q105" s="565"/>
      <c r="R105" s="566" t="str">
        <f t="shared" si="108"/>
        <v/>
      </c>
      <c r="S105" s="565"/>
      <c r="T105" s="565"/>
      <c r="U105" s="578" t="str">
        <f t="shared" si="109"/>
        <v/>
      </c>
      <c r="V105" s="565"/>
      <c r="W105" s="565"/>
      <c r="X105" s="565"/>
      <c r="Y105" s="567" t="str">
        <f>IFERROR(IF(AND(R104="Probabilidad",R105="Probabilidad"),(AA104-(+AA104*U105)),IF(AND(R104="Impacto",R105="Probabilidad"),(AA103-(+AA103*U105)),IF(R105="Impacto",AA104,""))),"")</f>
        <v/>
      </c>
      <c r="Z105" s="568" t="str">
        <f t="shared" si="118"/>
        <v/>
      </c>
      <c r="AA105" s="569" t="str">
        <f t="shared" si="119"/>
        <v/>
      </c>
      <c r="AB105" s="568" t="str">
        <f t="shared" si="120"/>
        <v/>
      </c>
      <c r="AC105" s="569" t="str">
        <f>IFERROR(IF(AND(R104="Impacto",R105="Impacto"),(AC104-(+AC104*U105)),IF(AND(R104="Probabilidad",R105="Impacto"),(AC103-(+AC103*U105)),IF(R105="Probabilidad",AC104,""))),"")</f>
        <v/>
      </c>
      <c r="AD105" s="568" t="str">
        <f t="shared" si="121"/>
        <v/>
      </c>
      <c r="AE105" s="830"/>
      <c r="AF105" s="539"/>
      <c r="AG105" s="594"/>
      <c r="AH105" s="577"/>
      <c r="AI105" s="577"/>
      <c r="AJ105" s="535"/>
      <c r="AK105" s="535"/>
      <c r="AL105" s="572"/>
      <c r="AM105" s="572"/>
      <c r="AN105" s="572"/>
      <c r="AO105" s="572"/>
      <c r="AP105" s="573"/>
      <c r="AQ105" s="573"/>
      <c r="AR105" s="574"/>
      <c r="AS105" s="574"/>
      <c r="AT105" s="575"/>
      <c r="AU105" s="550"/>
    </row>
    <row r="106" spans="1:47" s="551" customFormat="1" ht="46.5" customHeight="1" thickBot="1" x14ac:dyDescent="0.3">
      <c r="A106" s="846"/>
      <c r="B106" s="837"/>
      <c r="C106" s="837"/>
      <c r="D106" s="837"/>
      <c r="E106" s="837"/>
      <c r="F106" s="837"/>
      <c r="G106" s="837"/>
      <c r="H106" s="821"/>
      <c r="I106" s="831"/>
      <c r="J106" s="839"/>
      <c r="K106" s="845"/>
      <c r="L106" s="839"/>
      <c r="M106" s="831"/>
      <c r="N106" s="839"/>
      <c r="O106" s="831"/>
      <c r="P106" s="564">
        <v>4</v>
      </c>
      <c r="Q106" s="565"/>
      <c r="R106" s="566" t="str">
        <f t="shared" si="108"/>
        <v/>
      </c>
      <c r="S106" s="565"/>
      <c r="T106" s="565"/>
      <c r="U106" s="578" t="str">
        <f t="shared" si="109"/>
        <v/>
      </c>
      <c r="V106" s="565"/>
      <c r="W106" s="565"/>
      <c r="X106" s="565"/>
      <c r="Y106" s="567" t="str">
        <f>IFERROR(IF(AND(R105="Probabilidad",R106="Probabilidad"),(AA105-(+AA105*U106)),IF(AND(R105="Impacto",R106="Probabilidad"),(AA104-(+AA104*U106)),IF(R106="Impacto",AA105,""))),"")</f>
        <v/>
      </c>
      <c r="Z106" s="568" t="str">
        <f t="shared" si="118"/>
        <v/>
      </c>
      <c r="AA106" s="569" t="str">
        <f t="shared" si="119"/>
        <v/>
      </c>
      <c r="AB106" s="568" t="str">
        <f t="shared" si="120"/>
        <v/>
      </c>
      <c r="AC106" s="569" t="str">
        <f>IFERROR(IF(AND(R105="Impacto",R106="Impacto"),(AC105-(+AC105*U106)),IF(AND(R105="Probabilidad",R106="Impacto"),(AC104-(+AC104*U106)),IF(R106="Probabilidad",AC105,""))),"")</f>
        <v/>
      </c>
      <c r="AD106" s="568" t="str">
        <f>IFERROR(IF(OR(AND(Z106="Muy Baja",AB106="Leve"),AND(Z106="Muy Baja",AB106="Menor"),AND(Z106="Baja",AB106="Leve")),"Bajo",IF(OR(AND(Z106="Muy baja",AB106="Moderado"),AND(Z106="Baja",AB106="Menor"),AND(Z106="Baja",AB106="Moderado"),AND(Z106="Media",AB106="Leve"),AND(Z106="Media",AB106="Menor"),AND(Z106="Media",AB106="Moderado"),AND(Z106="Alta",AB106="Leve"),AND(Z106="Alta",AB106="Menor")),"Moderado",IF(OR(AND(Z106="Muy Baja",AB106="Mayor"),AND(Z106="Baja",AB106="Mayor"),AND(Z106="Media",AB106="Mayor"),AND(Z106="Alta",AB106="Moderado"),AND(Z106="Alta",AB106="Mayor"),AND(Z106="Muy Alta",AB106="Leve"),AND(Z106="Muy Alta",AB106="Menor"),AND(Z106="Muy Alta",AB106="Moderado"),AND(Z106="Muy Alta",AB106="Mayor")),"Alto",IF(OR(AND(Z106="Muy Baja",AB106="Catastrófico"),AND(Z106="Baja",AB106="Catastrófico"),AND(Z106="Media",AB106="Catastrófico"),AND(Z106="Alta",AB106="Catastrófico"),AND(Z106="Muy Alta",AB106="Catastrófico")),"Extremo","")))),"")</f>
        <v/>
      </c>
      <c r="AE106" s="830"/>
      <c r="AF106" s="539"/>
      <c r="AG106" s="594"/>
      <c r="AH106" s="577"/>
      <c r="AI106" s="577"/>
      <c r="AJ106" s="535"/>
      <c r="AK106" s="535"/>
      <c r="AL106" s="572"/>
      <c r="AM106" s="572"/>
      <c r="AN106" s="572"/>
      <c r="AO106" s="572"/>
      <c r="AP106" s="573"/>
      <c r="AQ106" s="573"/>
      <c r="AR106" s="574"/>
      <c r="AS106" s="574"/>
      <c r="AT106" s="575"/>
      <c r="AU106" s="550"/>
    </row>
    <row r="107" spans="1:47" s="551" customFormat="1" ht="147.75" customHeight="1" thickBot="1" x14ac:dyDescent="0.3">
      <c r="A107" s="602">
        <v>25</v>
      </c>
      <c r="B107" s="565" t="s">
        <v>819</v>
      </c>
      <c r="C107" s="565" t="s">
        <v>115</v>
      </c>
      <c r="D107" s="565" t="s">
        <v>905</v>
      </c>
      <c r="E107" s="565" t="s">
        <v>906</v>
      </c>
      <c r="F107" s="565" t="s">
        <v>907</v>
      </c>
      <c r="G107" s="565" t="s">
        <v>540</v>
      </c>
      <c r="H107" s="539">
        <v>2</v>
      </c>
      <c r="I107" s="603" t="str">
        <f>IF(H107&lt;=0,"",IF(H107&lt;=2,"Muy Baja",IF(H107&lt;=24,"Baja",IF(H107&lt;=500,"Media",IF(H107&lt;=5000,"Alta","Muy Alta")))))</f>
        <v>Muy Baja</v>
      </c>
      <c r="J107" s="563">
        <f>IF(I107="","",IF(I107="Muy Baja",0.2,IF(I107="Baja",0.4,IF(I107="Media",0.6,IF(I107="Alta",0.8,IF(I107="Muy Alta",1,))))))</f>
        <v>0.2</v>
      </c>
      <c r="K107" s="586" t="s">
        <v>127</v>
      </c>
      <c r="L107" s="563" t="str">
        <f>IF(NOT(ISERROR(MATCH(K107,'Tabla Impacto'!$B$221:$B$223,0))),'Tabla Impacto'!$F$223&amp;"Por favor no seleccionar los criterios de impacto(Afectación Económica o presupuestal y Pérdida Reputacional)",K107)</f>
        <v xml:space="preserve">     El riesgo afecta la imagen de alguna área de la organización</v>
      </c>
      <c r="M107" s="603" t="str">
        <f>IF(OR(L107='Tabla Impacto'!$C$11,L107='Tabla Impacto'!$D$11),"Leve",IF(OR(L107='Tabla Impacto'!$C$12,L107='Tabla Impacto'!$D$12),"Menor",IF(OR(L107='Tabla Impacto'!$C$13,L107='Tabla Impacto'!$D$13),"Moderado",IF(OR(L107='Tabla Impacto'!$C$14,L107='Tabla Impacto'!$D$14),"Mayor",IF(OR(L107='Tabla Impacto'!$C$15,L107='Tabla Impacto'!$D$15),"Catastrófico","")))))</f>
        <v>Leve</v>
      </c>
      <c r="N107" s="563">
        <f>IF(M107="","",IF(M107="Leve",0.2,IF(M107="Menor",0.4,IF(M107="Moderado",0.6,IF(M107="Mayor",0.8,IF(M107="Catastrófico",1,))))))</f>
        <v>0.2</v>
      </c>
      <c r="O107" s="603" t="str">
        <f>IF(OR(AND(I107="Muy Baja",M107="Leve"),AND(I107="Muy Baja",M107="Menor"),AND(I107="Baja",M107="Leve")),"Bajo",IF(OR(AND(I107="Muy baja",M107="Moderado"),AND(I107="Baja",M107="Menor"),AND(I107="Baja",M107="Moderado"),AND(I107="Media",M107="Leve"),AND(I107="Media",M107="Menor"),AND(I107="Media",M107="Moderado"),AND(I107="Alta",M107="Leve"),AND(I107="Alta",M107="Menor")),"Moderado",IF(OR(AND(I107="Muy Baja",M107="Mayor"),AND(I107="Baja",M107="Mayor"),AND(I107="Media",M107="Mayor"),AND(I107="Alta",M107="Moderado"),AND(I107="Alta",M107="Mayor"),AND(I107="Muy Alta",M107="Leve"),AND(I107="Muy Alta",M107="Menor"),AND(I107="Muy Alta",M107="Moderado"),AND(I107="Muy Alta",M107="Mayor")),"Alto",IF(OR(AND(I107="Muy Baja",M107="Catastrófico"),AND(I107="Baja",M107="Catastrófico"),AND(I107="Media",M107="Catastrófico"),AND(I107="Alta",M107="Catastrófico"),AND(I107="Muy Alta",M107="Catastrófico")),"Extremo",""))))</f>
        <v>Bajo</v>
      </c>
      <c r="P107" s="564">
        <v>1</v>
      </c>
      <c r="Q107" s="565" t="s">
        <v>968</v>
      </c>
      <c r="R107" s="566" t="str">
        <f t="shared" si="108"/>
        <v>Probabilidad</v>
      </c>
      <c r="S107" s="565" t="s">
        <v>13</v>
      </c>
      <c r="T107" s="565" t="s">
        <v>8</v>
      </c>
      <c r="U107" s="578" t="str">
        <f t="shared" si="109"/>
        <v>40%</v>
      </c>
      <c r="V107" s="565" t="s">
        <v>18</v>
      </c>
      <c r="W107" s="565" t="s">
        <v>21</v>
      </c>
      <c r="X107" s="565" t="s">
        <v>539</v>
      </c>
      <c r="Y107" s="567">
        <f>IFERROR(IF(R107="Probabilidad",(J107-(+J107*U107)),IF(R107="Impacto",J107,"")),"")</f>
        <v>0.12</v>
      </c>
      <c r="Z107" s="568" t="str">
        <f>IFERROR(IF(Y107="","",IF(Y107&lt;=0.2,"Muy Baja",IF(Y107&lt;=0.4,"Baja",IF(Y107&lt;=0.6,"Media",IF(Y107&lt;=0.8,"Alta","Muy Alta"))))),"")</f>
        <v>Muy Baja</v>
      </c>
      <c r="AA107" s="569">
        <f>+Y107</f>
        <v>0.12</v>
      </c>
      <c r="AB107" s="568" t="str">
        <f>IFERROR(IF(AC107="","",IF(AC107&lt;=0.2,"Leve",IF(AC107&lt;=0.4,"Menor",IF(AC107&lt;=0.6,"Moderado",IF(AC107&lt;=0.8,"Mayor","Catastrófico"))))),"")</f>
        <v>Leve</v>
      </c>
      <c r="AC107" s="569">
        <f>IFERROR(IF(R107="Impacto",(N107-(+N107*U107)),IF(R107="Probabilidad",N107,"")),"")</f>
        <v>0.2</v>
      </c>
      <c r="AD107" s="568" t="str">
        <f>IFERROR(IF(OR(AND(Z107="Muy Baja",AB107="Leve"),AND(Z107="Muy Baja",AB107="Menor"),AND(Z107="Baja",AB107="Leve")),"Bajo",IF(OR(AND(Z107="Muy baja",AB107="Moderado"),AND(Z107="Baja",AB107="Menor"),AND(Z107="Baja",AB107="Moderado"),AND(Z107="Media",AB107="Leve"),AND(Z107="Media",AB107="Menor"),AND(Z107="Media",AB107="Moderado"),AND(Z107="Alta",AB107="Leve"),AND(Z107="Alta",AB107="Menor")),"Moderado",IF(OR(AND(Z107="Muy Baja",AB107="Mayor"),AND(Z107="Baja",AB107="Mayor"),AND(Z107="Media",AB107="Mayor"),AND(Z107="Alta",AB107="Moderado"),AND(Z107="Alta",AB107="Mayor"),AND(Z107="Muy Alta",AB107="Leve"),AND(Z107="Muy Alta",AB107="Menor"),AND(Z107="Muy Alta",AB107="Moderado"),AND(Z107="Muy Alta",AB107="Mayor")),"Alto",IF(OR(AND(Z107="Muy Baja",AB107="Catastrófico"),AND(Z107="Baja",AB107="Catastrófico"),AND(Z107="Media",AB107="Catastrófico"),AND(Z107="Alta",AB107="Catastrófico"),AND(Z107="Muy Alta",AB107="Catastrófico")),"Extremo","")))),"")</f>
        <v>Bajo</v>
      </c>
      <c r="AE107" s="823" t="s">
        <v>26</v>
      </c>
      <c r="AF107" s="539"/>
      <c r="AG107" s="594"/>
      <c r="AH107" s="577"/>
      <c r="AI107" s="577"/>
      <c r="AJ107" s="261" t="s">
        <v>1133</v>
      </c>
      <c r="AK107" s="538" t="s">
        <v>1094</v>
      </c>
      <c r="AL107" s="572"/>
      <c r="AM107" s="572"/>
      <c r="AN107" s="572"/>
      <c r="AO107" s="572"/>
      <c r="AP107" s="573"/>
      <c r="AQ107" s="573"/>
      <c r="AR107" s="574"/>
      <c r="AS107" s="574"/>
      <c r="AT107" s="575"/>
      <c r="AU107" s="550"/>
    </row>
    <row r="108" spans="1:47" s="551" customFormat="1" ht="135" customHeight="1" x14ac:dyDescent="0.25">
      <c r="A108" s="846">
        <v>26</v>
      </c>
      <c r="B108" s="837" t="s">
        <v>819</v>
      </c>
      <c r="C108" s="837" t="s">
        <v>116</v>
      </c>
      <c r="D108" s="837" t="s">
        <v>908</v>
      </c>
      <c r="E108" s="837" t="s">
        <v>909</v>
      </c>
      <c r="F108" s="837" t="s">
        <v>910</v>
      </c>
      <c r="G108" s="837" t="s">
        <v>540</v>
      </c>
      <c r="H108" s="831">
        <v>400</v>
      </c>
      <c r="I108" s="831" t="str">
        <f t="shared" ref="I108" si="122">IF(H108&lt;=0,"",IF(H108&lt;=2,"Muy Baja",IF(H108&lt;=24,"Baja",IF(H108&lt;=500,"Media",IF(H108&lt;=5000,"Alta","Muy Alta")))))</f>
        <v>Media</v>
      </c>
      <c r="J108" s="839">
        <f t="shared" ref="J108" si="123">IF(I108="","",IF(I108="Muy Baja",0.2,IF(I108="Baja",0.4,IF(I108="Media",0.6,IF(I108="Alta",0.8,IF(I108="Muy Alta",1,))))))</f>
        <v>0.6</v>
      </c>
      <c r="K108" s="845" t="s">
        <v>124</v>
      </c>
      <c r="L108" s="839" t="str">
        <f>IF(NOT(ISERROR(MATCH(K108,'Tabla Impacto'!$B$221:$B$223,0))),'Tabla Impacto'!$F$223&amp;"Por favor no seleccionar los criterios de impacto(Afectación Económica o presupuestal y Pérdida Reputacional)",K108)</f>
        <v xml:space="preserve">     Entre 10 y 50 SMLMV </v>
      </c>
      <c r="M108" s="831" t="str">
        <f>IF(OR(L108='Tabla Impacto'!$C$11,L108='Tabla Impacto'!$D$11),"Leve",IF(OR(L108='Tabla Impacto'!$C$12,L108='Tabla Impacto'!$D$12),"Menor",IF(OR(L108='Tabla Impacto'!$C$13,L108='Tabla Impacto'!$D$13),"Moderado",IF(OR(L108='Tabla Impacto'!$C$14,L108='Tabla Impacto'!$D$14),"Mayor",IF(OR(L108='Tabla Impacto'!$C$15,L108='Tabla Impacto'!$D$15),"Catastrófico","")))))</f>
        <v>Menor</v>
      </c>
      <c r="N108" s="839">
        <f t="shared" ref="N108" si="124">IF(M108="","",IF(M108="Leve",0.2,IF(M108="Menor",0.4,IF(M108="Moderado",0.6,IF(M108="Mayor",0.8,IF(M108="Catastrófico",1,))))))</f>
        <v>0.4</v>
      </c>
      <c r="O108" s="831" t="str">
        <f t="shared" ref="O108" si="125">IF(OR(AND(I108="Muy Baja",M108="Leve"),AND(I108="Muy Baja",M108="Menor"),AND(I108="Baja",M108="Leve")),"Bajo",IF(OR(AND(I108="Muy baja",M108="Moderado"),AND(I108="Baja",M108="Menor"),AND(I108="Baja",M108="Moderado"),AND(I108="Media",M108="Leve"),AND(I108="Media",M108="Menor"),AND(I108="Media",M108="Moderado"),AND(I108="Alta",M108="Leve"),AND(I108="Alta",M108="Menor")),"Moderado",IF(OR(AND(I108="Muy Baja",M108="Mayor"),AND(I108="Baja",M108="Mayor"),AND(I108="Media",M108="Mayor"),AND(I108="Alta",M108="Moderado"),AND(I108="Alta",M108="Mayor"),AND(I108="Muy Alta",M108="Leve"),AND(I108="Muy Alta",M108="Menor"),AND(I108="Muy Alta",M108="Moderado"),AND(I108="Muy Alta",M108="Mayor")),"Alto",IF(OR(AND(I108="Muy Baja",M108="Catastrófico"),AND(I108="Baja",M108="Catastrófico"),AND(I108="Media",M108="Catastrófico"),AND(I108="Alta",M108="Catastrófico"),AND(I108="Muy Alta",M108="Catastrófico")),"Extremo",""))))</f>
        <v>Moderado</v>
      </c>
      <c r="P108" s="529">
        <v>1</v>
      </c>
      <c r="Q108" s="565" t="s">
        <v>970</v>
      </c>
      <c r="R108" s="566" t="str">
        <f t="shared" si="108"/>
        <v>Probabilidad</v>
      </c>
      <c r="S108" s="565" t="s">
        <v>14</v>
      </c>
      <c r="T108" s="565" t="s">
        <v>8</v>
      </c>
      <c r="U108" s="578" t="str">
        <f t="shared" si="109"/>
        <v>30%</v>
      </c>
      <c r="V108" s="565" t="s">
        <v>18</v>
      </c>
      <c r="W108" s="565" t="s">
        <v>21</v>
      </c>
      <c r="X108" s="565" t="s">
        <v>539</v>
      </c>
      <c r="Y108" s="567">
        <f>IFERROR(IF(R108="Probabilidad",(J108-(+J108*U108)),IF(R108="Impacto",J108,"")),"")</f>
        <v>0.42</v>
      </c>
      <c r="Z108" s="568" t="str">
        <f>IFERROR(IF(Y108="","",IF(Y108&lt;=0.2,"Muy Baja",IF(Y108&lt;=0.4,"Baja",IF(Y108&lt;=0.6,"Media",IF(Y108&lt;=0.8,"Alta","Muy Alta"))))),"")</f>
        <v>Media</v>
      </c>
      <c r="AA108" s="569">
        <f>+Y108</f>
        <v>0.42</v>
      </c>
      <c r="AB108" s="568" t="str">
        <f>IFERROR(IF(AC108="","",IF(AC108&lt;=0.2,"Leve",IF(AC108&lt;=0.4,"Menor",IF(AC108&lt;=0.6,"Moderado",IF(AC108&lt;=0.8,"Mayor","Catastrófico"))))),"")</f>
        <v>Menor</v>
      </c>
      <c r="AC108" s="569">
        <f>IFERROR(IF(R108="Impacto",(N108-(+N108*U108)),IF(R108="Probabilidad",N108,"")),"")</f>
        <v>0.4</v>
      </c>
      <c r="AD108" s="568" t="str">
        <f>IFERROR(IF(OR(AND(Z108="Muy Baja",AB108="Leve"),AND(Z108="Muy Baja",AB108="Menor"),AND(Z108="Baja",AB108="Leve")),"Bajo",IF(OR(AND(Z108="Muy baja",AB108="Moderado"),AND(Z108="Baja",AB108="Menor"),AND(Z108="Baja",AB108="Moderado"),AND(Z108="Media",AB108="Leve"),AND(Z108="Media",AB108="Menor"),AND(Z108="Media",AB108="Moderado"),AND(Z108="Alta",AB108="Leve"),AND(Z108="Alta",AB108="Menor")),"Moderado",IF(OR(AND(Z108="Muy Baja",AB108="Mayor"),AND(Z108="Baja",AB108="Mayor"),AND(Z108="Media",AB108="Mayor"),AND(Z108="Alta",AB108="Moderado"),AND(Z108="Alta",AB108="Mayor"),AND(Z108="Muy Alta",AB108="Leve"),AND(Z108="Muy Alta",AB108="Menor"),AND(Z108="Muy Alta",AB108="Moderado"),AND(Z108="Muy Alta",AB108="Mayor")),"Alto",IF(OR(AND(Z108="Muy Baja",AB108="Catastrófico"),AND(Z108="Baja",AB108="Catastrófico"),AND(Z108="Media",AB108="Catastrófico"),AND(Z108="Alta",AB108="Catastrófico"),AND(Z108="Muy Alta",AB108="Catastrófico")),"Extremo","")))),"")</f>
        <v>Moderado</v>
      </c>
      <c r="AE108" s="824"/>
      <c r="AF108" s="539"/>
      <c r="AG108" s="594"/>
      <c r="AH108" s="577"/>
      <c r="AI108" s="577"/>
      <c r="AJ108" s="528" t="s">
        <v>1133</v>
      </c>
      <c r="AK108" s="528" t="s">
        <v>1094</v>
      </c>
      <c r="AL108" s="572"/>
      <c r="AM108" s="572"/>
      <c r="AN108" s="572"/>
      <c r="AO108" s="572"/>
      <c r="AP108" s="573"/>
      <c r="AQ108" s="573"/>
      <c r="AR108" s="574"/>
      <c r="AS108" s="574"/>
      <c r="AT108" s="575"/>
      <c r="AU108" s="550"/>
    </row>
    <row r="109" spans="1:47" s="551" customFormat="1" ht="132" customHeight="1" x14ac:dyDescent="0.25">
      <c r="A109" s="846"/>
      <c r="B109" s="837"/>
      <c r="C109" s="837"/>
      <c r="D109" s="837"/>
      <c r="E109" s="837"/>
      <c r="F109" s="837"/>
      <c r="G109" s="837"/>
      <c r="H109" s="831"/>
      <c r="I109" s="831"/>
      <c r="J109" s="839"/>
      <c r="K109" s="845"/>
      <c r="L109" s="839"/>
      <c r="M109" s="831"/>
      <c r="N109" s="839"/>
      <c r="O109" s="831"/>
      <c r="P109" s="529">
        <v>2</v>
      </c>
      <c r="Q109" s="565" t="s">
        <v>971</v>
      </c>
      <c r="R109" s="566" t="str">
        <f t="shared" si="108"/>
        <v>Probabilidad</v>
      </c>
      <c r="S109" s="565" t="s">
        <v>13</v>
      </c>
      <c r="T109" s="565" t="s">
        <v>8</v>
      </c>
      <c r="U109" s="578" t="str">
        <f t="shared" si="109"/>
        <v>40%</v>
      </c>
      <c r="V109" s="565" t="s">
        <v>18</v>
      </c>
      <c r="W109" s="565" t="s">
        <v>21</v>
      </c>
      <c r="X109" s="565" t="s">
        <v>539</v>
      </c>
      <c r="Y109" s="567">
        <f>IFERROR(IF(AND(R108="Probabilidad",R109="Probabilidad"),(AA108-(+AA108*U109)),IF(R109="Probabilidad",(J108-(+J108*U109)),IF(R109="Impacto",AA108,""))),"")</f>
        <v>0.252</v>
      </c>
      <c r="Z109" s="568" t="str">
        <f t="shared" ref="Z109:Z111" si="126">IFERROR(IF(Y109="","",IF(Y109&lt;=0.2,"Muy Baja",IF(Y109&lt;=0.4,"Baja",IF(Y109&lt;=0.6,"Media",IF(Y109&lt;=0.8,"Alta","Muy Alta"))))),"")</f>
        <v>Baja</v>
      </c>
      <c r="AA109" s="569">
        <f t="shared" ref="AA109:AA111" si="127">+Y109</f>
        <v>0.252</v>
      </c>
      <c r="AB109" s="568" t="str">
        <f t="shared" ref="AB109:AB111" si="128">IFERROR(IF(AC109="","",IF(AC109&lt;=0.2,"Leve",IF(AC109&lt;=0.4,"Menor",IF(AC109&lt;=0.6,"Moderado",IF(AC109&lt;=0.8,"Mayor","Catastrófico"))))),"")</f>
        <v>Menor</v>
      </c>
      <c r="AC109" s="569">
        <f>IFERROR(IF(AND(R108="Impacto",R109="Impacto"),(AC108-(+AC108*U109)),IF(R109="Impacto",(N108-(+N108*U109)),IF(R109="Probabilidad",AC108,""))),"")</f>
        <v>0.4</v>
      </c>
      <c r="AD109" s="568" t="str">
        <f t="shared" ref="AD109:AD110" si="129">IFERROR(IF(OR(AND(Z109="Muy Baja",AB109="Leve"),AND(Z109="Muy Baja",AB109="Menor"),AND(Z109="Baja",AB109="Leve")),"Bajo",IF(OR(AND(Z109="Muy baja",AB109="Moderado"),AND(Z109="Baja",AB109="Menor"),AND(Z109="Baja",AB109="Moderado"),AND(Z109="Media",AB109="Leve"),AND(Z109="Media",AB109="Menor"),AND(Z109="Media",AB109="Moderado"),AND(Z109="Alta",AB109="Leve"),AND(Z109="Alta",AB109="Menor")),"Moderado",IF(OR(AND(Z109="Muy Baja",AB109="Mayor"),AND(Z109="Baja",AB109="Mayor"),AND(Z109="Media",AB109="Mayor"),AND(Z109="Alta",AB109="Moderado"),AND(Z109="Alta",AB109="Mayor"),AND(Z109="Muy Alta",AB109="Leve"),AND(Z109="Muy Alta",AB109="Menor"),AND(Z109="Muy Alta",AB109="Moderado"),AND(Z109="Muy Alta",AB109="Mayor")),"Alto",IF(OR(AND(Z109="Muy Baja",AB109="Catastrófico"),AND(Z109="Baja",AB109="Catastrófico"),AND(Z109="Media",AB109="Catastrófico"),AND(Z109="Alta",AB109="Catastrófico"),AND(Z109="Muy Alta",AB109="Catastrófico")),"Extremo","")))),"")</f>
        <v>Moderado</v>
      </c>
      <c r="AE109" s="824"/>
      <c r="AF109" s="530"/>
      <c r="AG109" s="530"/>
      <c r="AH109" s="530"/>
      <c r="AI109" s="532"/>
      <c r="AJ109" s="584"/>
      <c r="AK109" s="584"/>
      <c r="AL109" s="572"/>
      <c r="AM109" s="572"/>
      <c r="AN109" s="572"/>
      <c r="AO109" s="572"/>
      <c r="AP109" s="573"/>
      <c r="AQ109" s="573"/>
      <c r="AR109" s="574"/>
      <c r="AS109" s="574"/>
      <c r="AT109" s="575"/>
      <c r="AU109" s="550"/>
    </row>
    <row r="110" spans="1:47" s="551" customFormat="1" ht="46.5" customHeight="1" x14ac:dyDescent="0.25">
      <c r="A110" s="846"/>
      <c r="B110" s="837"/>
      <c r="C110" s="837"/>
      <c r="D110" s="837"/>
      <c r="E110" s="837"/>
      <c r="F110" s="837"/>
      <c r="G110" s="837"/>
      <c r="H110" s="831"/>
      <c r="I110" s="831"/>
      <c r="J110" s="839"/>
      <c r="K110" s="845"/>
      <c r="L110" s="839"/>
      <c r="M110" s="831"/>
      <c r="N110" s="839"/>
      <c r="O110" s="831"/>
      <c r="Y110" s="567" t="str">
        <f>IFERROR(IF(AND(R109="Probabilidad",R110="Probabilidad"),(AA109-(+AA109*U110)),IF(AND(R109="Impacto",R110="Probabilidad"),(AA108-(+AA108*U110)),IF(R110="Impacto",AA109,""))),"")</f>
        <v/>
      </c>
      <c r="Z110" s="568" t="str">
        <f t="shared" si="126"/>
        <v/>
      </c>
      <c r="AA110" s="569" t="str">
        <f t="shared" si="127"/>
        <v/>
      </c>
      <c r="AB110" s="568" t="str">
        <f t="shared" si="128"/>
        <v/>
      </c>
      <c r="AC110" s="569" t="str">
        <f>IFERROR(IF(AND(R109="Impacto",R110="Impacto"),(AC109-(+AC109*U110)),IF(AND(R109="Probabilidad",R110="Impacto"),(AC108-(+AC108*U110)),IF(R110="Probabilidad",AC109,""))),"")</f>
        <v/>
      </c>
      <c r="AD110" s="568" t="str">
        <f t="shared" si="129"/>
        <v/>
      </c>
      <c r="AE110" s="824"/>
      <c r="AF110" s="530"/>
      <c r="AG110" s="530"/>
      <c r="AH110" s="530"/>
      <c r="AI110" s="532"/>
      <c r="AJ110" s="584"/>
      <c r="AK110" s="584"/>
      <c r="AL110" s="572"/>
      <c r="AM110" s="572"/>
      <c r="AN110" s="572"/>
      <c r="AO110" s="572"/>
      <c r="AP110" s="573"/>
      <c r="AQ110" s="573"/>
      <c r="AR110" s="574"/>
      <c r="AS110" s="574"/>
      <c r="AT110" s="575"/>
      <c r="AU110" s="550"/>
    </row>
    <row r="111" spans="1:47" s="551" customFormat="1" ht="46.5" customHeight="1" thickBot="1" x14ac:dyDescent="0.3">
      <c r="A111" s="846"/>
      <c r="B111" s="837"/>
      <c r="C111" s="837"/>
      <c r="D111" s="837"/>
      <c r="E111" s="837"/>
      <c r="F111" s="837"/>
      <c r="G111" s="837"/>
      <c r="H111" s="831"/>
      <c r="I111" s="831"/>
      <c r="J111" s="839"/>
      <c r="K111" s="845"/>
      <c r="L111" s="839"/>
      <c r="M111" s="831"/>
      <c r="N111" s="839"/>
      <c r="O111" s="831"/>
      <c r="Y111" s="567" t="str">
        <f>IFERROR(IF(AND(R110="Probabilidad",R111="Probabilidad"),(AA110-(+AA110*U111)),IF(AND(R110="Impacto",R111="Probabilidad"),(AA109-(+AA109*U111)),IF(R111="Impacto",AA110,""))),"")</f>
        <v/>
      </c>
      <c r="Z111" s="568" t="str">
        <f t="shared" si="126"/>
        <v/>
      </c>
      <c r="AA111" s="569" t="str">
        <f t="shared" si="127"/>
        <v/>
      </c>
      <c r="AB111" s="568" t="str">
        <f t="shared" si="128"/>
        <v/>
      </c>
      <c r="AC111" s="569" t="str">
        <f>IFERROR(IF(AND(R110="Impacto",R111="Impacto"),(AC110-(+AC110*U111)),IF(AND(R110="Probabilidad",R111="Impacto"),(AC109-(+AC109*U111)),IF(R111="Probabilidad",AC110,""))),"")</f>
        <v/>
      </c>
      <c r="AD111" s="568" t="str">
        <f>IFERROR(IF(OR(AND(Z111="Muy Baja",AB111="Leve"),AND(Z111="Muy Baja",AB111="Menor"),AND(Z111="Baja",AB111="Leve")),"Bajo",IF(OR(AND(Z111="Muy baja",AB111="Moderado"),AND(Z111="Baja",AB111="Menor"),AND(Z111="Baja",AB111="Moderado"),AND(Z111="Media",AB111="Leve"),AND(Z111="Media",AB111="Menor"),AND(Z111="Media",AB111="Moderado"),AND(Z111="Alta",AB111="Leve"),AND(Z111="Alta",AB111="Menor")),"Moderado",IF(OR(AND(Z111="Muy Baja",AB111="Mayor"),AND(Z111="Baja",AB111="Mayor"),AND(Z111="Media",AB111="Mayor"),AND(Z111="Alta",AB111="Moderado"),AND(Z111="Alta",AB111="Mayor"),AND(Z111="Muy Alta",AB111="Leve"),AND(Z111="Muy Alta",AB111="Menor"),AND(Z111="Muy Alta",AB111="Moderado"),AND(Z111="Muy Alta",AB111="Mayor")),"Alto",IF(OR(AND(Z111="Muy Baja",AB111="Catastrófico"),AND(Z111="Baja",AB111="Catastrófico"),AND(Z111="Media",AB111="Catastrófico"),AND(Z111="Alta",AB111="Catastrófico"),AND(Z111="Muy Alta",AB111="Catastrófico")),"Extremo","")))),"")</f>
        <v/>
      </c>
      <c r="AE111" s="829"/>
      <c r="AF111" s="530"/>
      <c r="AG111" s="530"/>
      <c r="AH111" s="530"/>
      <c r="AI111" s="532"/>
      <c r="AJ111" s="584"/>
      <c r="AK111" s="584"/>
      <c r="AL111" s="572"/>
      <c r="AM111" s="572"/>
      <c r="AN111" s="572"/>
      <c r="AO111" s="572"/>
      <c r="AP111" s="573"/>
      <c r="AQ111" s="573"/>
      <c r="AR111" s="574"/>
      <c r="AS111" s="574"/>
      <c r="AT111" s="575"/>
      <c r="AU111" s="550"/>
    </row>
    <row r="112" spans="1:47" s="551" customFormat="1" ht="276.75" customHeight="1" x14ac:dyDescent="0.25">
      <c r="A112" s="846">
        <v>27</v>
      </c>
      <c r="B112" s="837" t="s">
        <v>809</v>
      </c>
      <c r="C112" s="837" t="s">
        <v>115</v>
      </c>
      <c r="D112" s="837" t="s">
        <v>840</v>
      </c>
      <c r="E112" s="837" t="s">
        <v>841</v>
      </c>
      <c r="F112" s="837" t="s">
        <v>842</v>
      </c>
      <c r="G112" s="837" t="s">
        <v>540</v>
      </c>
      <c r="H112" s="821">
        <v>1800</v>
      </c>
      <c r="I112" s="831" t="str">
        <f>IF(H112&lt;=0,"",IF(H112&lt;=2,"Muy Baja",IF(H112&lt;=24,"Baja",IF(H112&lt;=500,"Media",IF(H112&lt;=5000,"Alta","Muy Alta")))))</f>
        <v>Alta</v>
      </c>
      <c r="J112" s="839">
        <f>IF(I112="","",IF(I112="Muy Baja",0.2,IF(I112="Baja",0.4,IF(I112="Media",0.6,IF(I112="Alta",0.8,IF(I112="Muy Alta",1,))))))</f>
        <v>0.8</v>
      </c>
      <c r="K112" s="845" t="s">
        <v>129</v>
      </c>
      <c r="L112" s="839" t="str">
        <f>IF(NOT(ISERROR(MATCH(K112,'Tabla Impacto'!$B$221:$B$223,0))),'Tabla Impacto'!$F$223&amp;"Por favor no seleccionar los criterios de impacto(Afectación Económica o presupuestal y Pérdida Reputacional)",K112)</f>
        <v xml:space="preserve">     El riesgo afecta la imagen de la entidad con algunos usuarios de relevancia frente al logro de los objetivos</v>
      </c>
      <c r="M112" s="831" t="str">
        <f>IF(OR(L112='Tabla Impacto'!$C$11,L112='Tabla Impacto'!$D$11),"Leve",IF(OR(L112='Tabla Impacto'!$C$12,L112='Tabla Impacto'!$D$12),"Menor",IF(OR(L112='Tabla Impacto'!$C$13,L112='Tabla Impacto'!$D$13),"Moderado",IF(OR(L112='Tabla Impacto'!$C$14,L112='Tabla Impacto'!$D$14),"Mayor",IF(OR(L112='Tabla Impacto'!$C$15,L112='Tabla Impacto'!$D$15),"Catastrófico","")))))</f>
        <v>Moderado</v>
      </c>
      <c r="N112" s="839">
        <f>IF(M112="","",IF(M112="Leve",0.2,IF(M112="Menor",0.4,IF(M112="Moderado",0.6,IF(M112="Mayor",0.8,IF(M112="Catastrófico",1,))))))</f>
        <v>0.6</v>
      </c>
      <c r="O112" s="831" t="str">
        <f>IF(OR(AND(I112="Muy Baja",M112="Leve"),AND(I112="Muy Baja",M112="Menor"),AND(I112="Baja",M112="Leve")),"Bajo",IF(OR(AND(I112="Muy baja",M112="Moderado"),AND(I112="Baja",M112="Menor"),AND(I112="Baja",M112="Moderado"),AND(I112="Media",M112="Leve"),AND(I112="Media",M112="Menor"),AND(I112="Media",M112="Moderado"),AND(I112="Alta",M112="Leve"),AND(I112="Alta",M112="Menor")),"Moderado",IF(OR(AND(I112="Muy Baja",M112="Mayor"),AND(I112="Baja",M112="Mayor"),AND(I112="Media",M112="Mayor"),AND(I112="Alta",M112="Moderado"),AND(I112="Alta",M112="Mayor"),AND(I112="Muy Alta",M112="Leve"),AND(I112="Muy Alta",M112="Menor"),AND(I112="Muy Alta",M112="Moderado"),AND(I112="Muy Alta",M112="Mayor")),"Alto",IF(OR(AND(I112="Muy Baja",M112="Catastrófico"),AND(I112="Baja",M112="Catastrófico"),AND(I112="Media",M112="Catastrófico"),AND(I112="Alta",M112="Catastrófico"),AND(I112="Muy Alta",M112="Catastrófico")),"Extremo",""))))</f>
        <v>Alto</v>
      </c>
      <c r="P112" s="564">
        <v>1</v>
      </c>
      <c r="Q112" s="565" t="s">
        <v>1146</v>
      </c>
      <c r="R112" s="565" t="str">
        <f>IF(OR(S112="Preventivo",S112="Detectivo"),"Probabilidad",IF(S112="Correctivo","Impacto",""))</f>
        <v>Probabilidad</v>
      </c>
      <c r="S112" s="565" t="s">
        <v>13</v>
      </c>
      <c r="T112" s="565" t="s">
        <v>8</v>
      </c>
      <c r="U112" s="565" t="str">
        <f t="shared" ref="U112:U124" si="130">IF(AND(S112="Preventivo",T112="Automático"),"50%",IF(AND(S112="Preventivo",T112="Manual"),"40%",IF(AND(S112="Detectivo",T112="Automático"),"40%",IF(AND(S112="Detectivo",T112="Manual"),"30%",IF(AND(S112="Correctivo",T112="Automático"),"35%",IF(AND(S112="Correctivo",T112="Manual"),"25%",""))))))</f>
        <v>40%</v>
      </c>
      <c r="V112" s="565" t="s">
        <v>18</v>
      </c>
      <c r="W112" s="565" t="s">
        <v>21</v>
      </c>
      <c r="X112" s="565" t="s">
        <v>539</v>
      </c>
      <c r="Y112" s="567">
        <f>IFERROR(IF(R112="Probabilidad",(J112-(+J112*U112)),IF(R112="Impacto",J112,"")),"")</f>
        <v>0.48</v>
      </c>
      <c r="Z112" s="568" t="str">
        <f>IFERROR(IF(Y112="","",IF(Y112&lt;=0.2,"Muy Baja",IF(Y112&lt;=0.4,"Baja",IF(Y112&lt;=0.6,"Media",IF(Y112&lt;=0.8,"Alta","Muy Alta"))))),"")</f>
        <v>Media</v>
      </c>
      <c r="AA112" s="569">
        <f>+Y112</f>
        <v>0.48</v>
      </c>
      <c r="AB112" s="568" t="str">
        <f>IFERROR(IF(AC112="","",IF(AC112&lt;=0.2,"Leve",IF(AC112&lt;=0.4,"Menor",IF(AC112&lt;=0.6,"Moderado",IF(AC112&lt;=0.8,"Mayor","Catastrófico"))))),"")</f>
        <v>Moderado</v>
      </c>
      <c r="AC112" s="569">
        <f>IFERROR(IF(R112="Impacto",(N112-(+N112*U112)),IF(R112="Probabilidad",N112,"")),"")</f>
        <v>0.6</v>
      </c>
      <c r="AD112" s="568" t="str">
        <f>IFERROR(IF(OR(AND(Z112="Muy Baja",AB112="Leve"),AND(Z112="Muy Baja",AB112="Menor"),AND(Z112="Baja",AB112="Leve")),"Bajo",IF(OR(AND(Z112="Muy baja",AB112="Moderado"),AND(Z112="Baja",AB112="Menor"),AND(Z112="Baja",AB112="Moderado"),AND(Z112="Media",AB112="Leve"),AND(Z112="Media",AB112="Menor"),AND(Z112="Media",AB112="Moderado"),AND(Z112="Alta",AB112="Leve"),AND(Z112="Alta",AB112="Menor")),"Moderado",IF(OR(AND(Z112="Muy Baja",AB112="Mayor"),AND(Z112="Baja",AB112="Mayor"),AND(Z112="Media",AB112="Mayor"),AND(Z112="Alta",AB112="Moderado"),AND(Z112="Alta",AB112="Mayor"),AND(Z112="Muy Alta",AB112="Leve"),AND(Z112="Muy Alta",AB112="Menor"),AND(Z112="Muy Alta",AB112="Moderado"),AND(Z112="Muy Alta",AB112="Mayor")),"Alto",IF(OR(AND(Z112="Muy Baja",AB112="Catastrófico"),AND(Z112="Baja",AB112="Catastrófico"),AND(Z112="Media",AB112="Catastrófico"),AND(Z112="Alta",AB112="Catastrófico"),AND(Z112="Muy Alta",AB112="Catastrófico")),"Extremo","")))),"")</f>
        <v>Moderado</v>
      </c>
      <c r="AE112" s="830" t="s">
        <v>26</v>
      </c>
      <c r="AF112" s="564" t="s">
        <v>1147</v>
      </c>
      <c r="AG112" s="538" t="s">
        <v>1148</v>
      </c>
      <c r="AH112" s="233">
        <v>45656</v>
      </c>
      <c r="AI112" s="538" t="s">
        <v>1149</v>
      </c>
      <c r="AJ112" s="539" t="s">
        <v>1141</v>
      </c>
      <c r="AK112" s="539" t="s">
        <v>1094</v>
      </c>
      <c r="AL112" s="572"/>
      <c r="AM112" s="572"/>
      <c r="AN112" s="572"/>
      <c r="AO112" s="572"/>
      <c r="AP112" s="573"/>
      <c r="AQ112" s="573"/>
      <c r="AR112" s="574"/>
      <c r="AS112" s="574"/>
      <c r="AT112" s="575"/>
      <c r="AU112" s="550"/>
    </row>
    <row r="113" spans="1:47" s="551" customFormat="1" ht="46.5" customHeight="1" x14ac:dyDescent="0.25">
      <c r="A113" s="846"/>
      <c r="B113" s="837"/>
      <c r="C113" s="837"/>
      <c r="D113" s="837"/>
      <c r="E113" s="837"/>
      <c r="F113" s="837"/>
      <c r="G113" s="837"/>
      <c r="H113" s="821"/>
      <c r="I113" s="831"/>
      <c r="J113" s="839"/>
      <c r="K113" s="845"/>
      <c r="L113" s="839"/>
      <c r="M113" s="831"/>
      <c r="N113" s="839"/>
      <c r="O113" s="831"/>
      <c r="P113" s="564">
        <v>2</v>
      </c>
      <c r="Q113" s="565"/>
      <c r="R113" s="565" t="str">
        <f>IF(OR(S113="Preventivo",S113="Detectivo"),"Probabilidad",IF(S113="Correctivo","Impacto",""))</f>
        <v/>
      </c>
      <c r="S113" s="565"/>
      <c r="T113" s="565"/>
      <c r="U113" s="565" t="str">
        <f t="shared" si="130"/>
        <v/>
      </c>
      <c r="V113" s="565"/>
      <c r="W113" s="565"/>
      <c r="X113" s="565"/>
      <c r="Y113" s="567" t="str">
        <f>IFERROR(IF(AND(R112="Probabilidad",R113="Probabilidad"),(AA112-(+AA112*U113)),IF(R113="Probabilidad",(J112-(+J112*U113)),IF(R113="Impacto",AA112,""))),"")</f>
        <v/>
      </c>
      <c r="Z113" s="568" t="str">
        <f t="shared" ref="Z113:Z115" si="131">IFERROR(IF(Y113="","",IF(Y113&lt;=0.2,"Muy Baja",IF(Y113&lt;=0.4,"Baja",IF(Y113&lt;=0.6,"Media",IF(Y113&lt;=0.8,"Alta","Muy Alta"))))),"")</f>
        <v/>
      </c>
      <c r="AA113" s="569" t="str">
        <f t="shared" ref="AA113:AA115" si="132">+Y113</f>
        <v/>
      </c>
      <c r="AB113" s="568" t="str">
        <f t="shared" ref="AB113:AB115" si="133">IFERROR(IF(AC113="","",IF(AC113&lt;=0.2,"Leve",IF(AC113&lt;=0.4,"Menor",IF(AC113&lt;=0.6,"Moderado",IF(AC113&lt;=0.8,"Mayor","Catastrófico"))))),"")</f>
        <v/>
      </c>
      <c r="AC113" s="569" t="str">
        <f>IFERROR(IF(AND(R112="Impacto",R113="Impacto"),(AC112-(+AC112*U113)),IF(R113="Impacto",(N112-(+N112*U113)),IF(R113="Probabilidad",AC112,""))),"")</f>
        <v/>
      </c>
      <c r="AD113" s="568" t="str">
        <f t="shared" ref="AD113:AD114" si="134">IFERROR(IF(OR(AND(Z113="Muy Baja",AB113="Leve"),AND(Z113="Muy Baja",AB113="Menor"),AND(Z113="Baja",AB113="Leve")),"Bajo",IF(OR(AND(Z113="Muy baja",AB113="Moderado"),AND(Z113="Baja",AB113="Menor"),AND(Z113="Baja",AB113="Moderado"),AND(Z113="Media",AB113="Leve"),AND(Z113="Media",AB113="Menor"),AND(Z113="Media",AB113="Moderado"),AND(Z113="Alta",AB113="Leve"),AND(Z113="Alta",AB113="Menor")),"Moderado",IF(OR(AND(Z113="Muy Baja",AB113="Mayor"),AND(Z113="Baja",AB113="Mayor"),AND(Z113="Media",AB113="Mayor"),AND(Z113="Alta",AB113="Moderado"),AND(Z113="Alta",AB113="Mayor"),AND(Z113="Muy Alta",AB113="Leve"),AND(Z113="Muy Alta",AB113="Menor"),AND(Z113="Muy Alta",AB113="Moderado"),AND(Z113="Muy Alta",AB113="Mayor")),"Alto",IF(OR(AND(Z113="Muy Baja",AB113="Catastrófico"),AND(Z113="Baja",AB113="Catastrófico"),AND(Z113="Media",AB113="Catastrófico"),AND(Z113="Alta",AB113="Catastrófico"),AND(Z113="Muy Alta",AB113="Catastrófico")),"Extremo","")))),"")</f>
        <v/>
      </c>
      <c r="AE113" s="830"/>
      <c r="AF113" s="539"/>
      <c r="AG113" s="594"/>
      <c r="AH113" s="577"/>
      <c r="AI113" s="577"/>
      <c r="AJ113" s="539"/>
      <c r="AK113" s="539"/>
      <c r="AL113" s="572"/>
      <c r="AM113" s="572"/>
      <c r="AN113" s="572"/>
      <c r="AO113" s="572"/>
      <c r="AP113" s="573"/>
      <c r="AQ113" s="573"/>
      <c r="AR113" s="574"/>
      <c r="AS113" s="574"/>
      <c r="AT113" s="575"/>
      <c r="AU113" s="550"/>
    </row>
    <row r="114" spans="1:47" s="551" customFormat="1" ht="46.5" customHeight="1" x14ac:dyDescent="0.25">
      <c r="A114" s="846"/>
      <c r="B114" s="837"/>
      <c r="C114" s="837"/>
      <c r="D114" s="837"/>
      <c r="E114" s="837"/>
      <c r="F114" s="837"/>
      <c r="G114" s="837"/>
      <c r="H114" s="821"/>
      <c r="I114" s="831"/>
      <c r="J114" s="839"/>
      <c r="K114" s="845"/>
      <c r="L114" s="839"/>
      <c r="M114" s="831"/>
      <c r="N114" s="839"/>
      <c r="O114" s="831"/>
      <c r="P114" s="564">
        <v>3</v>
      </c>
      <c r="Q114" s="565"/>
      <c r="R114" s="565" t="str">
        <f>IF(OR(S114="Preventivo",S114="Detectivo"),"Probabilidad",IF(S114="Correctivo","Impacto",""))</f>
        <v/>
      </c>
      <c r="S114" s="565"/>
      <c r="T114" s="565"/>
      <c r="U114" s="565" t="str">
        <f t="shared" si="130"/>
        <v/>
      </c>
      <c r="V114" s="565"/>
      <c r="W114" s="565"/>
      <c r="X114" s="565"/>
      <c r="Y114" s="567" t="str">
        <f>IFERROR(IF(AND(R113="Probabilidad",R114="Probabilidad"),(AA113-(+AA113*U114)),IF(AND(R113="Impacto",R114="Probabilidad"),(AA112-(+AA112*U114)),IF(R114="Impacto",AA113,""))),"")</f>
        <v/>
      </c>
      <c r="Z114" s="568" t="str">
        <f t="shared" si="131"/>
        <v/>
      </c>
      <c r="AA114" s="569" t="str">
        <f t="shared" si="132"/>
        <v/>
      </c>
      <c r="AB114" s="568" t="str">
        <f t="shared" si="133"/>
        <v/>
      </c>
      <c r="AC114" s="569" t="str">
        <f>IFERROR(IF(AND(R113="Impacto",R114="Impacto"),(AC113-(+AC113*U114)),IF(AND(R113="Probabilidad",R114="Impacto"),(AC112-(+AC112*U114)),IF(R114="Probabilidad",AC113,""))),"")</f>
        <v/>
      </c>
      <c r="AD114" s="568" t="str">
        <f t="shared" si="134"/>
        <v/>
      </c>
      <c r="AE114" s="830"/>
      <c r="AF114" s="539"/>
      <c r="AG114" s="594"/>
      <c r="AH114" s="577"/>
      <c r="AI114" s="577"/>
      <c r="AJ114" s="539"/>
      <c r="AK114" s="539"/>
      <c r="AL114" s="572"/>
      <c r="AM114" s="572"/>
      <c r="AN114" s="572"/>
      <c r="AO114" s="572"/>
      <c r="AP114" s="573"/>
      <c r="AQ114" s="573"/>
      <c r="AR114" s="574"/>
      <c r="AS114" s="574"/>
      <c r="AT114" s="575"/>
      <c r="AU114" s="550"/>
    </row>
    <row r="115" spans="1:47" s="551" customFormat="1" ht="46.5" customHeight="1" x14ac:dyDescent="0.25">
      <c r="A115" s="846"/>
      <c r="B115" s="837"/>
      <c r="C115" s="837"/>
      <c r="D115" s="837"/>
      <c r="E115" s="837"/>
      <c r="F115" s="837"/>
      <c r="G115" s="837"/>
      <c r="H115" s="821"/>
      <c r="I115" s="831"/>
      <c r="J115" s="839"/>
      <c r="K115" s="845"/>
      <c r="L115" s="839"/>
      <c r="M115" s="831"/>
      <c r="N115" s="839"/>
      <c r="O115" s="831"/>
      <c r="P115" s="564">
        <v>4</v>
      </c>
      <c r="Q115" s="565"/>
      <c r="R115" s="565" t="str">
        <f>IF(OR(S115="Preventivo",S115="Detectivo"),"Probabilidad",IF(S115="Correctivo","Impacto",""))</f>
        <v/>
      </c>
      <c r="S115" s="565"/>
      <c r="T115" s="565"/>
      <c r="U115" s="565" t="str">
        <f t="shared" si="130"/>
        <v/>
      </c>
      <c r="V115" s="565"/>
      <c r="W115" s="565"/>
      <c r="X115" s="565"/>
      <c r="Y115" s="567" t="str">
        <f>IFERROR(IF(AND(R114="Probabilidad",R115="Probabilidad"),(AA114-(+AA114*U115)),IF(AND(R114="Impacto",R115="Probabilidad"),(AA113-(+AA113*U115)),IF(R115="Impacto",AA114,""))),"")</f>
        <v/>
      </c>
      <c r="Z115" s="568" t="str">
        <f t="shared" si="131"/>
        <v/>
      </c>
      <c r="AA115" s="569" t="str">
        <f t="shared" si="132"/>
        <v/>
      </c>
      <c r="AB115" s="568" t="str">
        <f t="shared" si="133"/>
        <v/>
      </c>
      <c r="AC115" s="569" t="str">
        <f>IFERROR(IF(AND(R114="Impacto",R115="Impacto"),(AC114-(+AC114*U115)),IF(AND(R114="Probabilidad",R115="Impacto"),(AC113-(+AC113*U115)),IF(R115="Probabilidad",AC114,""))),"")</f>
        <v/>
      </c>
      <c r="AD115" s="568" t="str">
        <f>IFERROR(IF(OR(AND(Z115="Muy Baja",AB115="Leve"),AND(Z115="Muy Baja",AB115="Menor"),AND(Z115="Baja",AB115="Leve")),"Bajo",IF(OR(AND(Z115="Muy baja",AB115="Moderado"),AND(Z115="Baja",AB115="Menor"),AND(Z115="Baja",AB115="Moderado"),AND(Z115="Media",AB115="Leve"),AND(Z115="Media",AB115="Menor"),AND(Z115="Media",AB115="Moderado"),AND(Z115="Alta",AB115="Leve"),AND(Z115="Alta",AB115="Menor")),"Moderado",IF(OR(AND(Z115="Muy Baja",AB115="Mayor"),AND(Z115="Baja",AB115="Mayor"),AND(Z115="Media",AB115="Mayor"),AND(Z115="Alta",AB115="Moderado"),AND(Z115="Alta",AB115="Mayor"),AND(Z115="Muy Alta",AB115="Leve"),AND(Z115="Muy Alta",AB115="Menor"),AND(Z115="Muy Alta",AB115="Moderado"),AND(Z115="Muy Alta",AB115="Mayor")),"Alto",IF(OR(AND(Z115="Muy Baja",AB115="Catastrófico"),AND(Z115="Baja",AB115="Catastrófico"),AND(Z115="Media",AB115="Catastrófico"),AND(Z115="Alta",AB115="Catastrófico"),AND(Z115="Muy Alta",AB115="Catastrófico")),"Extremo","")))),"")</f>
        <v/>
      </c>
      <c r="AE115" s="830"/>
      <c r="AF115" s="539"/>
      <c r="AG115" s="594"/>
      <c r="AH115" s="577"/>
      <c r="AI115" s="577"/>
      <c r="AJ115" s="539"/>
      <c r="AK115" s="539"/>
      <c r="AL115" s="572"/>
      <c r="AM115" s="572"/>
      <c r="AN115" s="572"/>
      <c r="AO115" s="572"/>
      <c r="AP115" s="573"/>
      <c r="AQ115" s="573"/>
      <c r="AR115" s="574"/>
      <c r="AS115" s="574"/>
      <c r="AT115" s="575"/>
      <c r="AU115" s="550"/>
    </row>
    <row r="116" spans="1:47" s="551" customFormat="1" ht="186.75" customHeight="1" x14ac:dyDescent="0.25">
      <c r="A116" s="846">
        <v>28</v>
      </c>
      <c r="B116" s="837" t="s">
        <v>807</v>
      </c>
      <c r="C116" s="837" t="s">
        <v>115</v>
      </c>
      <c r="D116" s="837" t="s">
        <v>825</v>
      </c>
      <c r="E116" s="837" t="s">
        <v>826</v>
      </c>
      <c r="F116" s="837" t="s">
        <v>827</v>
      </c>
      <c r="G116" s="837" t="s">
        <v>549</v>
      </c>
      <c r="H116" s="821">
        <v>2080</v>
      </c>
      <c r="I116" s="831" t="str">
        <f>IF(H116&lt;=0,"",IF(H116&lt;=2,"Muy Baja",IF(H116&lt;=24,"Baja",IF(H116&lt;=500,"Media",IF(H116&lt;=5000,"Alta","Muy Alta")))))</f>
        <v>Alta</v>
      </c>
      <c r="J116" s="839">
        <f>IF(I116="","",IF(I116="Muy Baja",0.2,IF(I116="Baja",0.4,IF(I116="Media",0.6,IF(I116="Alta",0.8,IF(I116="Muy Alta",1,))))))</f>
        <v>0.8</v>
      </c>
      <c r="K116" s="845" t="s">
        <v>129</v>
      </c>
      <c r="L116" s="839" t="str">
        <f>IF(NOT(ISERROR(MATCH(K116,'Tabla Impacto'!$B$221:$B$223,0))),'Tabla Impacto'!$F$223&amp;"Por favor no seleccionar los criterios de impacto(Afectación Económica o presupuestal y Pérdida Reputacional)",K116)</f>
        <v xml:space="preserve">     El riesgo afecta la imagen de la entidad con algunos usuarios de relevancia frente al logro de los objetivos</v>
      </c>
      <c r="M116" s="831" t="str">
        <f>IF(OR(L116='Tabla Impacto'!$C$11,L116='Tabla Impacto'!$D$11),"Leve",IF(OR(L116='Tabla Impacto'!$C$12,L116='Tabla Impacto'!$D$12),"Menor",IF(OR(L116='Tabla Impacto'!$C$13,L116='Tabla Impacto'!$D$13),"Moderado",IF(OR(L116='Tabla Impacto'!$C$14,L116='Tabla Impacto'!$D$14),"Mayor",IF(OR(L116='Tabla Impacto'!$C$15,L116='Tabla Impacto'!$D$15),"Catastrófico","")))))</f>
        <v>Moderado</v>
      </c>
      <c r="N116" s="839">
        <f>IF(M116="","",IF(M116="Leve",0.2,IF(M116="Menor",0.4,IF(M116="Moderado",0.6,IF(M116="Mayor",0.8,IF(M116="Catastrófico",1,))))))</f>
        <v>0.6</v>
      </c>
      <c r="O116" s="831" t="str">
        <f>IF(OR(AND(I116="Muy Baja",M116="Leve"),AND(I116="Muy Baja",M116="Menor"),AND(I116="Baja",M116="Leve")),"Bajo",IF(OR(AND(I116="Muy baja",M116="Moderado"),AND(I116="Baja",M116="Menor"),AND(I116="Baja",M116="Moderado"),AND(I116="Media",M116="Leve"),AND(I116="Media",M116="Menor"),AND(I116="Media",M116="Moderado"),AND(I116="Alta",M116="Leve"),AND(I116="Alta",M116="Menor")),"Moderado",IF(OR(AND(I116="Muy Baja",M116="Mayor"),AND(I116="Baja",M116="Mayor"),AND(I116="Media",M116="Mayor"),AND(I116="Alta",M116="Moderado"),AND(I116="Alta",M116="Mayor"),AND(I116="Muy Alta",M116="Leve"),AND(I116="Muy Alta",M116="Menor"),AND(I116="Muy Alta",M116="Moderado"),AND(I116="Muy Alta",M116="Mayor")),"Alto",IF(OR(AND(I116="Muy Baja",M116="Catastrófico"),AND(I116="Baja",M116="Catastrófico"),AND(I116="Media",M116="Catastrófico"),AND(I116="Alta",M116="Catastrófico"),AND(I116="Muy Alta",M116="Catastrófico")),"Extremo",""))))</f>
        <v>Alto</v>
      </c>
      <c r="P116" s="564">
        <v>1</v>
      </c>
      <c r="Q116" s="565" t="s">
        <v>930</v>
      </c>
      <c r="R116" s="566" t="str">
        <f>IF(OR(S116="Preventivo",S116="Detectivo"),"Probabilidad",IF(S116="Correctivo","Impacto",""))</f>
        <v>Probabilidad</v>
      </c>
      <c r="S116" s="566" t="s">
        <v>14</v>
      </c>
      <c r="T116" s="566" t="s">
        <v>8</v>
      </c>
      <c r="U116" s="566" t="str">
        <f t="shared" si="130"/>
        <v>30%</v>
      </c>
      <c r="V116" s="566" t="s">
        <v>18</v>
      </c>
      <c r="W116" s="566" t="s">
        <v>21</v>
      </c>
      <c r="X116" s="566" t="s">
        <v>539</v>
      </c>
      <c r="Y116" s="567">
        <f>IFERROR(IF(R116="Probabilidad",(J116-(+J116*U116)),IF(R116="Impacto",J116,"")),"")</f>
        <v>0.56000000000000005</v>
      </c>
      <c r="Z116" s="568" t="str">
        <f>IFERROR(IF(Y116="","",IF(Y116&lt;=0.2,"Muy Baja",IF(Y116&lt;=0.4,"Baja",IF(Y116&lt;=0.6,"Media",IF(Y116&lt;=0.8,"Alta","Muy Alta"))))),"")</f>
        <v>Media</v>
      </c>
      <c r="AA116" s="569">
        <f>+Y116</f>
        <v>0.56000000000000005</v>
      </c>
      <c r="AB116" s="568" t="str">
        <f>IFERROR(IF(AC116="","",IF(AC116&lt;=0.2,"Leve",IF(AC116&lt;=0.4,"Menor",IF(AC116&lt;=0.6,"Moderado",IF(AC116&lt;=0.8,"Mayor","Catastrófico"))))),"")</f>
        <v>Moderado</v>
      </c>
      <c r="AC116" s="569">
        <f>IFERROR(IF(R116="Impacto",(N116-(+N116*U116)),IF(R116="Probabilidad",N116,"")),"")</f>
        <v>0.6</v>
      </c>
      <c r="AD116" s="568" t="str">
        <f>IFERROR(IF(OR(AND(Z116="Muy Baja",AB116="Leve"),AND(Z116="Muy Baja",AB116="Menor"),AND(Z116="Baja",AB116="Leve")),"Bajo",IF(OR(AND(Z116="Muy baja",AB116="Moderado"),AND(Z116="Baja",AB116="Menor"),AND(Z116="Baja",AB116="Moderado"),AND(Z116="Media",AB116="Leve"),AND(Z116="Media",AB116="Menor"),AND(Z116="Media",AB116="Moderado"),AND(Z116="Alta",AB116="Leve"),AND(Z116="Alta",AB116="Menor")),"Moderado",IF(OR(AND(Z116="Muy Baja",AB116="Mayor"),AND(Z116="Baja",AB116="Mayor"),AND(Z116="Media",AB116="Mayor"),AND(Z116="Alta",AB116="Moderado"),AND(Z116="Alta",AB116="Mayor"),AND(Z116="Muy Alta",AB116="Leve"),AND(Z116="Muy Alta",AB116="Menor"),AND(Z116="Muy Alta",AB116="Moderado"),AND(Z116="Muy Alta",AB116="Mayor")),"Alto",IF(OR(AND(Z116="Muy Baja",AB116="Catastrófico"),AND(Z116="Baja",AB116="Catastrófico"),AND(Z116="Media",AB116="Catastrófico"),AND(Z116="Alta",AB116="Catastrófico"),AND(Z116="Muy Alta",AB116="Catastrófico")),"Extremo","")))),"")</f>
        <v>Moderado</v>
      </c>
      <c r="AE116" s="830" t="s">
        <v>26</v>
      </c>
      <c r="AF116" s="539" t="s">
        <v>1151</v>
      </c>
      <c r="AG116" s="539" t="s">
        <v>1152</v>
      </c>
      <c r="AH116" s="577">
        <v>45657</v>
      </c>
      <c r="AI116" s="243" t="s">
        <v>1153</v>
      </c>
      <c r="AJ116" s="535" t="s">
        <v>1154</v>
      </c>
      <c r="AK116" s="535" t="s">
        <v>1152</v>
      </c>
      <c r="AL116" s="572"/>
      <c r="AM116" s="572"/>
      <c r="AN116" s="572"/>
      <c r="AO116" s="572"/>
      <c r="AP116" s="573"/>
      <c r="AQ116" s="573"/>
      <c r="AR116" s="574"/>
      <c r="AS116" s="574"/>
      <c r="AT116" s="575"/>
      <c r="AU116" s="550"/>
    </row>
    <row r="117" spans="1:47" s="551" customFormat="1" ht="46.5" customHeight="1" x14ac:dyDescent="0.25">
      <c r="A117" s="846"/>
      <c r="B117" s="837"/>
      <c r="C117" s="837"/>
      <c r="D117" s="837"/>
      <c r="E117" s="837"/>
      <c r="F117" s="837"/>
      <c r="G117" s="837"/>
      <c r="H117" s="821"/>
      <c r="I117" s="831"/>
      <c r="J117" s="839"/>
      <c r="K117" s="845"/>
      <c r="L117" s="839"/>
      <c r="M117" s="831"/>
      <c r="N117" s="839"/>
      <c r="O117" s="831"/>
      <c r="P117" s="564">
        <v>2</v>
      </c>
      <c r="Q117" s="565"/>
      <c r="R117" s="566"/>
      <c r="S117" s="566"/>
      <c r="T117" s="566"/>
      <c r="U117" s="566" t="str">
        <f t="shared" si="130"/>
        <v/>
      </c>
      <c r="V117" s="566"/>
      <c r="W117" s="566"/>
      <c r="X117" s="566"/>
      <c r="Y117" s="567" t="str">
        <f>IFERROR(IF(AND(R116="Probabilidad",R117="Probabilidad"),(AA116-(+AA116*U117)),IF(R117="Probabilidad",(J116-(+J116*U117)),IF(R117="Impacto",AA116,""))),"")</f>
        <v/>
      </c>
      <c r="Z117" s="568" t="str">
        <f t="shared" ref="Z117:Z119" si="135">IFERROR(IF(Y117="","",IF(Y117&lt;=0.2,"Muy Baja",IF(Y117&lt;=0.4,"Baja",IF(Y117&lt;=0.6,"Media",IF(Y117&lt;=0.8,"Alta","Muy Alta"))))),"")</f>
        <v/>
      </c>
      <c r="AA117" s="569" t="str">
        <f t="shared" ref="AA117:AA119" si="136">+Y117</f>
        <v/>
      </c>
      <c r="AB117" s="568" t="str">
        <f t="shared" ref="AB117:AB119" si="137">IFERROR(IF(AC117="","",IF(AC117&lt;=0.2,"Leve",IF(AC117&lt;=0.4,"Menor",IF(AC117&lt;=0.6,"Moderado",IF(AC117&lt;=0.8,"Mayor","Catastrófico"))))),"")</f>
        <v/>
      </c>
      <c r="AC117" s="569" t="str">
        <f>IFERROR(IF(AND(R116="Impacto",R117="Impacto"),(AC116-(+AC116*U117)),IF(R117="Impacto",(N116-(+N116*U117)),IF(R117="Probabilidad",AC116,""))),"")</f>
        <v/>
      </c>
      <c r="AD117" s="568" t="str">
        <f t="shared" ref="AD117:AD118" si="138">IFERROR(IF(OR(AND(Z117="Muy Baja",AB117="Leve"),AND(Z117="Muy Baja",AB117="Menor"),AND(Z117="Baja",AB117="Leve")),"Bajo",IF(OR(AND(Z117="Muy baja",AB117="Moderado"),AND(Z117="Baja",AB117="Menor"),AND(Z117="Baja",AB117="Moderado"),AND(Z117="Media",AB117="Leve"),AND(Z117="Media",AB117="Menor"),AND(Z117="Media",AB117="Moderado"),AND(Z117="Alta",AB117="Leve"),AND(Z117="Alta",AB117="Menor")),"Moderado",IF(OR(AND(Z117="Muy Baja",AB117="Mayor"),AND(Z117="Baja",AB117="Mayor"),AND(Z117="Media",AB117="Mayor"),AND(Z117="Alta",AB117="Moderado"),AND(Z117="Alta",AB117="Mayor"),AND(Z117="Muy Alta",AB117="Leve"),AND(Z117="Muy Alta",AB117="Menor"),AND(Z117="Muy Alta",AB117="Moderado"),AND(Z117="Muy Alta",AB117="Mayor")),"Alto",IF(OR(AND(Z117="Muy Baja",AB117="Catastrófico"),AND(Z117="Baja",AB117="Catastrófico"),AND(Z117="Media",AB117="Catastrófico"),AND(Z117="Alta",AB117="Catastrófico"),AND(Z117="Muy Alta",AB117="Catastrófico")),"Extremo","")))),"")</f>
        <v/>
      </c>
      <c r="AE117" s="830"/>
      <c r="AF117" s="539"/>
      <c r="AG117" s="594"/>
      <c r="AH117" s="577"/>
      <c r="AI117" s="243"/>
      <c r="AJ117" s="535"/>
      <c r="AK117" s="535"/>
      <c r="AL117" s="572"/>
      <c r="AM117" s="572"/>
      <c r="AN117" s="572"/>
      <c r="AO117" s="572"/>
      <c r="AP117" s="573"/>
      <c r="AQ117" s="573"/>
      <c r="AR117" s="574"/>
      <c r="AS117" s="574"/>
      <c r="AT117" s="575"/>
      <c r="AU117" s="550"/>
    </row>
    <row r="118" spans="1:47" s="551" customFormat="1" ht="46.5" customHeight="1" x14ac:dyDescent="0.25">
      <c r="A118" s="846"/>
      <c r="B118" s="837"/>
      <c r="C118" s="837"/>
      <c r="D118" s="837"/>
      <c r="E118" s="837"/>
      <c r="F118" s="837"/>
      <c r="G118" s="837"/>
      <c r="H118" s="821"/>
      <c r="I118" s="831"/>
      <c r="J118" s="839"/>
      <c r="K118" s="845"/>
      <c r="L118" s="839"/>
      <c r="M118" s="831"/>
      <c r="N118" s="839"/>
      <c r="O118" s="831"/>
      <c r="P118" s="564">
        <v>3</v>
      </c>
      <c r="Q118" s="565"/>
      <c r="R118" s="566"/>
      <c r="S118" s="566"/>
      <c r="T118" s="566"/>
      <c r="U118" s="566" t="str">
        <f t="shared" si="130"/>
        <v/>
      </c>
      <c r="V118" s="566"/>
      <c r="W118" s="566"/>
      <c r="X118" s="566"/>
      <c r="Y118" s="567" t="str">
        <f>IFERROR(IF(AND(R117="Probabilidad",R118="Probabilidad"),(AA117-(+AA117*U118)),IF(AND(R117="Impacto",R118="Probabilidad"),(AA116-(+AA116*U118)),IF(R118="Impacto",AA117,""))),"")</f>
        <v/>
      </c>
      <c r="Z118" s="568" t="str">
        <f t="shared" si="135"/>
        <v/>
      </c>
      <c r="AA118" s="569" t="str">
        <f t="shared" si="136"/>
        <v/>
      </c>
      <c r="AB118" s="568" t="str">
        <f t="shared" si="137"/>
        <v/>
      </c>
      <c r="AC118" s="569" t="str">
        <f>IFERROR(IF(AND(R117="Impacto",R118="Impacto"),(AC117-(+AC117*U118)),IF(AND(R117="Probabilidad",R118="Impacto"),(AC116-(+AC116*U118)),IF(R118="Probabilidad",AC117,""))),"")</f>
        <v/>
      </c>
      <c r="AD118" s="568" t="str">
        <f t="shared" si="138"/>
        <v/>
      </c>
      <c r="AE118" s="830"/>
      <c r="AF118" s="539"/>
      <c r="AG118" s="594"/>
      <c r="AH118" s="577"/>
      <c r="AI118" s="243"/>
      <c r="AJ118" s="535"/>
      <c r="AK118" s="535"/>
      <c r="AL118" s="572"/>
      <c r="AM118" s="572"/>
      <c r="AN118" s="572"/>
      <c r="AO118" s="572"/>
      <c r="AP118" s="573"/>
      <c r="AQ118" s="573"/>
      <c r="AR118" s="574"/>
      <c r="AS118" s="574"/>
      <c r="AT118" s="575"/>
      <c r="AU118" s="550"/>
    </row>
    <row r="119" spans="1:47" s="551" customFormat="1" ht="46.5" customHeight="1" x14ac:dyDescent="0.25">
      <c r="A119" s="846"/>
      <c r="B119" s="837"/>
      <c r="C119" s="837"/>
      <c r="D119" s="837"/>
      <c r="E119" s="837"/>
      <c r="F119" s="837"/>
      <c r="G119" s="837"/>
      <c r="H119" s="821"/>
      <c r="I119" s="831"/>
      <c r="J119" s="839"/>
      <c r="K119" s="845"/>
      <c r="L119" s="839"/>
      <c r="M119" s="831"/>
      <c r="N119" s="839"/>
      <c r="O119" s="831"/>
      <c r="P119" s="564">
        <v>4</v>
      </c>
      <c r="Q119" s="565"/>
      <c r="R119" s="566"/>
      <c r="S119" s="566"/>
      <c r="T119" s="566"/>
      <c r="U119" s="566" t="str">
        <f t="shared" si="130"/>
        <v/>
      </c>
      <c r="V119" s="566"/>
      <c r="W119" s="566"/>
      <c r="X119" s="566"/>
      <c r="Y119" s="567" t="str">
        <f>IFERROR(IF(AND(R118="Probabilidad",R119="Probabilidad"),(AA118-(+AA118*U119)),IF(AND(R118="Impacto",R119="Probabilidad"),(AA117-(+AA117*U119)),IF(R119="Impacto",AA118,""))),"")</f>
        <v/>
      </c>
      <c r="Z119" s="568" t="str">
        <f t="shared" si="135"/>
        <v/>
      </c>
      <c r="AA119" s="569" t="str">
        <f t="shared" si="136"/>
        <v/>
      </c>
      <c r="AB119" s="568" t="str">
        <f t="shared" si="137"/>
        <v/>
      </c>
      <c r="AC119" s="569" t="str">
        <f>IFERROR(IF(AND(R118="Impacto",R119="Impacto"),(AC118-(+AC118*U119)),IF(AND(R118="Probabilidad",R119="Impacto"),(AC117-(+AC117*U119)),IF(R119="Probabilidad",AC118,""))),"")</f>
        <v/>
      </c>
      <c r="AD119" s="568" t="str">
        <f>IFERROR(IF(OR(AND(Z119="Muy Baja",AB119="Leve"),AND(Z119="Muy Baja",AB119="Menor"),AND(Z119="Baja",AB119="Leve")),"Bajo",IF(OR(AND(Z119="Muy baja",AB119="Moderado"),AND(Z119="Baja",AB119="Menor"),AND(Z119="Baja",AB119="Moderado"),AND(Z119="Media",AB119="Leve"),AND(Z119="Media",AB119="Menor"),AND(Z119="Media",AB119="Moderado"),AND(Z119="Alta",AB119="Leve"),AND(Z119="Alta",AB119="Menor")),"Moderado",IF(OR(AND(Z119="Muy Baja",AB119="Mayor"),AND(Z119="Baja",AB119="Mayor"),AND(Z119="Media",AB119="Mayor"),AND(Z119="Alta",AB119="Moderado"),AND(Z119="Alta",AB119="Mayor"),AND(Z119="Muy Alta",AB119="Leve"),AND(Z119="Muy Alta",AB119="Menor"),AND(Z119="Muy Alta",AB119="Moderado"),AND(Z119="Muy Alta",AB119="Mayor")),"Alto",IF(OR(AND(Z119="Muy Baja",AB119="Catastrófico"),AND(Z119="Baja",AB119="Catastrófico"),AND(Z119="Media",AB119="Catastrófico"),AND(Z119="Alta",AB119="Catastrófico"),AND(Z119="Muy Alta",AB119="Catastrófico")),"Extremo","")))),"")</f>
        <v/>
      </c>
      <c r="AE119" s="830"/>
      <c r="AF119" s="539"/>
      <c r="AG119" s="594"/>
      <c r="AH119" s="577"/>
      <c r="AI119" s="243"/>
      <c r="AJ119" s="535"/>
      <c r="AK119" s="535"/>
      <c r="AL119" s="572"/>
      <c r="AM119" s="572"/>
      <c r="AN119" s="572"/>
      <c r="AO119" s="572"/>
      <c r="AP119" s="573"/>
      <c r="AQ119" s="573"/>
      <c r="AR119" s="574"/>
      <c r="AS119" s="574"/>
      <c r="AT119" s="575"/>
      <c r="AU119" s="550"/>
    </row>
    <row r="120" spans="1:47" s="551" customFormat="1" ht="211.5" customHeight="1" x14ac:dyDescent="0.25">
      <c r="A120" s="846">
        <v>29</v>
      </c>
      <c r="B120" s="837" t="s">
        <v>807</v>
      </c>
      <c r="C120" s="837" t="s">
        <v>115</v>
      </c>
      <c r="D120" s="837" t="s">
        <v>828</v>
      </c>
      <c r="E120" s="837" t="s">
        <v>829</v>
      </c>
      <c r="F120" s="837" t="s">
        <v>830</v>
      </c>
      <c r="G120" s="837" t="s">
        <v>549</v>
      </c>
      <c r="H120" s="821">
        <v>24700</v>
      </c>
      <c r="I120" s="831" t="str">
        <f>IF(H120&lt;=0,"",IF(H120&lt;=2,"Muy Baja",IF(H120&lt;=24,"Baja",IF(H120&lt;=500,"Media",IF(H120&lt;=5000,"Alta","Muy Alta")))))</f>
        <v>Muy Alta</v>
      </c>
      <c r="J120" s="839">
        <f>IF(I120="","",IF(I120="Muy Baja",0.2,IF(I120="Baja",0.4,IF(I120="Media",0.6,IF(I120="Alta",0.8,IF(I120="Muy Alta",1,))))))</f>
        <v>1</v>
      </c>
      <c r="K120" s="845" t="s">
        <v>131</v>
      </c>
      <c r="L120" s="605" t="str">
        <f>IF(NOT(ISERROR(MATCH(K120,'Tabla Impacto'!$B$221:$B$223,0))),'Tabla Impacto'!$F$223&amp;"Por favor no seleccionar los criterios de impacto(Afectación Económica o presupuestal y Pérdida Reputacional)",K120)</f>
        <v xml:space="preserve">     El riesgo afecta la imagen de la entidad a nivel nacional, con efecto publicitarios sostenible a nivel país</v>
      </c>
      <c r="M120" s="606" t="str">
        <f>IF(OR(L120='Tabla Impacto'!$C$11,L120='Tabla Impacto'!$D$11),"Leve",IF(OR(L120='Tabla Impacto'!$C$12,L120='Tabla Impacto'!$D$12),"Menor",IF(OR(L120='Tabla Impacto'!$C$13,L120='Tabla Impacto'!$D$13),"Moderado",IF(OR(L120='Tabla Impacto'!$C$14,L120='Tabla Impacto'!$D$14),"Mayor",IF(OR(L120='Tabla Impacto'!$C$15,L120='Tabla Impacto'!$D$15),"Catastrófico","")))))</f>
        <v>Catastrófico</v>
      </c>
      <c r="N120" s="605">
        <f>IF(M120="","",IF(M120="Leve",0.2,IF(M120="Menor",0.4,IF(M120="Moderado",0.6,IF(M120="Mayor",0.8,IF(M120="Catastrófico",1,))))))</f>
        <v>1</v>
      </c>
      <c r="O120" s="606" t="str">
        <f>IF(OR(AND(I120="Muy Baja",M120="Leve"),AND(I120="Muy Baja",M120="Menor"),AND(I120="Baja",M120="Leve")),"Bajo",IF(OR(AND(I120="Muy baja",M120="Moderado"),AND(I120="Baja",M120="Menor"),AND(I120="Baja",M120="Moderado"),AND(I120="Media",M120="Leve"),AND(I120="Media",M120="Menor"),AND(I120="Media",M120="Moderado"),AND(I120="Alta",M120="Leve"),AND(I120="Alta",M120="Menor")),"Moderado",IF(OR(AND(I120="Muy Baja",M120="Mayor"),AND(I120="Baja",M120="Mayor"),AND(I120="Media",M120="Mayor"),AND(I120="Alta",M120="Moderado"),AND(I120="Alta",M120="Mayor"),AND(I120="Muy Alta",M120="Leve"),AND(I120="Muy Alta",M120="Menor"),AND(I120="Muy Alta",M120="Moderado"),AND(I120="Muy Alta",M120="Mayor")),"Alto",IF(OR(AND(I120="Muy Baja",M120="Catastrófico"),AND(I120="Baja",M120="Catastrófico"),AND(I120="Media",M120="Catastrófico"),AND(I120="Alta",M120="Catastrófico"),AND(I120="Muy Alta",M120="Catastrófico")),"Extremo",""))))</f>
        <v>Extremo</v>
      </c>
      <c r="P120" s="564">
        <v>1</v>
      </c>
      <c r="Q120" s="565" t="s">
        <v>1150</v>
      </c>
      <c r="R120" s="566" t="str">
        <f>IF(OR(S120="Preventivo",S120="Detectivo"),"Probabilidad",IF(S120="Correctivo","Impacto",""))</f>
        <v>Probabilidad</v>
      </c>
      <c r="S120" s="565" t="s">
        <v>13</v>
      </c>
      <c r="T120" s="565" t="s">
        <v>8</v>
      </c>
      <c r="U120" s="566" t="str">
        <f t="shared" si="130"/>
        <v>40%</v>
      </c>
      <c r="V120" s="566" t="s">
        <v>18</v>
      </c>
      <c r="W120" s="566" t="s">
        <v>21</v>
      </c>
      <c r="X120" s="566" t="s">
        <v>539</v>
      </c>
      <c r="Y120" s="567">
        <f>IFERROR(IF(R120="Probabilidad",(J120-(+J120*U120)),IF(R120="Impacto",J120,"")),"")</f>
        <v>0.6</v>
      </c>
      <c r="Z120" s="568" t="str">
        <f>IFERROR(IF(Y120="","",IF(Y120&lt;=0.2,"Muy Baja",IF(Y120&lt;=0.4,"Baja",IF(Y120&lt;=0.6,"Media",IF(Y120&lt;=0.8,"Alta","Muy Alta"))))),"")</f>
        <v>Media</v>
      </c>
      <c r="AA120" s="569">
        <f>+Y120</f>
        <v>0.6</v>
      </c>
      <c r="AB120" s="568" t="str">
        <f>IFERROR(IF(AC120="","",IF(AC120&lt;=0.2,"Leve",IF(AC120&lt;=0.4,"Menor",IF(AC120&lt;=0.6,"Moderado",IF(AC120&lt;=0.8,"Mayor","Catastrófico"))))),"")</f>
        <v>Catastrófico</v>
      </c>
      <c r="AC120" s="569">
        <f>IFERROR(IF(R120="Impacto",(N120-(+N120*U120)),IF(R120="Probabilidad",N120,"")),"")</f>
        <v>1</v>
      </c>
      <c r="AD120" s="568" t="str">
        <f>IFERROR(IF(OR(AND(Z120="Muy Baja",AB120="Leve"),AND(Z120="Muy Baja",AB120="Menor"),AND(Z120="Baja",AB120="Leve")),"Bajo",IF(OR(AND(Z120="Muy baja",AB120="Moderado"),AND(Z120="Baja",AB120="Menor"),AND(Z120="Baja",AB120="Moderado"),AND(Z120="Media",AB120="Leve"),AND(Z120="Media",AB120="Menor"),AND(Z120="Media",AB120="Moderado"),AND(Z120="Alta",AB120="Leve"),AND(Z120="Alta",AB120="Menor")),"Moderado",IF(OR(AND(Z120="Muy Baja",AB120="Mayor"),AND(Z120="Baja",AB120="Mayor"),AND(Z120="Media",AB120="Mayor"),AND(Z120="Alta",AB120="Moderado"),AND(Z120="Alta",AB120="Mayor"),AND(Z120="Muy Alta",AB120="Leve"),AND(Z120="Muy Alta",AB120="Menor"),AND(Z120="Muy Alta",AB120="Moderado"),AND(Z120="Muy Alta",AB120="Mayor")),"Alto",IF(OR(AND(Z120="Muy Baja",AB120="Catastrófico"),AND(Z120="Baja",AB120="Catastrófico"),AND(Z120="Media",AB120="Catastrófico"),AND(Z120="Alta",AB120="Catastrófico"),AND(Z120="Muy Alta",AB120="Catastrófico")),"Extremo","")))),"")</f>
        <v>Extremo</v>
      </c>
      <c r="AE120" s="830" t="s">
        <v>26</v>
      </c>
      <c r="AF120" s="539" t="s">
        <v>1155</v>
      </c>
      <c r="AG120" s="539" t="s">
        <v>1152</v>
      </c>
      <c r="AH120" s="577">
        <v>45657</v>
      </c>
      <c r="AI120" s="243" t="s">
        <v>1156</v>
      </c>
      <c r="AJ120" s="535" t="s">
        <v>1154</v>
      </c>
      <c r="AK120" s="535" t="s">
        <v>1152</v>
      </c>
      <c r="AL120" s="572"/>
      <c r="AM120" s="572"/>
      <c r="AN120" s="572"/>
      <c r="AO120" s="572"/>
      <c r="AP120" s="573"/>
      <c r="AQ120" s="573"/>
      <c r="AR120" s="574"/>
      <c r="AS120" s="574"/>
      <c r="AT120" s="575"/>
      <c r="AU120" s="550"/>
    </row>
    <row r="121" spans="1:47" s="551" customFormat="1" ht="46.5" customHeight="1" x14ac:dyDescent="0.25">
      <c r="A121" s="846"/>
      <c r="B121" s="837"/>
      <c r="C121" s="837"/>
      <c r="D121" s="837"/>
      <c r="E121" s="837"/>
      <c r="F121" s="837"/>
      <c r="G121" s="837"/>
      <c r="H121" s="821"/>
      <c r="I121" s="831"/>
      <c r="J121" s="839"/>
      <c r="K121" s="845"/>
      <c r="L121" s="605"/>
      <c r="M121" s="606"/>
      <c r="N121" s="605"/>
      <c r="O121" s="606"/>
      <c r="P121" s="564">
        <v>2</v>
      </c>
      <c r="Q121" s="565"/>
      <c r="R121" s="566" t="str">
        <f t="shared" ref="R121:R131" si="139">IF(OR(S121="Preventivo",S121="Detectivo"),"Probabilidad",IF(S121="Correctivo","Impacto",""))</f>
        <v>Probabilidad</v>
      </c>
      <c r="S121" s="565" t="s">
        <v>13</v>
      </c>
      <c r="T121" s="565"/>
      <c r="U121" s="566" t="str">
        <f t="shared" si="130"/>
        <v/>
      </c>
      <c r="V121" s="566"/>
      <c r="W121" s="566"/>
      <c r="X121" s="566"/>
      <c r="Y121" s="567" t="str">
        <f>IFERROR(IF(AND(R120="Probabilidad",R121="Probabilidad"),(AA120-(+AA120*U121)),IF(R121="Probabilidad",(J120-(+J120*U121)),IF(R121="Impacto",AA120,""))),"")</f>
        <v/>
      </c>
      <c r="Z121" s="568" t="str">
        <f t="shared" ref="Z121:Z123" si="140">IFERROR(IF(Y121="","",IF(Y121&lt;=0.2,"Muy Baja",IF(Y121&lt;=0.4,"Baja",IF(Y121&lt;=0.6,"Media",IF(Y121&lt;=0.8,"Alta","Muy Alta"))))),"")</f>
        <v/>
      </c>
      <c r="AA121" s="569" t="str">
        <f t="shared" ref="AA121:AA123" si="141">+Y121</f>
        <v/>
      </c>
      <c r="AB121" s="568" t="str">
        <f t="shared" ref="AB121:AB123" si="142">IFERROR(IF(AC121="","",IF(AC121&lt;=0.2,"Leve",IF(AC121&lt;=0.4,"Menor",IF(AC121&lt;=0.6,"Moderado",IF(AC121&lt;=0.8,"Mayor","Catastrófico"))))),"")</f>
        <v>Catastrófico</v>
      </c>
      <c r="AC121" s="569">
        <f>IFERROR(IF(AND(R120="Impacto",R121="Impacto"),(AC120-(+AC120*U121)),IF(R121="Impacto",(N120-(+N120*U121)),IF(R121="Probabilidad",AC120,""))),"")</f>
        <v>1</v>
      </c>
      <c r="AD121" s="568" t="str">
        <f t="shared" ref="AD121:AD122" si="143">IFERROR(IF(OR(AND(Z121="Muy Baja",AB121="Leve"),AND(Z121="Muy Baja",AB121="Menor"),AND(Z121="Baja",AB121="Leve")),"Bajo",IF(OR(AND(Z121="Muy baja",AB121="Moderado"),AND(Z121="Baja",AB121="Menor"),AND(Z121="Baja",AB121="Moderado"),AND(Z121="Media",AB121="Leve"),AND(Z121="Media",AB121="Menor"),AND(Z121="Media",AB121="Moderado"),AND(Z121="Alta",AB121="Leve"),AND(Z121="Alta",AB121="Menor")),"Moderado",IF(OR(AND(Z121="Muy Baja",AB121="Mayor"),AND(Z121="Baja",AB121="Mayor"),AND(Z121="Media",AB121="Mayor"),AND(Z121="Alta",AB121="Moderado"),AND(Z121="Alta",AB121="Mayor"),AND(Z121="Muy Alta",AB121="Leve"),AND(Z121="Muy Alta",AB121="Menor"),AND(Z121="Muy Alta",AB121="Moderado"),AND(Z121="Muy Alta",AB121="Mayor")),"Alto",IF(OR(AND(Z121="Muy Baja",AB121="Catastrófico"),AND(Z121="Baja",AB121="Catastrófico"),AND(Z121="Media",AB121="Catastrófico"),AND(Z121="Alta",AB121="Catastrófico"),AND(Z121="Muy Alta",AB121="Catastrófico")),"Extremo","")))),"")</f>
        <v/>
      </c>
      <c r="AE121" s="830"/>
      <c r="AF121" s="539"/>
      <c r="AG121" s="594"/>
      <c r="AH121" s="577"/>
      <c r="AI121" s="243"/>
      <c r="AJ121" s="535"/>
      <c r="AK121" s="535"/>
      <c r="AL121" s="572"/>
      <c r="AM121" s="572"/>
      <c r="AN121" s="572"/>
      <c r="AO121" s="572"/>
      <c r="AP121" s="573"/>
      <c r="AQ121" s="573"/>
      <c r="AR121" s="574"/>
      <c r="AS121" s="574"/>
      <c r="AT121" s="575"/>
      <c r="AU121" s="550"/>
    </row>
    <row r="122" spans="1:47" s="551" customFormat="1" ht="46.5" customHeight="1" x14ac:dyDescent="0.25">
      <c r="A122" s="846"/>
      <c r="B122" s="837"/>
      <c r="C122" s="837"/>
      <c r="D122" s="837"/>
      <c r="E122" s="837"/>
      <c r="F122" s="837"/>
      <c r="G122" s="837"/>
      <c r="H122" s="821"/>
      <c r="I122" s="831"/>
      <c r="J122" s="839"/>
      <c r="K122" s="845"/>
      <c r="L122" s="605"/>
      <c r="M122" s="606"/>
      <c r="N122" s="605"/>
      <c r="O122" s="606"/>
      <c r="P122" s="564">
        <v>3</v>
      </c>
      <c r="Q122" s="565"/>
      <c r="R122" s="566" t="str">
        <f t="shared" si="139"/>
        <v>Probabilidad</v>
      </c>
      <c r="S122" s="565" t="s">
        <v>13</v>
      </c>
      <c r="T122" s="565"/>
      <c r="U122" s="566" t="str">
        <f t="shared" si="130"/>
        <v/>
      </c>
      <c r="V122" s="566"/>
      <c r="W122" s="566"/>
      <c r="X122" s="566"/>
      <c r="Y122" s="567" t="str">
        <f>IFERROR(IF(AND(R121="Probabilidad",R122="Probabilidad"),(AA121-(+AA121*U122)),IF(AND(R121="Impacto",R122="Probabilidad"),(AA120-(+AA120*U122)),IF(R122="Impacto",AA121,""))),"")</f>
        <v/>
      </c>
      <c r="Z122" s="568" t="str">
        <f t="shared" si="140"/>
        <v/>
      </c>
      <c r="AA122" s="569" t="str">
        <f t="shared" si="141"/>
        <v/>
      </c>
      <c r="AB122" s="568" t="str">
        <f t="shared" si="142"/>
        <v>Catastrófico</v>
      </c>
      <c r="AC122" s="569">
        <f>IFERROR(IF(AND(R121="Impacto",R122="Impacto"),(AC121-(+AC121*U122)),IF(AND(R121="Probabilidad",R122="Impacto"),(AC120-(+AC120*U122)),IF(R122="Probabilidad",AC121,""))),"")</f>
        <v>1</v>
      </c>
      <c r="AD122" s="568" t="str">
        <f t="shared" si="143"/>
        <v/>
      </c>
      <c r="AE122" s="830"/>
      <c r="AF122" s="539"/>
      <c r="AG122" s="594"/>
      <c r="AH122" s="577"/>
      <c r="AI122" s="577"/>
      <c r="AJ122" s="535"/>
      <c r="AK122" s="535"/>
      <c r="AL122" s="572"/>
      <c r="AM122" s="572"/>
      <c r="AN122" s="572"/>
      <c r="AO122" s="572"/>
      <c r="AP122" s="573"/>
      <c r="AQ122" s="573"/>
      <c r="AR122" s="574"/>
      <c r="AS122" s="574"/>
      <c r="AT122" s="575"/>
      <c r="AU122" s="550"/>
    </row>
    <row r="123" spans="1:47" s="551" customFormat="1" ht="46.5" customHeight="1" thickBot="1" x14ac:dyDescent="0.3">
      <c r="A123" s="846"/>
      <c r="B123" s="837"/>
      <c r="C123" s="837"/>
      <c r="D123" s="837"/>
      <c r="E123" s="837"/>
      <c r="F123" s="837"/>
      <c r="G123" s="837"/>
      <c r="H123" s="821"/>
      <c r="I123" s="831"/>
      <c r="J123" s="839"/>
      <c r="K123" s="845"/>
      <c r="L123" s="605"/>
      <c r="M123" s="606"/>
      <c r="N123" s="605"/>
      <c r="O123" s="606"/>
      <c r="P123" s="564">
        <v>4</v>
      </c>
      <c r="Q123" s="565"/>
      <c r="R123" s="566" t="str">
        <f t="shared" si="139"/>
        <v>Probabilidad</v>
      </c>
      <c r="S123" s="565" t="s">
        <v>13</v>
      </c>
      <c r="T123" s="565"/>
      <c r="U123" s="566" t="str">
        <f t="shared" si="130"/>
        <v/>
      </c>
      <c r="V123" s="566"/>
      <c r="W123" s="566"/>
      <c r="X123" s="566"/>
      <c r="Y123" s="567" t="str">
        <f>IFERROR(IF(AND(R122="Probabilidad",R123="Probabilidad"),(AA122-(+AA122*U123)),IF(AND(R122="Impacto",R123="Probabilidad"),(AA121-(+AA121*U123)),IF(R123="Impacto",AA122,""))),"")</f>
        <v/>
      </c>
      <c r="Z123" s="568" t="str">
        <f t="shared" si="140"/>
        <v/>
      </c>
      <c r="AA123" s="569" t="str">
        <f t="shared" si="141"/>
        <v/>
      </c>
      <c r="AB123" s="568" t="str">
        <f t="shared" si="142"/>
        <v>Catastrófico</v>
      </c>
      <c r="AC123" s="569">
        <f>IFERROR(IF(AND(R122="Impacto",R123="Impacto"),(AC122-(+AC122*U123)),IF(AND(R122="Probabilidad",R123="Impacto"),(AC121-(+AC121*U123)),IF(R123="Probabilidad",AC122,""))),"")</f>
        <v>1</v>
      </c>
      <c r="AD123" s="568" t="str">
        <f>IFERROR(IF(OR(AND(Z123="Muy Baja",AB123="Leve"),AND(Z123="Muy Baja",AB123="Menor"),AND(Z123="Baja",AB123="Leve")),"Bajo",IF(OR(AND(Z123="Muy baja",AB123="Moderado"),AND(Z123="Baja",AB123="Menor"),AND(Z123="Baja",AB123="Moderado"),AND(Z123="Media",AB123="Leve"),AND(Z123="Media",AB123="Menor"),AND(Z123="Media",AB123="Moderado"),AND(Z123="Alta",AB123="Leve"),AND(Z123="Alta",AB123="Menor")),"Moderado",IF(OR(AND(Z123="Muy Baja",AB123="Mayor"),AND(Z123="Baja",AB123="Mayor"),AND(Z123="Media",AB123="Mayor"),AND(Z123="Alta",AB123="Moderado"),AND(Z123="Alta",AB123="Mayor"),AND(Z123="Muy Alta",AB123="Leve"),AND(Z123="Muy Alta",AB123="Menor"),AND(Z123="Muy Alta",AB123="Moderado"),AND(Z123="Muy Alta",AB123="Mayor")),"Alto",IF(OR(AND(Z123="Muy Baja",AB123="Catastrófico"),AND(Z123="Baja",AB123="Catastrófico"),AND(Z123="Media",AB123="Catastrófico"),AND(Z123="Alta",AB123="Catastrófico"),AND(Z123="Muy Alta",AB123="Catastrófico")),"Extremo","")))),"")</f>
        <v/>
      </c>
      <c r="AE123" s="830"/>
      <c r="AF123" s="539"/>
      <c r="AG123" s="594"/>
      <c r="AH123" s="577"/>
      <c r="AI123" s="577"/>
      <c r="AJ123" s="535"/>
      <c r="AK123" s="535"/>
      <c r="AL123" s="572"/>
      <c r="AM123" s="572"/>
      <c r="AN123" s="572"/>
      <c r="AO123" s="572"/>
      <c r="AP123" s="573"/>
      <c r="AQ123" s="573"/>
      <c r="AR123" s="574"/>
      <c r="AS123" s="574"/>
      <c r="AT123" s="575"/>
      <c r="AU123" s="550"/>
    </row>
    <row r="124" spans="1:47" s="551" customFormat="1" ht="128.25" customHeight="1" thickBot="1" x14ac:dyDescent="0.3">
      <c r="A124" s="846">
        <v>30</v>
      </c>
      <c r="B124" s="838" t="s">
        <v>348</v>
      </c>
      <c r="C124" s="821" t="s">
        <v>115</v>
      </c>
      <c r="D124" s="821" t="s">
        <v>1026</v>
      </c>
      <c r="E124" s="821" t="s">
        <v>1027</v>
      </c>
      <c r="F124" s="849" t="s">
        <v>1028</v>
      </c>
      <c r="G124" s="820" t="s">
        <v>1029</v>
      </c>
      <c r="H124" s="840">
        <v>500</v>
      </c>
      <c r="I124" s="831" t="str">
        <f>IF(H124&lt;=0,"",IF(H124&lt;=2,"Muy Baja",IF(H124&lt;=24,"Baja",IF(H124&lt;=500,"Media",IF(H124&lt;=5000,"Alta","Muy Alta")))))</f>
        <v>Media</v>
      </c>
      <c r="J124" s="839">
        <f>IF(I124="","",IF(I124="Muy Baja",0.2,IF(I124="Baja",0.4,IF(I124="Media",0.6,IF(I124="Alta",0.8,IF(I124="Muy Alta",1,))))))</f>
        <v>0.6</v>
      </c>
      <c r="K124" s="845" t="s">
        <v>129</v>
      </c>
      <c r="L124" s="839" t="str">
        <f>IF(NOT(ISERROR(MATCH(K124,'[4]Tabla Impacto'!$B$221:$B$223,0))),'[4]Tabla Impacto'!$F$223&amp;"Por favor no seleccionar los criterios de impacto(Afectación Económica o presupuestal y Pérdida Reputacional)",K124)</f>
        <v xml:space="preserve">     El riesgo afecta la imagen de la entidad con algunos usuarios de relevancia frente al logro de los objetivos</v>
      </c>
      <c r="M124" s="831" t="str">
        <f>IF(OR(L124='[4]Tabla Impacto'!$C$11,L124='[4]Tabla Impacto'!$D$11),"Leve",IF(OR(L124='[4]Tabla Impacto'!$C$12,L124='[4]Tabla Impacto'!$D$12),"Menor",IF(OR(L124='[4]Tabla Impacto'!$C$13,L124='[4]Tabla Impacto'!$D$13),"Moderado",IF(OR(L124='[4]Tabla Impacto'!$C$14,L124='[4]Tabla Impacto'!$D$14),"Mayor",IF(OR(L124='[4]Tabla Impacto'!$C$15,L124='[4]Tabla Impacto'!$D$15),"Catastrófico","")))))</f>
        <v>Moderado</v>
      </c>
      <c r="N124" s="839">
        <f>IF(M124="","",IF(M124="Leve",0.2,IF(M124="Menor",0.4,IF(M124="Moderado",0.6,IF(M124="Mayor",0.8,IF(M124="Catastrófico",1,))))))</f>
        <v>0.6</v>
      </c>
      <c r="O124" s="841" t="str">
        <f>IF(OR(AND(I124="Muy Baja",M124="Leve"),AND(I124="Muy Baja",M124="Menor"),AND(I124="Baja",M124="Leve")),"Bajo",IF(OR(AND(I124="Muy baja",M124="Moderado"),AND(I124="Baja",M124="Menor"),AND(I124="Baja",M124="Moderado"),AND(I124="Media",M124="Leve"),AND(I124="Media",M124="Menor"),AND(I124="Media",M124="Moderado"),AND(I124="Alta",M124="Leve"),AND(I124="Alta",M124="Menor")),"Moderado",IF(OR(AND(I124="Muy Baja",M124="Mayor"),AND(I124="Baja",M124="Mayor"),AND(I124="Media",M124="Mayor"),AND(I124="Alta",M124="Moderado"),AND(I124="Alta",M124="Mayor"),AND(I124="Muy Alta",M124="Leve"),AND(I124="Muy Alta",M124="Menor"),AND(I124="Muy Alta",M124="Moderado"),AND(I124="Muy Alta",M124="Mayor")),"Alto",IF(OR(AND(I124="Muy Baja",M124="Catastrófico"),AND(I124="Baja",M124="Catastrófico"),AND(I124="Media",M124="Catastrófico"),AND(I124="Alta",M124="Catastrófico"),AND(I124="Muy Alta",M124="Catastrófico")),"Extremo",""))))</f>
        <v>Moderado</v>
      </c>
      <c r="P124" s="566">
        <v>1</v>
      </c>
      <c r="Q124" s="404" t="s">
        <v>1030</v>
      </c>
      <c r="R124" s="607" t="str">
        <f>IF(OR(S124="Preventivo",S124="Detectivo"),"Probabilidad",IF(S124="Correctivo","Impacto",""))</f>
        <v>Probabilidad</v>
      </c>
      <c r="S124" s="608" t="s">
        <v>13</v>
      </c>
      <c r="T124" s="608" t="s">
        <v>8</v>
      </c>
      <c r="U124" s="609" t="str">
        <f t="shared" si="130"/>
        <v>40%</v>
      </c>
      <c r="V124" s="608" t="s">
        <v>18</v>
      </c>
      <c r="W124" s="608" t="s">
        <v>21</v>
      </c>
      <c r="X124" s="608" t="s">
        <v>104</v>
      </c>
      <c r="Y124" s="610">
        <f>IFERROR(IF(R124="Probabilidad",(J124-(+J124*U124)),IF(R124="Impacto",J124,"")),"")</f>
        <v>0.36</v>
      </c>
      <c r="Z124" s="611" t="str">
        <f>IFERROR(IF(Y124="","",IF(Y124&lt;=0.2,"Muy Baja",IF(Y124&lt;=0.4,"Baja",IF(Y124&lt;=0.6,"Media",IF(Y124&lt;=0.8,"Alta","Muy Alta"))))),"")</f>
        <v>Baja</v>
      </c>
      <c r="AA124" s="609">
        <f>+Y124</f>
        <v>0.36</v>
      </c>
      <c r="AB124" s="611" t="str">
        <f t="shared" ref="AB124:AB125" si="144">IFERROR(IF(AC124="","",IF(AC124&lt;=0.2,"Leve",IF(AC124&lt;=0.4,"Menor",IF(AC124&lt;=0.6,"Moderado",IF(AC124&lt;=0.8,"Mayor","Catastrófico"))))),"")</f>
        <v>Moderado</v>
      </c>
      <c r="AC124" s="609">
        <f>IFERROR(IF(R124="Impacto",(N124-(+N124*U124)),IF(R124="Probabilidad",N124,"")),"")</f>
        <v>0.6</v>
      </c>
      <c r="AD124" s="612" t="str">
        <f>IFERROR(IF(OR(AND(Z124="Muy Baja",AB124="Leve"),AND(Z124="Muy Baja",AB124="Menor"),AND(Z124="Baja",AB124="Leve")),"Bajo",IF(OR(AND(Z124="Muy baja",AB124="Moderado"),AND(Z124="Baja",AB124="Menor"),AND(Z124="Baja",AB124="Moderado"),AND(Z124="Media",AB124="Leve"),AND(Z124="Media",AB124="Menor"),AND(Z124="Media",AB124="Moderado"),AND(Z124="Alta",AB124="Leve"),AND(Z124="Alta",AB124="Menor")),"Moderado",IF(OR(AND(Z124="Muy Baja",AB124="Mayor"),AND(Z124="Baja",AB124="Mayor"),AND(Z124="Media",AB124="Mayor"),AND(Z124="Alta",AB124="Moderado"),AND(Z124="Alta",AB124="Mayor"),AND(Z124="Muy Alta",AB124="Leve"),AND(Z124="Muy Alta",AB124="Menor"),AND(Z124="Muy Alta",AB124="Moderado"),AND(Z124="Muy Alta",AB124="Mayor")),"Alto",IF(OR(AND(Z124="Muy Baja",AB124="Catastrófico"),AND(Z124="Baja",AB124="Catastrófico"),AND(Z124="Media",AB124="Catastrófico"),AND(Z124="Alta",AB124="Catastrófico"),AND(Z124="Muy Alta",AB124="Catastrófico")),"Extremo","")))),"")</f>
        <v>Moderado</v>
      </c>
      <c r="AE124" s="835" t="s">
        <v>26</v>
      </c>
      <c r="AF124" s="613" t="s">
        <v>1031</v>
      </c>
      <c r="AG124" s="433" t="s">
        <v>1032</v>
      </c>
      <c r="AH124" s="434">
        <v>45657</v>
      </c>
      <c r="AI124" s="538" t="s">
        <v>1033</v>
      </c>
      <c r="AJ124" s="821" t="s">
        <v>1034</v>
      </c>
      <c r="AK124" s="821" t="s">
        <v>1032</v>
      </c>
      <c r="AL124" s="572"/>
      <c r="AM124" s="572"/>
      <c r="AN124" s="572"/>
      <c r="AO124" s="572"/>
      <c r="AP124" s="573"/>
      <c r="AQ124" s="573"/>
      <c r="AR124" s="574"/>
      <c r="AS124" s="574"/>
      <c r="AT124" s="575"/>
      <c r="AU124" s="550"/>
    </row>
    <row r="125" spans="1:47" s="551" customFormat="1" ht="156.75" x14ac:dyDescent="0.25">
      <c r="A125" s="846"/>
      <c r="B125" s="838"/>
      <c r="C125" s="821"/>
      <c r="D125" s="821"/>
      <c r="E125" s="821"/>
      <c r="F125" s="849"/>
      <c r="G125" s="821"/>
      <c r="H125" s="840"/>
      <c r="I125" s="831"/>
      <c r="J125" s="839"/>
      <c r="K125" s="845"/>
      <c r="L125" s="839">
        <f ca="1">IF(NOT(ISERROR(MATCH(K125,_xlfn.ANCHORARRAY(F165),0))),J167&amp;"Por favor no seleccionar los criterios de impacto",K125)</f>
        <v>0</v>
      </c>
      <c r="M125" s="831"/>
      <c r="N125" s="839"/>
      <c r="O125" s="841"/>
      <c r="P125" s="566">
        <v>2</v>
      </c>
      <c r="Q125" s="404" t="s">
        <v>1035</v>
      </c>
      <c r="R125" s="607" t="str">
        <f>IF(OR(S125="Preventivo",S125="Detectivo"),"Probabilidad",IF(S125="Correctivo","Impacto",""))</f>
        <v>Probabilidad</v>
      </c>
      <c r="S125" s="608" t="s">
        <v>14</v>
      </c>
      <c r="T125" s="608" t="s">
        <v>8</v>
      </c>
      <c r="U125" s="609" t="str">
        <f t="shared" ref="U125" si="145">IF(AND(S125="Preventivo",T125="Automático"),"50%",IF(AND(S125="Preventivo",T125="Manual"),"40%",IF(AND(S125="Detectivo",T125="Automático"),"40%",IF(AND(S125="Detectivo",T125="Manual"),"30%",IF(AND(S125="Correctivo",T125="Automático"),"35%",IF(AND(S125="Correctivo",T125="Manual"),"25%",""))))))</f>
        <v>30%</v>
      </c>
      <c r="V125" s="608" t="s">
        <v>18</v>
      </c>
      <c r="W125" s="608" t="s">
        <v>21</v>
      </c>
      <c r="X125" s="608" t="s">
        <v>104</v>
      </c>
      <c r="Y125" s="610">
        <f>IFERROR(IF(AND(R124="Probabilidad",R125="Probabilidad"),(AA124-(+AA124*U125)),IF(R125="Probabilidad",(J124-(+J124*U125)),IF(R125="Impacto",AA124,""))),"")</f>
        <v>0.252</v>
      </c>
      <c r="Z125" s="611" t="str">
        <f t="shared" ref="Z125" si="146">IFERROR(IF(Y125="","",IF(Y125&lt;=0.2,"Muy Baja",IF(Y125&lt;=0.4,"Baja",IF(Y125&lt;=0.6,"Media",IF(Y125&lt;=0.8,"Alta","Muy Alta"))))),"")</f>
        <v>Baja</v>
      </c>
      <c r="AA125" s="609">
        <f t="shared" ref="AA125" si="147">+Y125</f>
        <v>0.252</v>
      </c>
      <c r="AB125" s="611" t="str">
        <f t="shared" si="144"/>
        <v>Moderado</v>
      </c>
      <c r="AC125" s="609">
        <f>IFERROR(IF(AND(R124="Impacto",R125="Impacto"),(AC124-(+AC124*U125)),IF(R125="Impacto",(N124-(+N124*U125)),IF(R125="Probabilidad",AC124,""))),"")</f>
        <v>0.6</v>
      </c>
      <c r="AD125" s="612" t="str">
        <f t="shared" ref="AD125" si="148">IFERROR(IF(OR(AND(Z125="Muy Baja",AB125="Leve"),AND(Z125="Muy Baja",AB125="Menor"),AND(Z125="Baja",AB125="Leve")),"Bajo",IF(OR(AND(Z125="Muy baja",AB125="Moderado"),AND(Z125="Baja",AB125="Menor"),AND(Z125="Baja",AB125="Moderado"),AND(Z125="Media",AB125="Leve"),AND(Z125="Media",AB125="Menor"),AND(Z125="Media",AB125="Moderado"),AND(Z125="Alta",AB125="Leve"),AND(Z125="Alta",AB125="Menor")),"Moderado",IF(OR(AND(Z125="Muy Baja",AB125="Mayor"),AND(Z125="Baja",AB125="Mayor"),AND(Z125="Media",AB125="Mayor"),AND(Z125="Alta",AB125="Moderado"),AND(Z125="Alta",AB125="Mayor"),AND(Z125="Muy Alta",AB125="Leve"),AND(Z125="Muy Alta",AB125="Menor"),AND(Z125="Muy Alta",AB125="Moderado"),AND(Z125="Muy Alta",AB125="Mayor")),"Alto",IF(OR(AND(Z125="Muy Baja",AB125="Catastrófico"),AND(Z125="Baja",AB125="Catastrófico"),AND(Z125="Media",AB125="Catastrófico"),AND(Z125="Alta",AB125="Catastrófico"),AND(Z125="Muy Alta",AB125="Catastrófico")),"Extremo","")))),"")</f>
        <v>Moderado</v>
      </c>
      <c r="AE125" s="835"/>
      <c r="AF125" s="613" t="s">
        <v>1036</v>
      </c>
      <c r="AG125" s="598" t="s">
        <v>1032</v>
      </c>
      <c r="AH125" s="414">
        <v>45657</v>
      </c>
      <c r="AI125" s="539" t="s">
        <v>1037</v>
      </c>
      <c r="AJ125" s="821"/>
      <c r="AK125" s="821"/>
      <c r="AL125" s="572"/>
      <c r="AM125" s="572"/>
      <c r="AN125" s="572"/>
      <c r="AO125" s="572"/>
      <c r="AP125" s="573"/>
      <c r="AQ125" s="573"/>
      <c r="AR125" s="574"/>
      <c r="AS125" s="574"/>
      <c r="AT125" s="575"/>
      <c r="AU125" s="550"/>
    </row>
    <row r="126" spans="1:47" s="551" customFormat="1" ht="213" customHeight="1" x14ac:dyDescent="0.25">
      <c r="A126" s="826">
        <v>31</v>
      </c>
      <c r="B126" s="847" t="s">
        <v>998</v>
      </c>
      <c r="C126" s="847" t="s">
        <v>115</v>
      </c>
      <c r="D126" s="847" t="s">
        <v>999</v>
      </c>
      <c r="E126" s="847" t="s">
        <v>1000</v>
      </c>
      <c r="F126" s="847" t="s">
        <v>1001</v>
      </c>
      <c r="G126" s="847" t="s">
        <v>1002</v>
      </c>
      <c r="H126" s="821">
        <v>500</v>
      </c>
      <c r="I126" s="603" t="str">
        <f>IF(H126&lt;=0,"",IF(H126&lt;=2,"Muy Baja",IF(H126&lt;=24,"Baja",IF(H126&lt;=500,"Media",IF(H126&lt;=5000,"Alta","Muy Alta")))))</f>
        <v>Media</v>
      </c>
      <c r="J126" s="605">
        <f>IF(I126="","",IF(I126="Muy Baja",0.2,IF(I126="Baja",0.4,IF(I126="Media",0.6,IF(I126="Alta",0.8,IF(I126="Muy Alta",1,))))))</f>
        <v>0.6</v>
      </c>
      <c r="K126" s="614" t="s">
        <v>127</v>
      </c>
      <c r="L126" s="605" t="str">
        <f>IF(NOT(ISERROR(MATCH(K126,'Tabla Impacto'!$B$221:$B$223,0))),'Tabla Impacto'!$F$223&amp;"Por favor no seleccionar los criterios de impacto(Afectación Económica o presupuestal y Pérdida Reputacional)",K126)</f>
        <v xml:space="preserve">     El riesgo afecta la imagen de alguna área de la organización</v>
      </c>
      <c r="M126" s="606" t="str">
        <f>IF(OR(L126='Tabla Impacto'!$C$11,L126='Tabla Impacto'!$D$11),"Leve",IF(OR(L126='Tabla Impacto'!$C$12,L126='Tabla Impacto'!$D$12),"Menor",IF(OR(L126='Tabla Impacto'!$C$13,L126='Tabla Impacto'!$D$13),"Moderado",IF(OR(L126='Tabla Impacto'!$C$14,L126='Tabla Impacto'!$D$14),"Mayor",IF(OR(L126='Tabla Impacto'!$C$15,L126='Tabla Impacto'!$D$15),"Catastrófico","")))))</f>
        <v>Leve</v>
      </c>
      <c r="N126" s="605">
        <f>IF(M126="","",IF(M126="Leve",0.2,IF(M126="Menor",0.4,IF(M126="Moderado",0.6,IF(M126="Mayor",0.8,IF(M126="Catastrófico",1,))))))</f>
        <v>0.2</v>
      </c>
      <c r="O126" s="606" t="str">
        <f>IF(OR(AND(I126="Muy Baja",M126="Leve"),AND(I126="Muy Baja",M126="Menor"),AND(I126="Baja",M126="Leve")),"Bajo",IF(OR(AND(I126="Muy baja",M126="Moderado"),AND(I126="Baja",M126="Menor"),AND(I126="Baja",M126="Moderado"),AND(I126="Media",M126="Leve"),AND(I126="Media",M126="Menor"),AND(I126="Media",M126="Moderado"),AND(I126="Alta",M126="Leve"),AND(I126="Alta",M126="Menor")),"Moderado",IF(OR(AND(I126="Muy Baja",M126="Mayor"),AND(I126="Baja",M126="Mayor"),AND(I126="Media",M126="Mayor"),AND(I126="Alta",M126="Moderado"),AND(I126="Alta",M126="Mayor"),AND(I126="Muy Alta",M126="Leve"),AND(I126="Muy Alta",M126="Menor"),AND(I126="Muy Alta",M126="Moderado"),AND(I126="Muy Alta",M126="Mayor")),"Alto",IF(OR(AND(I126="Muy Baja",M126="Catastrófico"),AND(I126="Baja",M126="Catastrófico"),AND(I126="Media",M126="Catastrófico"),AND(I126="Alta",M126="Catastrófico"),AND(I126="Muy Alta",M126="Catastrófico")),"Extremo",""))))</f>
        <v>Moderado</v>
      </c>
      <c r="P126" s="565">
        <v>1</v>
      </c>
      <c r="Q126" s="615" t="s">
        <v>1016</v>
      </c>
      <c r="R126" s="566" t="str">
        <f t="shared" si="139"/>
        <v>Probabilidad</v>
      </c>
      <c r="S126" s="565" t="s">
        <v>13</v>
      </c>
      <c r="T126" s="565" t="s">
        <v>8</v>
      </c>
      <c r="U126" s="566" t="str">
        <f>IF(AND(S126="Preventivo",T126="Automático"),"50%",IF(AND(S126="Preventivo",T126="Manual"),"40%",IF(AND(S126="Detectivo",T126="Automático"),"40%",IF(AND(S126="Detectivo",T126="Manual"),"30%",IF(AND(S126="Correctivo",T126="Automático"),"35%",IF(AND(S126="Correctivo",T126="Manual"),"25%",""))))))</f>
        <v>40%</v>
      </c>
      <c r="V126" s="566" t="s">
        <v>18</v>
      </c>
      <c r="W126" s="566" t="s">
        <v>1018</v>
      </c>
      <c r="X126" s="566" t="s">
        <v>539</v>
      </c>
      <c r="Y126" s="567">
        <f>IFERROR(IF(R126="Probabilidad",(J126-(+J126*U126)),IF(R126="Impacto",J126,"")),"")</f>
        <v>0.36</v>
      </c>
      <c r="Z126" s="568" t="str">
        <f>IFERROR(IF(Y126="","",IF(Y126&lt;=0.2,"Muy Baja",IF(Y126&lt;=0.4,"Baja",IF(Y126&lt;=0.6,"Media",IF(Y126&lt;=0.8,"Alta","Muy Alta"))))),"")</f>
        <v>Baja</v>
      </c>
      <c r="AA126" s="569">
        <f>+Y126</f>
        <v>0.36</v>
      </c>
      <c r="AB126" s="568" t="str">
        <f>IFERROR(IF(AC126="","",IF(AC126&lt;=0.2,"Leve",IF(AC126&lt;=0.4,"Menor",IF(AC126&lt;=0.6,"Moderado",IF(AC126&lt;=0.8,"Mayor","Catastrófico"))))),"")</f>
        <v>Leve</v>
      </c>
      <c r="AC126" s="569">
        <f>IFERROR(IF(R126="Impacto",(N126-(+N126*U126)),IF(R126="Probabilidad",N126,"")),"")</f>
        <v>0.2</v>
      </c>
      <c r="AD126" s="568" t="str">
        <f>IFERROR(IF(OR(AND(Z126="Muy Baja",AB126="Leve"),AND(Z126="Muy Baja",AB126="Menor"),AND(Z126="Baja",AB126="Leve")),"Bajo",IF(OR(AND(Z126="Muy baja",AB126="Moderado"),AND(Z126="Baja",AB126="Menor"),AND(Z126="Baja",AB126="Moderado"),AND(Z126="Media",AB126="Leve"),AND(Z126="Media",AB126="Menor"),AND(Z126="Media",AB126="Moderado"),AND(Z126="Alta",AB126="Leve"),AND(Z126="Alta",AB126="Menor")),"Moderado",IF(OR(AND(Z126="Muy Baja",AB126="Mayor"),AND(Z126="Baja",AB126="Mayor"),AND(Z126="Media",AB126="Mayor"),AND(Z126="Alta",AB126="Moderado"),AND(Z126="Alta",AB126="Mayor"),AND(Z126="Muy Alta",AB126="Leve"),AND(Z126="Muy Alta",AB126="Menor"),AND(Z126="Muy Alta",AB126="Moderado"),AND(Z126="Muy Alta",AB126="Mayor")),"Alto",IF(OR(AND(Z126="Muy Baja",AB126="Catastrófico"),AND(Z126="Baja",AB126="Catastrófico"),AND(Z126="Media",AB126="Catastrófico"),AND(Z126="Alta",AB126="Catastrófico"),AND(Z126="Muy Alta",AB126="Catastrófico")),"Extremo","")))),"")</f>
        <v>Bajo</v>
      </c>
      <c r="AE126" s="823" t="s">
        <v>26</v>
      </c>
      <c r="AF126" s="530"/>
      <c r="AG126" s="530"/>
      <c r="AH126" s="530"/>
      <c r="AI126" s="532"/>
      <c r="AJ126" s="584"/>
      <c r="AK126" s="584"/>
      <c r="AL126" s="572"/>
      <c r="AM126" s="572"/>
      <c r="AN126" s="572"/>
      <c r="AO126" s="572"/>
      <c r="AP126" s="573"/>
      <c r="AQ126" s="573"/>
      <c r="AR126" s="574"/>
      <c r="AS126" s="574"/>
      <c r="AT126" s="575"/>
      <c r="AU126" s="550"/>
    </row>
    <row r="127" spans="1:47" s="551" customFormat="1" ht="181.5" customHeight="1" thickBot="1" x14ac:dyDescent="0.3">
      <c r="A127" s="827"/>
      <c r="B127" s="848"/>
      <c r="C127" s="848"/>
      <c r="D127" s="848"/>
      <c r="E127" s="848"/>
      <c r="F127" s="848"/>
      <c r="G127" s="848"/>
      <c r="H127" s="821"/>
      <c r="I127" s="603"/>
      <c r="J127" s="605"/>
      <c r="K127" s="614"/>
      <c r="L127" s="605"/>
      <c r="M127" s="606"/>
      <c r="N127" s="605"/>
      <c r="O127" s="606"/>
      <c r="P127" s="565">
        <v>2</v>
      </c>
      <c r="Q127" s="404" t="s">
        <v>1017</v>
      </c>
      <c r="R127" s="566" t="str">
        <f t="shared" si="139"/>
        <v>Probabilidad</v>
      </c>
      <c r="S127" s="565" t="s">
        <v>13</v>
      </c>
      <c r="T127" s="565" t="s">
        <v>8</v>
      </c>
      <c r="U127" s="566" t="str">
        <f>IF(AND(S127="Preventivo",T127="Automático"),"50%",IF(AND(S127="Preventivo",T127="Manual"),"40%",IF(AND(S127="Detectivo",T127="Automático"),"40%",IF(AND(S127="Detectivo",T127="Manual"),"30%",IF(AND(S127="Correctivo",T127="Automático"),"35%",IF(AND(S127="Correctivo",T127="Manual"),"25%",""))))))</f>
        <v>40%</v>
      </c>
      <c r="V127" s="566" t="s">
        <v>18</v>
      </c>
      <c r="W127" s="566" t="s">
        <v>1018</v>
      </c>
      <c r="X127" s="566" t="s">
        <v>539</v>
      </c>
      <c r="Y127" s="567">
        <f>IFERROR(IF(AND(R126="Probabilidad",R127="Probabilidad"),(AA126-(+AA126*U127)),IF(R127="Probabilidad",(J126-(+J126*U127)),IF(R127="Impacto",AA126,""))),"")</f>
        <v>0.216</v>
      </c>
      <c r="Z127" s="568" t="str">
        <f t="shared" ref="Z127" si="149">IFERROR(IF(Y127="","",IF(Y127&lt;=0.2,"Muy Baja",IF(Y127&lt;=0.4,"Baja",IF(Y127&lt;=0.6,"Media",IF(Y127&lt;=0.8,"Alta","Muy Alta"))))),"")</f>
        <v>Baja</v>
      </c>
      <c r="AA127" s="569">
        <f t="shared" ref="AA127" si="150">+Y127</f>
        <v>0.216</v>
      </c>
      <c r="AB127" s="568" t="str">
        <f t="shared" ref="AB127" si="151">IFERROR(IF(AC127="","",IF(AC127&lt;=0.2,"Leve",IF(AC127&lt;=0.4,"Menor",IF(AC127&lt;=0.6,"Moderado",IF(AC127&lt;=0.8,"Mayor","Catastrófico"))))),"")</f>
        <v>Leve</v>
      </c>
      <c r="AC127" s="569">
        <f>IFERROR(IF(AND(R126="Impacto",R127="Impacto"),(AC126-(+AC126*U127)),IF(R127="Impacto",(N126-(+N126*U127)),IF(R127="Probabilidad",AC126,""))),"")</f>
        <v>0.2</v>
      </c>
      <c r="AD127" s="568" t="str">
        <f t="shared" ref="AD127" si="152">IFERROR(IF(OR(AND(Z127="Muy Baja",AB127="Leve"),AND(Z127="Muy Baja",AB127="Menor"),AND(Z127="Baja",AB127="Leve")),"Bajo",IF(OR(AND(Z127="Muy baja",AB127="Moderado"),AND(Z127="Baja",AB127="Menor"),AND(Z127="Baja",AB127="Moderado"),AND(Z127="Media",AB127="Leve"),AND(Z127="Media",AB127="Menor"),AND(Z127="Media",AB127="Moderado"),AND(Z127="Alta",AB127="Leve"),AND(Z127="Alta",AB127="Menor")),"Moderado",IF(OR(AND(Z127="Muy Baja",AB127="Mayor"),AND(Z127="Baja",AB127="Mayor"),AND(Z127="Media",AB127="Mayor"),AND(Z127="Alta",AB127="Moderado"),AND(Z127="Alta",AB127="Mayor"),AND(Z127="Muy Alta",AB127="Leve"),AND(Z127="Muy Alta",AB127="Menor"),AND(Z127="Muy Alta",AB127="Moderado"),AND(Z127="Muy Alta",AB127="Mayor")),"Alto",IF(OR(AND(Z127="Muy Baja",AB127="Catastrófico"),AND(Z127="Baja",AB127="Catastrófico"),AND(Z127="Media",AB127="Catastrófico"),AND(Z127="Alta",AB127="Catastrófico"),AND(Z127="Muy Alta",AB127="Catastrófico")),"Extremo","")))),"")</f>
        <v>Bajo</v>
      </c>
      <c r="AE127" s="824"/>
      <c r="AF127" s="530"/>
      <c r="AG127" s="530"/>
      <c r="AH127" s="530"/>
      <c r="AI127" s="532"/>
      <c r="AJ127" s="581" t="s">
        <v>1162</v>
      </c>
      <c r="AK127" s="581" t="s">
        <v>1163</v>
      </c>
      <c r="AL127" s="572"/>
      <c r="AM127" s="572"/>
      <c r="AN127" s="572"/>
      <c r="AO127" s="572"/>
      <c r="AP127" s="573"/>
      <c r="AQ127" s="573"/>
      <c r="AR127" s="574"/>
      <c r="AS127" s="574"/>
      <c r="AT127" s="575"/>
      <c r="AU127" s="550"/>
    </row>
    <row r="128" spans="1:47" s="551" customFormat="1" ht="263.25" customHeight="1" x14ac:dyDescent="0.25">
      <c r="A128" s="826">
        <v>32</v>
      </c>
      <c r="B128" s="837" t="s">
        <v>998</v>
      </c>
      <c r="C128" s="837" t="s">
        <v>117</v>
      </c>
      <c r="D128" s="837" t="s">
        <v>1003</v>
      </c>
      <c r="E128" s="837" t="s">
        <v>1004</v>
      </c>
      <c r="F128" s="837" t="s">
        <v>1005</v>
      </c>
      <c r="G128" s="837" t="s">
        <v>540</v>
      </c>
      <c r="H128" s="821">
        <v>500</v>
      </c>
      <c r="I128" s="603" t="str">
        <f t="shared" ref="I128" si="153">IF(H128&lt;=0,"",IF(H128&lt;=2,"Muy Baja",IF(H128&lt;=24,"Baja",IF(H128&lt;=500,"Media",IF(H128&lt;=5000,"Alta","Muy Alta")))))</f>
        <v>Media</v>
      </c>
      <c r="J128" s="605">
        <f t="shared" ref="J128" si="154">IF(I128="","",IF(I128="Muy Baja",0.2,IF(I128="Baja",0.4,IF(I128="Media",0.6,IF(I128="Alta",0.8,IF(I128="Muy Alta",1,))))))</f>
        <v>0.6</v>
      </c>
      <c r="K128" s="614" t="s">
        <v>129</v>
      </c>
      <c r="L128" s="605" t="str">
        <f>IF(NOT(ISERROR(MATCH(K128,'Tabla Impacto'!$B$221:$B$223,0))),'Tabla Impacto'!$F$223&amp;"Por favor no seleccionar los criterios de impacto(Afectación Económica o presupuestal y Pérdida Reputacional)",K128)</f>
        <v xml:space="preserve">     El riesgo afecta la imagen de la entidad con algunos usuarios de relevancia frente al logro de los objetivos</v>
      </c>
      <c r="M128" s="606" t="str">
        <f>IF(OR(L128='Tabla Impacto'!$C$11,L128='Tabla Impacto'!$D$11),"Leve",IF(OR(L128='Tabla Impacto'!$C$12,L128='Tabla Impacto'!$D$12),"Menor",IF(OR(L128='Tabla Impacto'!$C$13,L128='Tabla Impacto'!$D$13),"Moderado",IF(OR(L128='Tabla Impacto'!$C$14,L128='Tabla Impacto'!$D$14),"Mayor",IF(OR(L128='Tabla Impacto'!$C$15,L128='Tabla Impacto'!$D$15),"Catastrófico","")))))</f>
        <v>Moderado</v>
      </c>
      <c r="N128" s="605">
        <f t="shared" ref="N128" si="155">IF(M128="","",IF(M128="Leve",0.2,IF(M128="Menor",0.4,IF(M128="Moderado",0.6,IF(M128="Mayor",0.8,IF(M128="Catastrófico",1,))))))</f>
        <v>0.6</v>
      </c>
      <c r="O128" s="606" t="str">
        <f t="shared" ref="O128" si="156">IF(OR(AND(I128="Muy Baja",M128="Leve"),AND(I128="Muy Baja",M128="Menor"),AND(I128="Baja",M128="Leve")),"Bajo",IF(OR(AND(I128="Muy baja",M128="Moderado"),AND(I128="Baja",M128="Menor"),AND(I128="Baja",M128="Moderado"),AND(I128="Media",M128="Leve"),AND(I128="Media",M128="Menor"),AND(I128="Media",M128="Moderado"),AND(I128="Alta",M128="Leve"),AND(I128="Alta",M128="Menor")),"Moderado",IF(OR(AND(I128="Muy Baja",M128="Mayor"),AND(I128="Baja",M128="Mayor"),AND(I128="Media",M128="Mayor"),AND(I128="Alta",M128="Moderado"),AND(I128="Alta",M128="Mayor"),AND(I128="Muy Alta",M128="Leve"),AND(I128="Muy Alta",M128="Menor"),AND(I128="Muy Alta",M128="Moderado"),AND(I128="Muy Alta",M128="Mayor")),"Alto",IF(OR(AND(I128="Muy Baja",M128="Catastrófico"),AND(I128="Baja",M128="Catastrófico"),AND(I128="Media",M128="Catastrófico"),AND(I128="Alta",M128="Catastrófico"),AND(I128="Muy Alta",M128="Catastrófico")),"Extremo",""))))</f>
        <v>Moderado</v>
      </c>
      <c r="P128" s="576">
        <v>1</v>
      </c>
      <c r="Q128" s="616" t="s">
        <v>1019</v>
      </c>
      <c r="R128" s="566" t="str">
        <f t="shared" si="139"/>
        <v>Probabilidad</v>
      </c>
      <c r="S128" s="565" t="s">
        <v>13</v>
      </c>
      <c r="T128" s="565" t="s">
        <v>8</v>
      </c>
      <c r="U128" s="566" t="str">
        <f t="shared" ref="U128:U134" si="157">IF(AND(S128="Preventivo",T128="Automático"),"50%",IF(AND(S128="Preventivo",T128="Manual"),"40%",IF(AND(S128="Detectivo",T128="Automático"),"40%",IF(AND(S128="Detectivo",T128="Manual"),"30%",IF(AND(S128="Correctivo",T128="Automático"),"35%",IF(AND(S128="Correctivo",T128="Manual"),"25%",""))))))</f>
        <v>40%</v>
      </c>
      <c r="V128" s="566" t="s">
        <v>18</v>
      </c>
      <c r="W128" s="566" t="s">
        <v>22</v>
      </c>
      <c r="X128" s="566" t="s">
        <v>539</v>
      </c>
      <c r="Y128" s="567">
        <f>IFERROR(IF(R128="Probabilidad",(J128-(+J128*U128)),IF(R128="Impacto",J128,"")),"")</f>
        <v>0.36</v>
      </c>
      <c r="Z128" s="568" t="str">
        <f>IFERROR(IF(Y128="","",IF(Y128&lt;=0.2,"Muy Baja",IF(Y128&lt;=0.4,"Baja",IF(Y128&lt;=0.6,"Media",IF(Y128&lt;=0.8,"Alta","Muy Alta"))))),"")</f>
        <v>Baja</v>
      </c>
      <c r="AA128" s="569">
        <f>+Y128</f>
        <v>0.36</v>
      </c>
      <c r="AB128" s="568" t="str">
        <f>IFERROR(IF(AC128="","",IF(AC128&lt;=0.2,"Leve",IF(AC128&lt;=0.4,"Menor",IF(AC128&lt;=0.6,"Moderado",IF(AC128&lt;=0.8,"Mayor","Catastrófico"))))),"")</f>
        <v>Moderado</v>
      </c>
      <c r="AC128" s="569">
        <f>IFERROR(IF(R128="Impacto",(N128-(+N128*U128)),IF(R128="Probabilidad",N128,"")),"")</f>
        <v>0.6</v>
      </c>
      <c r="AD128" s="568" t="str">
        <f>IFERROR(IF(OR(AND(Z128="Muy Baja",AB128="Leve"),AND(Z128="Muy Baja",AB128="Menor"),AND(Z128="Baja",AB128="Leve")),"Bajo",IF(OR(AND(Z128="Muy baja",AB128="Moderado"),AND(Z128="Baja",AB128="Menor"),AND(Z128="Baja",AB128="Moderado"),AND(Z128="Media",AB128="Leve"),AND(Z128="Media",AB128="Menor"),AND(Z128="Media",AB128="Moderado"),AND(Z128="Alta",AB128="Leve"),AND(Z128="Alta",AB128="Menor")),"Moderado",IF(OR(AND(Z128="Muy Baja",AB128="Mayor"),AND(Z128="Baja",AB128="Mayor"),AND(Z128="Media",AB128="Mayor"),AND(Z128="Alta",AB128="Moderado"),AND(Z128="Alta",AB128="Mayor"),AND(Z128="Muy Alta",AB128="Leve"),AND(Z128="Muy Alta",AB128="Menor"),AND(Z128="Muy Alta",AB128="Moderado"),AND(Z128="Muy Alta",AB128="Mayor")),"Alto",IF(OR(AND(Z128="Muy Baja",AB128="Catastrófico"),AND(Z128="Baja",AB128="Catastrófico"),AND(Z128="Media",AB128="Catastrófico"),AND(Z128="Alta",AB128="Catastrófico"),AND(Z128="Muy Alta",AB128="Catastrófico")),"Extremo","")))),"")</f>
        <v>Moderado</v>
      </c>
      <c r="AE128" s="824"/>
      <c r="AF128" s="383" t="s">
        <v>1157</v>
      </c>
      <c r="AG128" s="383" t="s">
        <v>1158</v>
      </c>
      <c r="AH128" s="579">
        <v>45657</v>
      </c>
      <c r="AI128" s="383" t="s">
        <v>1159</v>
      </c>
      <c r="AJ128" s="535" t="s">
        <v>1160</v>
      </c>
      <c r="AK128" s="535" t="s">
        <v>1161</v>
      </c>
      <c r="AL128" s="572"/>
      <c r="AM128" s="572"/>
      <c r="AN128" s="572"/>
      <c r="AO128" s="572"/>
      <c r="AP128" s="573"/>
      <c r="AQ128" s="573"/>
      <c r="AR128" s="574"/>
      <c r="AS128" s="574"/>
      <c r="AT128" s="575"/>
      <c r="AU128" s="550"/>
    </row>
    <row r="129" spans="1:47" s="551" customFormat="1" ht="200.25" customHeight="1" x14ac:dyDescent="0.25">
      <c r="A129" s="828"/>
      <c r="B129" s="837"/>
      <c r="C129" s="837"/>
      <c r="D129" s="837"/>
      <c r="E129" s="837"/>
      <c r="F129" s="837"/>
      <c r="G129" s="837"/>
      <c r="H129" s="821"/>
      <c r="I129" s="603"/>
      <c r="J129" s="605"/>
      <c r="K129" s="614"/>
      <c r="L129" s="605"/>
      <c r="M129" s="606"/>
      <c r="N129" s="605"/>
      <c r="O129" s="606"/>
      <c r="P129" s="576">
        <v>2</v>
      </c>
      <c r="Q129" s="403" t="s">
        <v>1427</v>
      </c>
      <c r="R129" s="566" t="str">
        <f t="shared" si="139"/>
        <v>Probabilidad</v>
      </c>
      <c r="S129" s="565" t="s">
        <v>13</v>
      </c>
      <c r="T129" s="565" t="s">
        <v>8</v>
      </c>
      <c r="U129" s="566" t="str">
        <f t="shared" si="157"/>
        <v>40%</v>
      </c>
      <c r="V129" s="566" t="s">
        <v>18</v>
      </c>
      <c r="W129" s="566" t="s">
        <v>1018</v>
      </c>
      <c r="X129" s="566" t="s">
        <v>539</v>
      </c>
      <c r="Y129" s="567">
        <f>IFERROR(IF(AND(R128="Probabilidad",R129="Probabilidad"),(AA128-(+AA128*U129)),IF(R129="Probabilidad",(J128-(+J128*U129)),IF(R129="Impacto",AA128,""))),"")</f>
        <v>0.216</v>
      </c>
      <c r="Z129" s="568" t="str">
        <f t="shared" ref="Z129:Z131" si="158">IFERROR(IF(Y129="","",IF(Y129&lt;=0.2,"Muy Baja",IF(Y129&lt;=0.4,"Baja",IF(Y129&lt;=0.6,"Media",IF(Y129&lt;=0.8,"Alta","Muy Alta"))))),"")</f>
        <v>Baja</v>
      </c>
      <c r="AA129" s="569">
        <f t="shared" ref="AA129:AA131" si="159">+Y129</f>
        <v>0.216</v>
      </c>
      <c r="AB129" s="568" t="str">
        <f t="shared" ref="AB129:AB131" si="160">IFERROR(IF(AC129="","",IF(AC129&lt;=0.2,"Leve",IF(AC129&lt;=0.4,"Menor",IF(AC129&lt;=0.6,"Moderado",IF(AC129&lt;=0.8,"Mayor","Catastrófico"))))),"")</f>
        <v>Moderado</v>
      </c>
      <c r="AC129" s="569">
        <f>IFERROR(IF(AND(R128="Impacto",R129="Impacto"),(AC128-(+AC128*U129)),IF(R129="Impacto",(N128-(+N128*U129)),IF(R129="Probabilidad",AC128,""))),"")</f>
        <v>0.6</v>
      </c>
      <c r="AD129" s="568" t="str">
        <f t="shared" ref="AD129:AD130" si="161">IFERROR(IF(OR(AND(Z129="Muy Baja",AB129="Leve"),AND(Z129="Muy Baja",AB129="Menor"),AND(Z129="Baja",AB129="Leve")),"Bajo",IF(OR(AND(Z129="Muy baja",AB129="Moderado"),AND(Z129="Baja",AB129="Menor"),AND(Z129="Baja",AB129="Moderado"),AND(Z129="Media",AB129="Leve"),AND(Z129="Media",AB129="Menor"),AND(Z129="Media",AB129="Moderado"),AND(Z129="Alta",AB129="Leve"),AND(Z129="Alta",AB129="Menor")),"Moderado",IF(OR(AND(Z129="Muy Baja",AB129="Mayor"),AND(Z129="Baja",AB129="Mayor"),AND(Z129="Media",AB129="Mayor"),AND(Z129="Alta",AB129="Moderado"),AND(Z129="Alta",AB129="Mayor"),AND(Z129="Muy Alta",AB129="Leve"),AND(Z129="Muy Alta",AB129="Menor"),AND(Z129="Muy Alta",AB129="Moderado"),AND(Z129="Muy Alta",AB129="Mayor")),"Alto",IF(OR(AND(Z129="Muy Baja",AB129="Catastrófico"),AND(Z129="Baja",AB129="Catastrófico"),AND(Z129="Media",AB129="Catastrófico"),AND(Z129="Alta",AB129="Catastrófico"),AND(Z129="Muy Alta",AB129="Catastrófico")),"Extremo","")))),"")</f>
        <v>Moderado</v>
      </c>
      <c r="AE129" s="824"/>
      <c r="AF129" s="530"/>
      <c r="AG129" s="530"/>
      <c r="AH129" s="530"/>
      <c r="AI129" s="532"/>
      <c r="AJ129" s="584"/>
      <c r="AK129" s="584"/>
      <c r="AL129" s="572"/>
      <c r="AM129" s="572"/>
      <c r="AN129" s="572"/>
      <c r="AO129" s="572"/>
      <c r="AP129" s="573"/>
      <c r="AQ129" s="573"/>
      <c r="AR129" s="574"/>
      <c r="AS129" s="574"/>
      <c r="AT129" s="575"/>
      <c r="AU129" s="550"/>
    </row>
    <row r="130" spans="1:47" s="551" customFormat="1" ht="192" customHeight="1" x14ac:dyDescent="0.25">
      <c r="A130" s="828"/>
      <c r="B130" s="837"/>
      <c r="C130" s="837"/>
      <c r="D130" s="837"/>
      <c r="E130" s="837"/>
      <c r="F130" s="837"/>
      <c r="G130" s="837"/>
      <c r="H130" s="821"/>
      <c r="I130" s="603"/>
      <c r="J130" s="605"/>
      <c r="K130" s="614"/>
      <c r="L130" s="605"/>
      <c r="M130" s="606"/>
      <c r="N130" s="605"/>
      <c r="O130" s="606"/>
      <c r="P130" s="576">
        <v>3</v>
      </c>
      <c r="Q130" s="403" t="s">
        <v>1020</v>
      </c>
      <c r="R130" s="566" t="str">
        <f t="shared" si="139"/>
        <v>Probabilidad</v>
      </c>
      <c r="S130" s="565" t="s">
        <v>13</v>
      </c>
      <c r="T130" s="565" t="s">
        <v>8</v>
      </c>
      <c r="U130" s="566" t="str">
        <f t="shared" ref="U130:U131" si="162">IF(AND(S130="Preventivo",T130="Automático"),"50%",IF(AND(S130="Preventivo",T130="Manual"),"40%",IF(AND(S130="Detectivo",T130="Automático"),"40%",IF(AND(S130="Detectivo",T130="Manual"),"30%",IF(AND(S130="Correctivo",T130="Automático"),"35%",IF(AND(S130="Correctivo",T130="Manual"),"25%",""))))))</f>
        <v>40%</v>
      </c>
      <c r="V130" s="566" t="s">
        <v>18</v>
      </c>
      <c r="W130" s="566" t="s">
        <v>22</v>
      </c>
      <c r="X130" s="566" t="s">
        <v>539</v>
      </c>
      <c r="Y130" s="567">
        <f>IFERROR(IF(AND(R129="Probabilidad",R130="Probabilidad"),(AA129-(+AA129*U130)),IF(AND(R129="Impacto",R130="Probabilidad"),(AA128-(+AA128*U130)),IF(R130="Impacto",AA129,""))),"")</f>
        <v>0.12959999999999999</v>
      </c>
      <c r="Z130" s="568" t="str">
        <f t="shared" si="158"/>
        <v>Muy Baja</v>
      </c>
      <c r="AA130" s="569">
        <f t="shared" si="159"/>
        <v>0.12959999999999999</v>
      </c>
      <c r="AB130" s="568" t="str">
        <f t="shared" si="160"/>
        <v>Moderado</v>
      </c>
      <c r="AC130" s="569">
        <f>IFERROR(IF(AND(R129="Impacto",R130="Impacto"),(AC129-(+AC129*U130)),IF(AND(R129="Probabilidad",R130="Impacto"),(AC128-(+AC128*U130)),IF(R130="Probabilidad",AC129,""))),"")</f>
        <v>0.6</v>
      </c>
      <c r="AD130" s="568" t="str">
        <f t="shared" si="161"/>
        <v>Moderado</v>
      </c>
      <c r="AE130" s="824"/>
      <c r="AF130" s="530"/>
      <c r="AG130" s="530"/>
      <c r="AH130" s="530"/>
      <c r="AI130" s="532"/>
      <c r="AJ130" s="584"/>
      <c r="AK130" s="584"/>
      <c r="AL130" s="572"/>
      <c r="AM130" s="572"/>
      <c r="AN130" s="572"/>
      <c r="AO130" s="572"/>
      <c r="AP130" s="573"/>
      <c r="AQ130" s="573"/>
      <c r="AR130" s="574"/>
      <c r="AS130" s="574"/>
      <c r="AT130" s="575"/>
      <c r="AU130" s="550"/>
    </row>
    <row r="131" spans="1:47" s="551" customFormat="1" ht="208.5" customHeight="1" x14ac:dyDescent="0.25">
      <c r="A131" s="827"/>
      <c r="B131" s="837"/>
      <c r="C131" s="837"/>
      <c r="D131" s="837"/>
      <c r="E131" s="837"/>
      <c r="F131" s="837"/>
      <c r="G131" s="837"/>
      <c r="H131" s="821"/>
      <c r="I131" s="603"/>
      <c r="J131" s="605"/>
      <c r="K131" s="614"/>
      <c r="L131" s="605"/>
      <c r="M131" s="606"/>
      <c r="N131" s="605"/>
      <c r="O131" s="606"/>
      <c r="P131" s="576">
        <v>4</v>
      </c>
      <c r="Q131" s="403" t="s">
        <v>1021</v>
      </c>
      <c r="R131" s="566" t="str">
        <f t="shared" si="139"/>
        <v>Probabilidad</v>
      </c>
      <c r="S131" s="565" t="s">
        <v>14</v>
      </c>
      <c r="T131" s="565" t="s">
        <v>8</v>
      </c>
      <c r="U131" s="566" t="str">
        <f t="shared" si="162"/>
        <v>30%</v>
      </c>
      <c r="V131" s="566" t="s">
        <v>18</v>
      </c>
      <c r="W131" s="566" t="s">
        <v>22</v>
      </c>
      <c r="X131" s="566" t="s">
        <v>539</v>
      </c>
      <c r="Y131" s="567">
        <f>IFERROR(IF(AND(R130="Probabilidad",R131="Probabilidad"),(AA130-(+AA130*U131)),IF(AND(R130="Impacto",R131="Probabilidad"),(AA129-(+AA129*U131)),IF(R131="Impacto",AA130,""))),"")</f>
        <v>9.0719999999999995E-2</v>
      </c>
      <c r="Z131" s="568" t="str">
        <f t="shared" si="158"/>
        <v>Muy Baja</v>
      </c>
      <c r="AA131" s="569">
        <f t="shared" si="159"/>
        <v>9.0719999999999995E-2</v>
      </c>
      <c r="AB131" s="568" t="str">
        <f t="shared" si="160"/>
        <v>Moderado</v>
      </c>
      <c r="AC131" s="569">
        <f>IFERROR(IF(AND(R130="Impacto",R131="Impacto"),(AC130-(+AC130*U131)),IF(AND(R130="Probabilidad",R131="Impacto"),(AC129-(+AC129*U131)),IF(R131="Probabilidad",AC130,""))),"")</f>
        <v>0.6</v>
      </c>
      <c r="AD131" s="568" t="str">
        <f>IFERROR(IF(OR(AND(Z131="Muy Baja",AB131="Leve"),AND(Z131="Muy Baja",AB131="Menor"),AND(Z131="Baja",AB131="Leve")),"Bajo",IF(OR(AND(Z131="Muy baja",AB131="Moderado"),AND(Z131="Baja",AB131="Menor"),AND(Z131="Baja",AB131="Moderado"),AND(Z131="Media",AB131="Leve"),AND(Z131="Media",AB131="Menor"),AND(Z131="Media",AB131="Moderado"),AND(Z131="Alta",AB131="Leve"),AND(Z131="Alta",AB131="Menor")),"Moderado",IF(OR(AND(Z131="Muy Baja",AB131="Mayor"),AND(Z131="Baja",AB131="Mayor"),AND(Z131="Media",AB131="Mayor"),AND(Z131="Alta",AB131="Moderado"),AND(Z131="Alta",AB131="Mayor"),AND(Z131="Muy Alta",AB131="Leve"),AND(Z131="Muy Alta",AB131="Menor"),AND(Z131="Muy Alta",AB131="Moderado"),AND(Z131="Muy Alta",AB131="Mayor")),"Alto",IF(OR(AND(Z131="Muy Baja",AB131="Catastrófico"),AND(Z131="Baja",AB131="Catastrófico"),AND(Z131="Media",AB131="Catastrófico"),AND(Z131="Alta",AB131="Catastrófico"),AND(Z131="Muy Alta",AB131="Catastrófico")),"Extremo","")))),"")</f>
        <v>Moderado</v>
      </c>
      <c r="AE131" s="829"/>
      <c r="AF131" s="530"/>
      <c r="AG131" s="530"/>
      <c r="AH131" s="530"/>
      <c r="AI131" s="532"/>
      <c r="AJ131" s="584"/>
      <c r="AK131" s="584"/>
      <c r="AL131" s="572"/>
      <c r="AM131" s="572"/>
      <c r="AN131" s="572"/>
      <c r="AO131" s="572"/>
      <c r="AP131" s="573"/>
      <c r="AQ131" s="573"/>
      <c r="AR131" s="574"/>
      <c r="AS131" s="574"/>
      <c r="AT131" s="575"/>
      <c r="AU131" s="550"/>
    </row>
    <row r="132" spans="1:47" s="551" customFormat="1" ht="223.5" customHeight="1" x14ac:dyDescent="0.25">
      <c r="A132" s="826">
        <v>33</v>
      </c>
      <c r="B132" s="837" t="s">
        <v>998</v>
      </c>
      <c r="C132" s="837" t="s">
        <v>115</v>
      </c>
      <c r="D132" s="837" t="s">
        <v>1006</v>
      </c>
      <c r="E132" s="837" t="s">
        <v>1007</v>
      </c>
      <c r="F132" s="837" t="s">
        <v>1008</v>
      </c>
      <c r="G132" s="837" t="s">
        <v>540</v>
      </c>
      <c r="H132" s="837">
        <v>12</v>
      </c>
      <c r="I132" s="603" t="str">
        <f t="shared" ref="I132" si="163">IF(H132&lt;=0,"",IF(H132&lt;=2,"Muy Baja",IF(H132&lt;=24,"Baja",IF(H132&lt;=500,"Media",IF(H132&lt;=5000,"Alta","Muy Alta")))))</f>
        <v>Baja</v>
      </c>
      <c r="J132" s="605">
        <f t="shared" ref="J132" si="164">IF(I132="","",IF(I132="Muy Baja",0.2,IF(I132="Baja",0.4,IF(I132="Media",0.6,IF(I132="Alta",0.8,IF(I132="Muy Alta",1,))))))</f>
        <v>0.4</v>
      </c>
      <c r="K132" s="614" t="s">
        <v>128</v>
      </c>
      <c r="L132" s="605" t="str">
        <f>IF(NOT(ISERROR(MATCH(K132,'Tabla Impacto'!$B$221:$B$223,0))),'Tabla Impacto'!$F$223&amp;"Por favor no seleccionar los criterios de impacto(Afectación Económica o presupuestal y Pérdida Reputacional)",K132)</f>
        <v xml:space="preserve">     El riesgo afecta la imagen de la entidad internamente, de conocimiento general, nivel interno, de junta dircetiva y accionistas y/o de provedores</v>
      </c>
      <c r="M132" s="606" t="str">
        <f>IF(OR(L132='Tabla Impacto'!$C$11,L132='Tabla Impacto'!$D$11),"Leve",IF(OR(L132='Tabla Impacto'!$C$12,L132='Tabla Impacto'!$D$12),"Menor",IF(OR(L132='Tabla Impacto'!$C$13,L132='Tabla Impacto'!$D$13),"Moderado",IF(OR(L132='Tabla Impacto'!$C$14,L132='Tabla Impacto'!$D$14),"Mayor",IF(OR(L132='Tabla Impacto'!$C$15,L132='Tabla Impacto'!$D$15),"Catastrófico","")))))</f>
        <v>Menor</v>
      </c>
      <c r="N132" s="605">
        <f t="shared" ref="N132" si="165">IF(M132="","",IF(M132="Leve",0.2,IF(M132="Menor",0.4,IF(M132="Moderado",0.6,IF(M132="Mayor",0.8,IF(M132="Catastrófico",1,))))))</f>
        <v>0.4</v>
      </c>
      <c r="O132" s="606" t="str">
        <f t="shared" ref="O132" si="166">IF(OR(AND(I132="Muy Baja",M132="Leve"),AND(I132="Muy Baja",M132="Menor"),AND(I132="Baja",M132="Leve")),"Bajo",IF(OR(AND(I132="Muy baja",M132="Moderado"),AND(I132="Baja",M132="Menor"),AND(I132="Baja",M132="Moderado"),AND(I132="Media",M132="Leve"),AND(I132="Media",M132="Menor"),AND(I132="Media",M132="Moderado"),AND(I132="Alta",M132="Leve"),AND(I132="Alta",M132="Menor")),"Moderado",IF(OR(AND(I132="Muy Baja",M132="Mayor"),AND(I132="Baja",M132="Mayor"),AND(I132="Media",M132="Mayor"),AND(I132="Alta",M132="Moderado"),AND(I132="Alta",M132="Mayor"),AND(I132="Muy Alta",M132="Leve"),AND(I132="Muy Alta",M132="Menor"),AND(I132="Muy Alta",M132="Moderado"),AND(I132="Muy Alta",M132="Mayor")),"Alto",IF(OR(AND(I132="Muy Baja",M132="Catastrófico"),AND(I132="Baja",M132="Catastrófico"),AND(I132="Media",M132="Catastrófico"),AND(I132="Alta",M132="Catastrófico"),AND(I132="Muy Alta",M132="Catastrófico")),"Extremo",""))))</f>
        <v>Moderado</v>
      </c>
      <c r="P132" s="576">
        <v>1</v>
      </c>
      <c r="Q132" s="404" t="s">
        <v>1022</v>
      </c>
      <c r="R132" s="566" t="str">
        <f t="shared" ref="R132:R136" si="167">IF(OR(S132="Preventivo",S132="Detectivo"),"Probabilidad",IF(S132="Correctivo","Impacto",""))</f>
        <v>Probabilidad</v>
      </c>
      <c r="S132" s="565" t="s">
        <v>14</v>
      </c>
      <c r="T132" s="565" t="s">
        <v>8</v>
      </c>
      <c r="U132" s="566" t="str">
        <f t="shared" si="157"/>
        <v>30%</v>
      </c>
      <c r="V132" s="566" t="s">
        <v>18</v>
      </c>
      <c r="W132" s="566" t="s">
        <v>22</v>
      </c>
      <c r="X132" s="566" t="s">
        <v>539</v>
      </c>
      <c r="Y132" s="567">
        <f>IFERROR(IF(R132="Probabilidad",(J132-(+J132*U132)),IF(R132="Impacto",J132,"")),"")</f>
        <v>0.28000000000000003</v>
      </c>
      <c r="Z132" s="568" t="str">
        <f>IFERROR(IF(Y132="","",IF(Y132&lt;=0.2,"Muy Baja",IF(Y132&lt;=0.4,"Baja",IF(Y132&lt;=0.6,"Media",IF(Y132&lt;=0.8,"Alta","Muy Alta"))))),"")</f>
        <v>Baja</v>
      </c>
      <c r="AA132" s="569">
        <f>+Y132</f>
        <v>0.28000000000000003</v>
      </c>
      <c r="AB132" s="568" t="str">
        <f>IFERROR(IF(AC132="","",IF(AC132&lt;=0.2,"Leve",IF(AC132&lt;=0.4,"Menor",IF(AC132&lt;=0.6,"Moderado",IF(AC132&lt;=0.8,"Mayor","Catastrófico"))))),"")</f>
        <v>Menor</v>
      </c>
      <c r="AC132" s="569">
        <f>IFERROR(IF(R132="Impacto",(N132-(+N132*U132)),IF(R132="Probabilidad",N132,"")),"")</f>
        <v>0.4</v>
      </c>
      <c r="AD132" s="568" t="str">
        <f>IFERROR(IF(OR(AND(Z132="Muy Baja",AB132="Leve"),AND(Z132="Muy Baja",AB132="Menor"),AND(Z132="Baja",AB132="Leve")),"Bajo",IF(OR(AND(Z132="Muy baja",AB132="Moderado"),AND(Z132="Baja",AB132="Menor"),AND(Z132="Baja",AB132="Moderado"),AND(Z132="Media",AB132="Leve"),AND(Z132="Media",AB132="Menor"),AND(Z132="Media",AB132="Moderado"),AND(Z132="Alta",AB132="Leve"),AND(Z132="Alta",AB132="Menor")),"Moderado",IF(OR(AND(Z132="Muy Baja",AB132="Mayor"),AND(Z132="Baja",AB132="Mayor"),AND(Z132="Media",AB132="Mayor"),AND(Z132="Alta",AB132="Moderado"),AND(Z132="Alta",AB132="Mayor"),AND(Z132="Muy Alta",AB132="Leve"),AND(Z132="Muy Alta",AB132="Menor"),AND(Z132="Muy Alta",AB132="Moderado"),AND(Z132="Muy Alta",AB132="Mayor")),"Alto",IF(OR(AND(Z132="Muy Baja",AB132="Catastrófico"),AND(Z132="Baja",AB132="Catastrófico"),AND(Z132="Media",AB132="Catastrófico"),AND(Z132="Alta",AB132="Catastrófico"),AND(Z132="Muy Alta",AB132="Catastrófico")),"Extremo","")))),"")</f>
        <v>Moderado</v>
      </c>
      <c r="AE132" s="823" t="s">
        <v>26</v>
      </c>
      <c r="AF132" s="539" t="s">
        <v>1164</v>
      </c>
      <c r="AG132" s="539" t="s">
        <v>1158</v>
      </c>
      <c r="AH132" s="243">
        <v>45657</v>
      </c>
      <c r="AI132" s="243" t="s">
        <v>1165</v>
      </c>
      <c r="AJ132" s="539" t="s">
        <v>1160</v>
      </c>
      <c r="AK132" s="539" t="s">
        <v>1161</v>
      </c>
      <c r="AL132" s="572"/>
      <c r="AM132" s="572"/>
      <c r="AN132" s="572"/>
      <c r="AO132" s="572"/>
      <c r="AP132" s="573"/>
      <c r="AQ132" s="573"/>
      <c r="AR132" s="574"/>
      <c r="AS132" s="574"/>
      <c r="AT132" s="575"/>
      <c r="AU132" s="550"/>
    </row>
    <row r="133" spans="1:47" s="551" customFormat="1" ht="212.25" customHeight="1" x14ac:dyDescent="0.25">
      <c r="A133" s="828"/>
      <c r="B133" s="837"/>
      <c r="C133" s="837"/>
      <c r="D133" s="837"/>
      <c r="E133" s="837"/>
      <c r="F133" s="837"/>
      <c r="G133" s="837"/>
      <c r="H133" s="837"/>
      <c r="I133" s="603"/>
      <c r="J133" s="605"/>
      <c r="K133" s="614"/>
      <c r="L133" s="605"/>
      <c r="M133" s="606"/>
      <c r="N133" s="605"/>
      <c r="O133" s="606"/>
      <c r="P133" s="576">
        <v>2</v>
      </c>
      <c r="Q133" s="404" t="s">
        <v>1023</v>
      </c>
      <c r="R133" s="566" t="str">
        <f t="shared" si="167"/>
        <v>Probabilidad</v>
      </c>
      <c r="S133" s="565" t="s">
        <v>14</v>
      </c>
      <c r="T133" s="565" t="s">
        <v>8</v>
      </c>
      <c r="U133" s="566" t="str">
        <f t="shared" si="157"/>
        <v>30%</v>
      </c>
      <c r="V133" s="566" t="s">
        <v>18</v>
      </c>
      <c r="W133" s="566" t="s">
        <v>1018</v>
      </c>
      <c r="X133" s="566" t="s">
        <v>539</v>
      </c>
      <c r="Y133" s="567">
        <f>IFERROR(IF(AND(R132="Probabilidad",R133="Probabilidad"),(AA132-(+AA132*U133)),IF(R133="Probabilidad",(J132-(+J132*U133)),IF(R133="Impacto",AA132,""))),"")</f>
        <v>0.19600000000000001</v>
      </c>
      <c r="Z133" s="568" t="str">
        <f t="shared" ref="Z133:Z135" si="168">IFERROR(IF(Y133="","",IF(Y133&lt;=0.2,"Muy Baja",IF(Y133&lt;=0.4,"Baja",IF(Y133&lt;=0.6,"Media",IF(Y133&lt;=0.8,"Alta","Muy Alta"))))),"")</f>
        <v>Muy Baja</v>
      </c>
      <c r="AA133" s="569">
        <f t="shared" ref="AA133:AA135" si="169">+Y133</f>
        <v>0.19600000000000001</v>
      </c>
      <c r="AB133" s="568" t="str">
        <f t="shared" ref="AB133:AB135" si="170">IFERROR(IF(AC133="","",IF(AC133&lt;=0.2,"Leve",IF(AC133&lt;=0.4,"Menor",IF(AC133&lt;=0.6,"Moderado",IF(AC133&lt;=0.8,"Mayor","Catastrófico"))))),"")</f>
        <v>Menor</v>
      </c>
      <c r="AC133" s="569">
        <f>IFERROR(IF(AND(R132="Impacto",R133="Impacto"),(AC132-(+AC132*U133)),IF(R133="Impacto",(N132-(+N132*U133)),IF(R133="Probabilidad",AC132,""))),"")</f>
        <v>0.4</v>
      </c>
      <c r="AD133" s="568" t="str">
        <f t="shared" ref="AD133:AD134" si="171">IFERROR(IF(OR(AND(Z133="Muy Baja",AB133="Leve"),AND(Z133="Muy Baja",AB133="Menor"),AND(Z133="Baja",AB133="Leve")),"Bajo",IF(OR(AND(Z133="Muy baja",AB133="Moderado"),AND(Z133="Baja",AB133="Menor"),AND(Z133="Baja",AB133="Moderado"),AND(Z133="Media",AB133="Leve"),AND(Z133="Media",AB133="Menor"),AND(Z133="Media",AB133="Moderado"),AND(Z133="Alta",AB133="Leve"),AND(Z133="Alta",AB133="Menor")),"Moderado",IF(OR(AND(Z133="Muy Baja",AB133="Mayor"),AND(Z133="Baja",AB133="Mayor"),AND(Z133="Media",AB133="Mayor"),AND(Z133="Alta",AB133="Moderado"),AND(Z133="Alta",AB133="Mayor"),AND(Z133="Muy Alta",AB133="Leve"),AND(Z133="Muy Alta",AB133="Menor"),AND(Z133="Muy Alta",AB133="Moderado"),AND(Z133="Muy Alta",AB133="Mayor")),"Alto",IF(OR(AND(Z133="Muy Baja",AB133="Catastrófico"),AND(Z133="Baja",AB133="Catastrófico"),AND(Z133="Media",AB133="Catastrófico"),AND(Z133="Alta",AB133="Catastrófico"),AND(Z133="Muy Alta",AB133="Catastrófico")),"Extremo","")))),"")</f>
        <v>Bajo</v>
      </c>
      <c r="AE133" s="824"/>
      <c r="AF133" s="530"/>
      <c r="AG133" s="530"/>
      <c r="AH133" s="530"/>
      <c r="AI133" s="532"/>
      <c r="AJ133" s="584"/>
      <c r="AK133" s="584"/>
      <c r="AL133" s="572"/>
      <c r="AM133" s="572"/>
      <c r="AN133" s="572"/>
      <c r="AO133" s="572"/>
      <c r="AP133" s="573"/>
      <c r="AQ133" s="573"/>
      <c r="AR133" s="574"/>
      <c r="AS133" s="574"/>
      <c r="AT133" s="575"/>
      <c r="AU133" s="550"/>
    </row>
    <row r="134" spans="1:47" s="551" customFormat="1" ht="274.5" customHeight="1" thickBot="1" x14ac:dyDescent="0.3">
      <c r="A134" s="828"/>
      <c r="B134" s="837"/>
      <c r="C134" s="837"/>
      <c r="D134" s="837"/>
      <c r="E134" s="837"/>
      <c r="F134" s="837"/>
      <c r="G134" s="837"/>
      <c r="H134" s="837"/>
      <c r="I134" s="603" t="str">
        <f t="shared" ref="I134" si="172">IF(H134&lt;=0,"",IF(H134&lt;=2,"Muy Baja",IF(H134&lt;=24,"Baja",IF(H134&lt;=500,"Media",IF(H134&lt;=5000,"Alta","Muy Alta")))))</f>
        <v/>
      </c>
      <c r="J134" s="605" t="str">
        <f t="shared" ref="J134" si="173">IF(I134="","",IF(I134="Muy Baja",0.2,IF(I134="Baja",0.4,IF(I134="Media",0.6,IF(I134="Alta",0.8,IF(I134="Muy Alta",1,))))))</f>
        <v/>
      </c>
      <c r="K134" s="614"/>
      <c r="L134" s="605"/>
      <c r="M134" s="606"/>
      <c r="N134" s="605"/>
      <c r="O134" s="606"/>
      <c r="P134" s="576">
        <v>3</v>
      </c>
      <c r="Q134" s="617" t="s">
        <v>1024</v>
      </c>
      <c r="R134" s="566" t="str">
        <f t="shared" si="167"/>
        <v>Probabilidad</v>
      </c>
      <c r="S134" s="565" t="s">
        <v>14</v>
      </c>
      <c r="T134" s="565" t="s">
        <v>8</v>
      </c>
      <c r="U134" s="566" t="str">
        <f t="shared" si="157"/>
        <v>30%</v>
      </c>
      <c r="V134" s="566" t="s">
        <v>18</v>
      </c>
      <c r="W134" s="566" t="s">
        <v>1018</v>
      </c>
      <c r="X134" s="566" t="s">
        <v>539</v>
      </c>
      <c r="Y134" s="567">
        <f>IFERROR(IF(AND(R133="Probabilidad",R134="Probabilidad"),(AA133-(+AA133*U134)),IF(AND(R133="Impacto",R134="Probabilidad"),(AA132-(+AA132*U134)),IF(R134="Impacto",AA133,""))),"")</f>
        <v>0.13720000000000002</v>
      </c>
      <c r="Z134" s="568" t="str">
        <f t="shared" si="168"/>
        <v>Muy Baja</v>
      </c>
      <c r="AA134" s="569">
        <f t="shared" si="169"/>
        <v>0.13720000000000002</v>
      </c>
      <c r="AB134" s="568" t="str">
        <f t="shared" si="170"/>
        <v>Menor</v>
      </c>
      <c r="AC134" s="569">
        <f>IFERROR(IF(AND(R133="Impacto",R134="Impacto"),(AC133-(+AC133*U134)),IF(AND(R133="Probabilidad",R134="Impacto"),(AC132-(+AC132*U134)),IF(R134="Probabilidad",AC133,""))),"")</f>
        <v>0.4</v>
      </c>
      <c r="AD134" s="568" t="str">
        <f t="shared" si="171"/>
        <v>Bajo</v>
      </c>
      <c r="AE134" s="824"/>
      <c r="AF134" s="530"/>
      <c r="AG134" s="530"/>
      <c r="AH134" s="530"/>
      <c r="AI134" s="532"/>
      <c r="AJ134" s="584"/>
      <c r="AK134" s="584"/>
      <c r="AL134" s="572"/>
      <c r="AM134" s="572"/>
      <c r="AN134" s="572"/>
      <c r="AO134" s="572"/>
      <c r="AP134" s="573"/>
      <c r="AQ134" s="573"/>
      <c r="AR134" s="574"/>
      <c r="AS134" s="574"/>
      <c r="AT134" s="575"/>
      <c r="AU134" s="550"/>
    </row>
    <row r="135" spans="1:47" s="551" customFormat="1" ht="72" customHeight="1" x14ac:dyDescent="0.25">
      <c r="A135" s="827"/>
      <c r="B135" s="837"/>
      <c r="C135" s="837"/>
      <c r="D135" s="837"/>
      <c r="E135" s="837"/>
      <c r="F135" s="837"/>
      <c r="G135" s="837"/>
      <c r="H135" s="837"/>
      <c r="I135" s="603"/>
      <c r="J135" s="605"/>
      <c r="K135" s="614"/>
      <c r="L135" s="605"/>
      <c r="M135" s="606"/>
      <c r="N135" s="605"/>
      <c r="O135" s="606"/>
      <c r="P135" s="576"/>
      <c r="Q135" s="576"/>
      <c r="R135" s="566" t="str">
        <f t="shared" si="167"/>
        <v/>
      </c>
      <c r="S135" s="565"/>
      <c r="T135" s="565"/>
      <c r="U135" s="566"/>
      <c r="V135" s="566"/>
      <c r="W135" s="566"/>
      <c r="X135" s="566"/>
      <c r="Y135" s="567" t="str">
        <f>IFERROR(IF(AND(R134="Probabilidad",R135="Probabilidad"),(AA134-(+AA134*U135)),IF(AND(R134="Impacto",R135="Probabilidad"),(AA133-(+AA133*U135)),IF(R135="Impacto",AA134,""))),"")</f>
        <v/>
      </c>
      <c r="Z135" s="568" t="str">
        <f t="shared" si="168"/>
        <v/>
      </c>
      <c r="AA135" s="569" t="str">
        <f t="shared" si="169"/>
        <v/>
      </c>
      <c r="AB135" s="568" t="str">
        <f t="shared" si="170"/>
        <v/>
      </c>
      <c r="AC135" s="569" t="str">
        <f>IFERROR(IF(AND(R134="Impacto",R135="Impacto"),(AC134-(+AC134*U135)),IF(AND(R134="Probabilidad",R135="Impacto"),(AC133-(+AC133*U135)),IF(R135="Probabilidad",AC134,""))),"")</f>
        <v/>
      </c>
      <c r="AD135" s="568" t="str">
        <f>IFERROR(IF(OR(AND(Z135="Muy Baja",AB135="Leve"),AND(Z135="Muy Baja",AB135="Menor"),AND(Z135="Baja",AB135="Leve")),"Bajo",IF(OR(AND(Z135="Muy baja",AB135="Moderado"),AND(Z135="Baja",AB135="Menor"),AND(Z135="Baja",AB135="Moderado"),AND(Z135="Media",AB135="Leve"),AND(Z135="Media",AB135="Menor"),AND(Z135="Media",AB135="Moderado"),AND(Z135="Alta",AB135="Leve"),AND(Z135="Alta",AB135="Menor")),"Moderado",IF(OR(AND(Z135="Muy Baja",AB135="Mayor"),AND(Z135="Baja",AB135="Mayor"),AND(Z135="Media",AB135="Mayor"),AND(Z135="Alta",AB135="Moderado"),AND(Z135="Alta",AB135="Mayor"),AND(Z135="Muy Alta",AB135="Leve"),AND(Z135="Muy Alta",AB135="Menor"),AND(Z135="Muy Alta",AB135="Moderado"),AND(Z135="Muy Alta",AB135="Mayor")),"Alto",IF(OR(AND(Z135="Muy Baja",AB135="Catastrófico"),AND(Z135="Baja",AB135="Catastrófico"),AND(Z135="Media",AB135="Catastrófico"),AND(Z135="Alta",AB135="Catastrófico"),AND(Z135="Muy Alta",AB135="Catastrófico")),"Extremo","")))),"")</f>
        <v/>
      </c>
      <c r="AE135" s="829"/>
      <c r="AF135" s="530"/>
      <c r="AG135" s="530"/>
      <c r="AH135" s="530"/>
      <c r="AI135" s="532"/>
      <c r="AJ135" s="584"/>
      <c r="AK135" s="584"/>
      <c r="AL135" s="572"/>
      <c r="AM135" s="572"/>
      <c r="AN135" s="572"/>
      <c r="AO135" s="572"/>
      <c r="AP135" s="573"/>
      <c r="AQ135" s="573"/>
      <c r="AR135" s="574"/>
      <c r="AS135" s="574"/>
      <c r="AT135" s="575"/>
      <c r="AU135" s="550"/>
    </row>
    <row r="136" spans="1:47" s="551" customFormat="1" ht="370.5" customHeight="1" x14ac:dyDescent="0.25">
      <c r="A136" s="826">
        <v>34</v>
      </c>
      <c r="B136" s="837" t="s">
        <v>998</v>
      </c>
      <c r="C136" s="837" t="s">
        <v>117</v>
      </c>
      <c r="D136" s="837" t="s">
        <v>1009</v>
      </c>
      <c r="E136" s="837" t="s">
        <v>1010</v>
      </c>
      <c r="F136" s="837" t="s">
        <v>1011</v>
      </c>
      <c r="G136" s="837" t="s">
        <v>540</v>
      </c>
      <c r="H136" s="821">
        <v>500</v>
      </c>
      <c r="I136" s="603" t="str">
        <f t="shared" ref="I136" si="174">IF(H136&lt;=0,"",IF(H136&lt;=2,"Muy Baja",IF(H136&lt;=24,"Baja",IF(H136&lt;=500,"Media",IF(H136&lt;=5000,"Alta","Muy Alta")))))</f>
        <v>Media</v>
      </c>
      <c r="J136" s="605">
        <f t="shared" ref="J136" si="175">IF(I136="","",IF(I136="Muy Baja",0.2,IF(I136="Baja",0.4,IF(I136="Media",0.6,IF(I136="Alta",0.8,IF(I136="Muy Alta",1,))))))</f>
        <v>0.6</v>
      </c>
      <c r="K136" s="614" t="s">
        <v>129</v>
      </c>
      <c r="L136" s="605" t="str">
        <f>IF(NOT(ISERROR(MATCH(K136,'Tabla Impacto'!$B$221:$B$223,0))),'Tabla Impacto'!$F$223&amp;"Por favor no seleccionar los criterios de impacto(Afectación Económica o presupuestal y Pérdida Reputacional)",K136)</f>
        <v xml:space="preserve">     El riesgo afecta la imagen de la entidad con algunos usuarios de relevancia frente al logro de los objetivos</v>
      </c>
      <c r="M136" s="606" t="str">
        <f>IF(OR(L136='Tabla Impacto'!$C$11,L136='Tabla Impacto'!$D$11),"Leve",IF(OR(L136='Tabla Impacto'!$C$12,L136='Tabla Impacto'!$D$12),"Menor",IF(OR(L136='Tabla Impacto'!$C$13,L136='Tabla Impacto'!$D$13),"Moderado",IF(OR(L136='Tabla Impacto'!$C$14,L136='Tabla Impacto'!$D$14),"Mayor",IF(OR(L136='Tabla Impacto'!$C$15,L136='Tabla Impacto'!$D$15),"Catastrófico","")))))</f>
        <v>Moderado</v>
      </c>
      <c r="N136" s="605">
        <f t="shared" ref="N136" si="176">IF(M136="","",IF(M136="Leve",0.2,IF(M136="Menor",0.4,IF(M136="Moderado",0.6,IF(M136="Mayor",0.8,IF(M136="Catastrófico",1,))))))</f>
        <v>0.6</v>
      </c>
      <c r="O136" s="606" t="str">
        <f t="shared" ref="O136" si="177">IF(OR(AND(I136="Muy Baja",M136="Leve"),AND(I136="Muy Baja",M136="Menor"),AND(I136="Baja",M136="Leve")),"Bajo",IF(OR(AND(I136="Muy baja",M136="Moderado"),AND(I136="Baja",M136="Menor"),AND(I136="Baja",M136="Moderado"),AND(I136="Media",M136="Leve"),AND(I136="Media",M136="Menor"),AND(I136="Media",M136="Moderado"),AND(I136="Alta",M136="Leve"),AND(I136="Alta",M136="Menor")),"Moderado",IF(OR(AND(I136="Muy Baja",M136="Mayor"),AND(I136="Baja",M136="Mayor"),AND(I136="Media",M136="Mayor"),AND(I136="Alta",M136="Moderado"),AND(I136="Alta",M136="Mayor"),AND(I136="Muy Alta",M136="Leve"),AND(I136="Muy Alta",M136="Menor"),AND(I136="Muy Alta",M136="Moderado"),AND(I136="Muy Alta",M136="Mayor")),"Alto",IF(OR(AND(I136="Muy Baja",M136="Catastrófico"),AND(I136="Baja",M136="Catastrófico"),AND(I136="Media",M136="Catastrófico"),AND(I136="Alta",M136="Catastrófico"),AND(I136="Muy Alta",M136="Catastrófico")),"Extremo",""))))</f>
        <v>Moderado</v>
      </c>
      <c r="P136" s="837">
        <v>1</v>
      </c>
      <c r="Q136" s="837" t="s">
        <v>1025</v>
      </c>
      <c r="R136" s="842" t="str">
        <f t="shared" si="167"/>
        <v>Probabilidad</v>
      </c>
      <c r="S136" s="837" t="s">
        <v>13</v>
      </c>
      <c r="T136" s="837" t="s">
        <v>8</v>
      </c>
      <c r="U136" s="837" t="str">
        <f>IF(AND(S136="Preventivo",T136="Automático"),"50%",IF(AND(S136="Preventivo",T136="Manual"),"40%",IF(AND(S136="Detectivo",T136="Automático"),"40%",IF(AND(S136="Detectivo",T136="Manual"),"30%",IF(AND(S136="Correctivo",T136="Automático"),"35%",IF(AND(S136="Correctivo",T136="Manual"),"25%",""))))))</f>
        <v>40%</v>
      </c>
      <c r="V136" s="837" t="s">
        <v>18</v>
      </c>
      <c r="W136" s="837" t="s">
        <v>21</v>
      </c>
      <c r="X136" s="837" t="s">
        <v>105</v>
      </c>
      <c r="Y136" s="567">
        <f>IFERROR(IF(R136="Probabilidad",(J136-(+J136*U136)),IF(R136="Impacto",J136,"")),"")</f>
        <v>0.36</v>
      </c>
      <c r="Z136" s="568" t="str">
        <f>IFERROR(IF(Y136="","",IF(Y136&lt;=0.2,"Muy Baja",IF(Y136&lt;=0.4,"Baja",IF(Y136&lt;=0.6,"Media",IF(Y136&lt;=0.8,"Alta","Muy Alta"))))),"")</f>
        <v>Baja</v>
      </c>
      <c r="AA136" s="569">
        <f>+Y136</f>
        <v>0.36</v>
      </c>
      <c r="AB136" s="568" t="str">
        <f>IFERROR(IF(AC136="","",IF(AC136&lt;=0.2,"Leve",IF(AC136&lt;=0.4,"Menor",IF(AC136&lt;=0.6,"Moderado",IF(AC136&lt;=0.8,"Mayor","Catastrófico"))))),"")</f>
        <v>Moderado</v>
      </c>
      <c r="AC136" s="569">
        <f>IFERROR(IF(R136="Impacto",(N136-(+N136*U136)),IF(R136="Probabilidad",N136,"")),"")</f>
        <v>0.6</v>
      </c>
      <c r="AD136" s="568" t="str">
        <f>IFERROR(IF(OR(AND(Z136="Muy Baja",AB136="Leve"),AND(Z136="Muy Baja",AB136="Menor"),AND(Z136="Baja",AB136="Leve")),"Bajo",IF(OR(AND(Z136="Muy baja",AB136="Moderado"),AND(Z136="Baja",AB136="Menor"),AND(Z136="Baja",AB136="Moderado"),AND(Z136="Media",AB136="Leve"),AND(Z136="Media",AB136="Menor"),AND(Z136="Media",AB136="Moderado"),AND(Z136="Alta",AB136="Leve"),AND(Z136="Alta",AB136="Menor")),"Moderado",IF(OR(AND(Z136="Muy Baja",AB136="Mayor"),AND(Z136="Baja",AB136="Mayor"),AND(Z136="Media",AB136="Mayor"),AND(Z136="Alta",AB136="Moderado"),AND(Z136="Alta",AB136="Mayor"),AND(Z136="Muy Alta",AB136="Leve"),AND(Z136="Muy Alta",AB136="Menor"),AND(Z136="Muy Alta",AB136="Moderado"),AND(Z136="Muy Alta",AB136="Mayor")),"Alto",IF(OR(AND(Z136="Muy Baja",AB136="Catastrófico"),AND(Z136="Baja",AB136="Catastrófico"),AND(Z136="Media",AB136="Catastrófico"),AND(Z136="Alta",AB136="Catastrófico"),AND(Z136="Muy Alta",AB136="Catastrófico")),"Extremo","")))),"")</f>
        <v>Moderado</v>
      </c>
      <c r="AE136" s="823" t="s">
        <v>26</v>
      </c>
      <c r="AF136" s="539" t="s">
        <v>1166</v>
      </c>
      <c r="AG136" s="535" t="s">
        <v>1158</v>
      </c>
      <c r="AH136" s="414">
        <v>45657</v>
      </c>
      <c r="AI136" s="243" t="s">
        <v>1167</v>
      </c>
      <c r="AJ136" s="535" t="s">
        <v>1160</v>
      </c>
      <c r="AK136" s="535" t="s">
        <v>1163</v>
      </c>
      <c r="AL136" s="572"/>
      <c r="AM136" s="572"/>
      <c r="AN136" s="572"/>
      <c r="AO136" s="572"/>
      <c r="AP136" s="573"/>
      <c r="AQ136" s="573"/>
      <c r="AR136" s="574"/>
      <c r="AS136" s="574"/>
      <c r="AT136" s="575"/>
      <c r="AU136" s="550"/>
    </row>
    <row r="137" spans="1:47" s="551" customFormat="1" ht="103.5" customHeight="1" x14ac:dyDescent="0.25">
      <c r="A137" s="828"/>
      <c r="B137" s="837"/>
      <c r="C137" s="837"/>
      <c r="D137" s="837"/>
      <c r="E137" s="837"/>
      <c r="F137" s="837"/>
      <c r="G137" s="837"/>
      <c r="H137" s="821"/>
      <c r="I137" s="603"/>
      <c r="J137" s="605"/>
      <c r="K137" s="614"/>
      <c r="L137" s="605"/>
      <c r="M137" s="606"/>
      <c r="N137" s="605"/>
      <c r="O137" s="606"/>
      <c r="P137" s="837"/>
      <c r="Q137" s="837"/>
      <c r="R137" s="843"/>
      <c r="S137" s="837"/>
      <c r="T137" s="837"/>
      <c r="U137" s="837"/>
      <c r="V137" s="837"/>
      <c r="W137" s="837"/>
      <c r="X137" s="837"/>
      <c r="Y137" s="567" t="str">
        <f>IFERROR(IF(AND(R136="Probabilidad",R137="Probabilidad"),(AA136-(+AA136*U137)),IF(R137="Probabilidad",(J136-(+J136*U137)),IF(R137="Impacto",AA136,""))),"")</f>
        <v/>
      </c>
      <c r="Z137" s="568" t="str">
        <f t="shared" ref="Z137:Z139" si="178">IFERROR(IF(Y137="","",IF(Y137&lt;=0.2,"Muy Baja",IF(Y137&lt;=0.4,"Baja",IF(Y137&lt;=0.6,"Media",IF(Y137&lt;=0.8,"Alta","Muy Alta"))))),"")</f>
        <v/>
      </c>
      <c r="AA137" s="569" t="str">
        <f t="shared" ref="AA137:AA139" si="179">+Y137</f>
        <v/>
      </c>
      <c r="AB137" s="568" t="str">
        <f t="shared" ref="AB137:AB139" si="180">IFERROR(IF(AC137="","",IF(AC137&lt;=0.2,"Leve",IF(AC137&lt;=0.4,"Menor",IF(AC137&lt;=0.6,"Moderado",IF(AC137&lt;=0.8,"Mayor","Catastrófico"))))),"")</f>
        <v/>
      </c>
      <c r="AC137" s="569" t="str">
        <f>IFERROR(IF(AND(R136="Impacto",R137="Impacto"),(AC136-(+AC136*U137)),IF(R137="Impacto",(N136-(+N136*U137)),IF(R137="Probabilidad",AC136,""))),"")</f>
        <v/>
      </c>
      <c r="AD137" s="568" t="str">
        <f t="shared" ref="AD137:AD138" si="181">IFERROR(IF(OR(AND(Z137="Muy Baja",AB137="Leve"),AND(Z137="Muy Baja",AB137="Menor"),AND(Z137="Baja",AB137="Leve")),"Bajo",IF(OR(AND(Z137="Muy baja",AB137="Moderado"),AND(Z137="Baja",AB137="Menor"),AND(Z137="Baja",AB137="Moderado"),AND(Z137="Media",AB137="Leve"),AND(Z137="Media",AB137="Menor"),AND(Z137="Media",AB137="Moderado"),AND(Z137="Alta",AB137="Leve"),AND(Z137="Alta",AB137="Menor")),"Moderado",IF(OR(AND(Z137="Muy Baja",AB137="Mayor"),AND(Z137="Baja",AB137="Mayor"),AND(Z137="Media",AB137="Mayor"),AND(Z137="Alta",AB137="Moderado"),AND(Z137="Alta",AB137="Mayor"),AND(Z137="Muy Alta",AB137="Leve"),AND(Z137="Muy Alta",AB137="Menor"),AND(Z137="Muy Alta",AB137="Moderado"),AND(Z137="Muy Alta",AB137="Mayor")),"Alto",IF(OR(AND(Z137="Muy Baja",AB137="Catastrófico"),AND(Z137="Baja",AB137="Catastrófico"),AND(Z137="Media",AB137="Catastrófico"),AND(Z137="Alta",AB137="Catastrófico"),AND(Z137="Muy Alta",AB137="Catastrófico")),"Extremo","")))),"")</f>
        <v/>
      </c>
      <c r="AE137" s="824"/>
      <c r="AF137" s="530"/>
      <c r="AG137" s="530"/>
      <c r="AH137" s="530"/>
      <c r="AI137" s="532"/>
      <c r="AJ137" s="584"/>
      <c r="AK137" s="584"/>
      <c r="AL137" s="572"/>
      <c r="AM137" s="572"/>
      <c r="AN137" s="572"/>
      <c r="AO137" s="572"/>
      <c r="AP137" s="573"/>
      <c r="AQ137" s="573"/>
      <c r="AR137" s="574"/>
      <c r="AS137" s="574"/>
      <c r="AT137" s="575"/>
      <c r="AU137" s="550"/>
    </row>
    <row r="138" spans="1:47" s="551" customFormat="1" ht="57" customHeight="1" x14ac:dyDescent="0.25">
      <c r="A138" s="828"/>
      <c r="B138" s="837"/>
      <c r="C138" s="837"/>
      <c r="D138" s="837"/>
      <c r="E138" s="837"/>
      <c r="F138" s="837"/>
      <c r="G138" s="837"/>
      <c r="H138" s="821"/>
      <c r="I138" s="603"/>
      <c r="J138" s="605"/>
      <c r="K138" s="614"/>
      <c r="L138" s="605"/>
      <c r="M138" s="606"/>
      <c r="N138" s="605"/>
      <c r="O138" s="606"/>
      <c r="P138" s="837"/>
      <c r="Q138" s="837"/>
      <c r="R138" s="843"/>
      <c r="S138" s="837"/>
      <c r="T138" s="837"/>
      <c r="U138" s="837"/>
      <c r="V138" s="837"/>
      <c r="W138" s="837"/>
      <c r="X138" s="837"/>
      <c r="Y138" s="567" t="str">
        <f>IFERROR(IF(AND(R137="Probabilidad",R138="Probabilidad"),(AA137-(+AA137*U138)),IF(AND(R137="Impacto",R138="Probabilidad"),(AA136-(+AA136*U138)),IF(R138="Impacto",AA137,""))),"")</f>
        <v/>
      </c>
      <c r="Z138" s="568" t="str">
        <f t="shared" si="178"/>
        <v/>
      </c>
      <c r="AA138" s="569" t="str">
        <f t="shared" si="179"/>
        <v/>
      </c>
      <c r="AB138" s="568" t="str">
        <f t="shared" si="180"/>
        <v/>
      </c>
      <c r="AC138" s="569" t="str">
        <f>IFERROR(IF(AND(R137="Impacto",R138="Impacto"),(AC137-(+AC137*U138)),IF(AND(R137="Probabilidad",R138="Impacto"),(AC136-(+AC136*U138)),IF(R138="Probabilidad",AC137,""))),"")</f>
        <v/>
      </c>
      <c r="AD138" s="568" t="str">
        <f t="shared" si="181"/>
        <v/>
      </c>
      <c r="AE138" s="824"/>
      <c r="AF138" s="530"/>
      <c r="AG138" s="530"/>
      <c r="AH138" s="530"/>
      <c r="AI138" s="532"/>
      <c r="AJ138" s="584"/>
      <c r="AK138" s="584"/>
      <c r="AL138" s="572"/>
      <c r="AM138" s="572"/>
      <c r="AN138" s="572"/>
      <c r="AO138" s="572"/>
      <c r="AP138" s="573"/>
      <c r="AQ138" s="573"/>
      <c r="AR138" s="574"/>
      <c r="AS138" s="574"/>
      <c r="AT138" s="575"/>
      <c r="AU138" s="550"/>
    </row>
    <row r="139" spans="1:47" s="551" customFormat="1" ht="105" customHeight="1" x14ac:dyDescent="0.25">
      <c r="A139" s="827"/>
      <c r="B139" s="837"/>
      <c r="C139" s="837"/>
      <c r="D139" s="837"/>
      <c r="E139" s="837"/>
      <c r="F139" s="837"/>
      <c r="G139" s="837"/>
      <c r="H139" s="821"/>
      <c r="I139" s="603"/>
      <c r="J139" s="605"/>
      <c r="K139" s="614"/>
      <c r="L139" s="605"/>
      <c r="M139" s="606"/>
      <c r="N139" s="605"/>
      <c r="O139" s="606"/>
      <c r="P139" s="837"/>
      <c r="Q139" s="837"/>
      <c r="R139" s="844"/>
      <c r="S139" s="837"/>
      <c r="T139" s="837"/>
      <c r="U139" s="837"/>
      <c r="V139" s="837"/>
      <c r="W139" s="837"/>
      <c r="X139" s="837"/>
      <c r="Y139" s="567" t="str">
        <f>IFERROR(IF(AND(R138="Probabilidad",R139="Probabilidad"),(AA138-(+AA138*U139)),IF(AND(R138="Impacto",R139="Probabilidad"),(AA137-(+AA137*U139)),IF(R139="Impacto",AA138,""))),"")</f>
        <v/>
      </c>
      <c r="Z139" s="568" t="str">
        <f t="shared" si="178"/>
        <v/>
      </c>
      <c r="AA139" s="569" t="str">
        <f t="shared" si="179"/>
        <v/>
      </c>
      <c r="AB139" s="568" t="str">
        <f t="shared" si="180"/>
        <v/>
      </c>
      <c r="AC139" s="569" t="str">
        <f>IFERROR(IF(AND(R138="Impacto",R139="Impacto"),(AC138-(+AC138*U139)),IF(AND(R138="Probabilidad",R139="Impacto"),(AC137-(+AC137*U139)),IF(R139="Probabilidad",AC138,""))),"")</f>
        <v/>
      </c>
      <c r="AD139" s="568" t="str">
        <f>IFERROR(IF(OR(AND(Z139="Muy Baja",AB139="Leve"),AND(Z139="Muy Baja",AB139="Menor"),AND(Z139="Baja",AB139="Leve")),"Bajo",IF(OR(AND(Z139="Muy baja",AB139="Moderado"),AND(Z139="Baja",AB139="Menor"),AND(Z139="Baja",AB139="Moderado"),AND(Z139="Media",AB139="Leve"),AND(Z139="Media",AB139="Menor"),AND(Z139="Media",AB139="Moderado"),AND(Z139="Alta",AB139="Leve"),AND(Z139="Alta",AB139="Menor")),"Moderado",IF(OR(AND(Z139="Muy Baja",AB139="Mayor"),AND(Z139="Baja",AB139="Mayor"),AND(Z139="Media",AB139="Mayor"),AND(Z139="Alta",AB139="Moderado"),AND(Z139="Alta",AB139="Mayor"),AND(Z139="Muy Alta",AB139="Leve"),AND(Z139="Muy Alta",AB139="Menor"),AND(Z139="Muy Alta",AB139="Moderado"),AND(Z139="Muy Alta",AB139="Mayor")),"Alto",IF(OR(AND(Z139="Muy Baja",AB139="Catastrófico"),AND(Z139="Baja",AB139="Catastrófico"),AND(Z139="Media",AB139="Catastrófico"),AND(Z139="Alta",AB139="Catastrófico"),AND(Z139="Muy Alta",AB139="Catastrófico")),"Extremo","")))),"")</f>
        <v/>
      </c>
      <c r="AE139" s="829"/>
      <c r="AF139" s="530"/>
      <c r="AG139" s="530"/>
      <c r="AH139" s="530"/>
      <c r="AI139" s="532"/>
      <c r="AJ139" s="584"/>
      <c r="AK139" s="584"/>
      <c r="AL139" s="572"/>
      <c r="AM139" s="572"/>
      <c r="AN139" s="572"/>
      <c r="AO139" s="572"/>
      <c r="AP139" s="573"/>
      <c r="AQ139" s="573"/>
      <c r="AR139" s="574"/>
      <c r="AS139" s="574"/>
      <c r="AT139" s="575"/>
      <c r="AU139" s="550"/>
    </row>
    <row r="140" spans="1:47" s="551" customFormat="1" ht="243.75" customHeight="1" x14ac:dyDescent="0.25">
      <c r="A140" s="826">
        <v>35</v>
      </c>
      <c r="B140" s="837" t="s">
        <v>813</v>
      </c>
      <c r="C140" s="837" t="s">
        <v>115</v>
      </c>
      <c r="D140" s="837" t="s">
        <v>864</v>
      </c>
      <c r="E140" s="837" t="s">
        <v>865</v>
      </c>
      <c r="F140" s="837" t="s">
        <v>866</v>
      </c>
      <c r="G140" s="837" t="s">
        <v>540</v>
      </c>
      <c r="H140" s="539">
        <v>260</v>
      </c>
      <c r="I140" s="603" t="str">
        <f>IF(H140&lt;=0,"",IF(H140&lt;=2,"Muy Baja",IF(H140&lt;=24,"Baja",IF(H140&lt;=500,"Media",IF(H140&lt;=5000,"Alta","Muy Alta")))))</f>
        <v>Media</v>
      </c>
      <c r="J140" s="563">
        <f>IF(I140="","",IF(I140="Muy Baja",0.2,IF(I140="Baja",0.4,IF(I140="Media",0.6,IF(I140="Alta",0.8,IF(I140="Muy Alta",1,))))))</f>
        <v>0.6</v>
      </c>
      <c r="K140" s="586" t="s">
        <v>129</v>
      </c>
      <c r="L140" s="563" t="str">
        <f>IF(NOT(ISERROR(MATCH(K140,'Tabla Impacto'!$B$221:$B$223,0))),'Tabla Impacto'!$F$223&amp;"Por favor no seleccionar los criterios de impacto(Afectación Económica o presupuestal y Pérdida Reputacional)",K140)</f>
        <v xml:space="preserve">     El riesgo afecta la imagen de la entidad con algunos usuarios de relevancia frente al logro de los objetivos</v>
      </c>
      <c r="M140" s="603" t="str">
        <f>IF(OR(L140='Tabla Impacto'!$C$11,L140='Tabla Impacto'!$D$11),"Leve",IF(OR(L140='Tabla Impacto'!$C$12,L140='Tabla Impacto'!$D$12),"Menor",IF(OR(L140='Tabla Impacto'!$C$13,L140='Tabla Impacto'!$D$13),"Moderado",IF(OR(L140='Tabla Impacto'!$C$14,L140='Tabla Impacto'!$D$14),"Mayor",IF(OR(L140='Tabla Impacto'!$C$15,L140='Tabla Impacto'!$D$15),"Catastrófico","")))))</f>
        <v>Moderado</v>
      </c>
      <c r="N140" s="563">
        <f>IF(M140="","",IF(M140="Leve",0.2,IF(M140="Menor",0.4,IF(M140="Moderado",0.6,IF(M140="Mayor",0.8,IF(M140="Catastrófico",1,))))))</f>
        <v>0.6</v>
      </c>
      <c r="O140" s="603" t="str">
        <f>IF(OR(AND(I140="Muy Baja",M140="Leve"),AND(I140="Muy Baja",M140="Menor"),AND(I140="Baja",M140="Leve")),"Bajo",IF(OR(AND(I140="Muy baja",M140="Moderado"),AND(I140="Baja",M140="Menor"),AND(I140="Baja",M140="Moderado"),AND(I140="Media",M140="Leve"),AND(I140="Media",M140="Menor"),AND(I140="Media",M140="Moderado"),AND(I140="Alta",M140="Leve"),AND(I140="Alta",M140="Menor")),"Moderado",IF(OR(AND(I140="Muy Baja",M140="Mayor"),AND(I140="Baja",M140="Mayor"),AND(I140="Media",M140="Mayor"),AND(I140="Alta",M140="Moderado"),AND(I140="Alta",M140="Mayor"),AND(I140="Muy Alta",M140="Leve"),AND(I140="Muy Alta",M140="Menor"),AND(I140="Muy Alta",M140="Moderado"),AND(I140="Muy Alta",M140="Mayor")),"Alto",IF(OR(AND(I140="Muy Baja",M140="Catastrófico"),AND(I140="Baja",M140="Catastrófico"),AND(I140="Media",M140="Catastrófico"),AND(I140="Alta",M140="Catastrófico"),AND(I140="Muy Alta",M140="Catastrófico")),"Extremo",""))))</f>
        <v>Moderado</v>
      </c>
      <c r="P140" s="564">
        <v>1</v>
      </c>
      <c r="Q140" s="565" t="s">
        <v>942</v>
      </c>
      <c r="R140" s="566" t="str">
        <f>IF(OR(S140="Preventivo",S140="Detectivo"),"Probabilidad",IF(S140="Correctivo","Impacto",""))</f>
        <v>Probabilidad</v>
      </c>
      <c r="S140" s="565" t="s">
        <v>13</v>
      </c>
      <c r="T140" s="565" t="s">
        <v>8</v>
      </c>
      <c r="U140" s="578" t="str">
        <f>IF(AND(S140="Preventivo",T140="Automático"),"50%",IF(AND(S140="Preventivo",T140="Manual"),"40%",IF(AND(S140="Detectivo",T140="Automático"),"40%",IF(AND(S140="Detectivo",T140="Manual"),"30%",IF(AND(S140="Correctivo",T140="Automático"),"35%",IF(AND(S140="Correctivo",T140="Manual"),"25%",""))))))</f>
        <v>40%</v>
      </c>
      <c r="V140" s="565" t="s">
        <v>18</v>
      </c>
      <c r="W140" s="565" t="s">
        <v>21</v>
      </c>
      <c r="X140" s="565" t="s">
        <v>539</v>
      </c>
      <c r="Y140" s="567">
        <f>IFERROR(IF(R140="Probabilidad",(J140-(+J140*U140)),IF(R140="Impacto",J140,"")),"")</f>
        <v>0.36</v>
      </c>
      <c r="Z140" s="568" t="str">
        <f>IFERROR(IF(Y140="","",IF(Y140&lt;=0.2,"Muy Baja",IF(Y140&lt;=0.4,"Baja",IF(Y140&lt;=0.6,"Media",IF(Y140&lt;=0.8,"Alta","Muy Alta"))))),"")</f>
        <v>Baja</v>
      </c>
      <c r="AA140" s="569">
        <f>+Y140</f>
        <v>0.36</v>
      </c>
      <c r="AB140" s="568" t="str">
        <f>IFERROR(IF(AC140="","",IF(AC140&lt;=0.2,"Leve",IF(AC140&lt;=0.4,"Menor",IF(AC140&lt;=0.6,"Moderado",IF(AC140&lt;=0.8,"Mayor","Catastrófico"))))),"")</f>
        <v>Moderado</v>
      </c>
      <c r="AC140" s="569">
        <f>IFERROR(IF(R140="Impacto",(N140-(+N140*U140)),IF(R140="Probabilidad",N140,"")),"")</f>
        <v>0.6</v>
      </c>
      <c r="AD140" s="568" t="str">
        <f>IFERROR(IF(OR(AND(Z140="Muy Baja",AB140="Leve"),AND(Z140="Muy Baja",AB140="Menor"),AND(Z140="Baja",AB140="Leve")),"Bajo",IF(OR(AND(Z140="Muy baja",AB140="Moderado"),AND(Z140="Baja",AB140="Menor"),AND(Z140="Baja",AB140="Moderado"),AND(Z140="Media",AB140="Leve"),AND(Z140="Media",AB140="Menor"),AND(Z140="Media",AB140="Moderado"),AND(Z140="Alta",AB140="Leve"),AND(Z140="Alta",AB140="Menor")),"Moderado",IF(OR(AND(Z140="Muy Baja",AB140="Mayor"),AND(Z140="Baja",AB140="Mayor"),AND(Z140="Media",AB140="Mayor"),AND(Z140="Alta",AB140="Moderado"),AND(Z140="Alta",AB140="Mayor"),AND(Z140="Muy Alta",AB140="Leve"),AND(Z140="Muy Alta",AB140="Menor"),AND(Z140="Muy Alta",AB140="Moderado"),AND(Z140="Muy Alta",AB140="Mayor")),"Alto",IF(OR(AND(Z140="Muy Baja",AB140="Catastrófico"),AND(Z140="Baja",AB140="Catastrófico"),AND(Z140="Media",AB140="Catastrófico"),AND(Z140="Alta",AB140="Catastrófico"),AND(Z140="Muy Alta",AB140="Catastrófico")),"Extremo","")))),"")</f>
        <v>Moderado</v>
      </c>
      <c r="AE140" s="823" t="s">
        <v>26</v>
      </c>
      <c r="AF140" s="539" t="s">
        <v>1168</v>
      </c>
      <c r="AG140" s="539" t="s">
        <v>1169</v>
      </c>
      <c r="AH140" s="577">
        <v>45656</v>
      </c>
      <c r="AI140" s="243"/>
      <c r="AJ140" s="535" t="s">
        <v>1170</v>
      </c>
      <c r="AK140" s="535" t="s">
        <v>1169</v>
      </c>
      <c r="AL140" s="572"/>
      <c r="AM140" s="572"/>
      <c r="AN140" s="572"/>
      <c r="AO140" s="572"/>
      <c r="AP140" s="573"/>
      <c r="AQ140" s="573"/>
      <c r="AR140" s="574"/>
      <c r="AS140" s="574"/>
      <c r="AT140" s="575"/>
      <c r="AU140" s="550"/>
    </row>
    <row r="141" spans="1:47" s="551" customFormat="1" ht="50.1" customHeight="1" x14ac:dyDescent="0.25">
      <c r="A141" s="828"/>
      <c r="B141" s="837"/>
      <c r="C141" s="837"/>
      <c r="D141" s="837"/>
      <c r="E141" s="837"/>
      <c r="F141" s="837"/>
      <c r="G141" s="837"/>
      <c r="H141" s="539"/>
      <c r="I141" s="603"/>
      <c r="J141" s="563"/>
      <c r="K141" s="586"/>
      <c r="L141" s="563">
        <f ca="1">IF(NOT(ISERROR(MATCH(K141,_xlfn.ANCHORARRAY(F150),0))),J103&amp;"Por favor no seleccionar los criterios de impacto",K141)</f>
        <v>0</v>
      </c>
      <c r="M141" s="603"/>
      <c r="N141" s="563"/>
      <c r="O141" s="603"/>
      <c r="P141" s="564">
        <v>2</v>
      </c>
      <c r="Q141" s="565"/>
      <c r="R141" s="566" t="str">
        <f>IF(OR(S141="Preventivo",S141="Detectivo"),"Probabilidad",IF(S141="Correctivo","Impacto",""))</f>
        <v/>
      </c>
      <c r="S141" s="565"/>
      <c r="T141" s="565"/>
      <c r="U141" s="578" t="str">
        <f>IF(AND(S141="Preventivo",T141="Automático"),"50%",IF(AND(S141="Preventivo",T141="Manual"),"40%",IF(AND(S141="Detectivo",T141="Automático"),"40%",IF(AND(S141="Detectivo",T141="Manual"),"30%",IF(AND(S141="Correctivo",T141="Automático"),"35%",IF(AND(S141="Correctivo",T141="Manual"),"25%",""))))))</f>
        <v/>
      </c>
      <c r="V141" s="565"/>
      <c r="W141" s="565"/>
      <c r="X141" s="565"/>
      <c r="Y141" s="567" t="str">
        <f>IFERROR(IF(AND(R140="Probabilidad",R141="Probabilidad"),(AA140-(+AA140*U141)),IF(R141="Probabilidad",(J140-(+J140*U141)),IF(R141="Impacto",AA140,""))),"")</f>
        <v/>
      </c>
      <c r="Z141" s="568" t="str">
        <f t="shared" ref="Z141:Z143" si="182">IFERROR(IF(Y141="","",IF(Y141&lt;=0.2,"Muy Baja",IF(Y141&lt;=0.4,"Baja",IF(Y141&lt;=0.6,"Media",IF(Y141&lt;=0.8,"Alta","Muy Alta"))))),"")</f>
        <v/>
      </c>
      <c r="AA141" s="569" t="str">
        <f t="shared" ref="AA141:AA143" si="183">+Y141</f>
        <v/>
      </c>
      <c r="AB141" s="568" t="str">
        <f t="shared" ref="AB141:AB143" si="184">IFERROR(IF(AC141="","",IF(AC141&lt;=0.2,"Leve",IF(AC141&lt;=0.4,"Menor",IF(AC141&lt;=0.6,"Moderado",IF(AC141&lt;=0.8,"Mayor","Catastrófico"))))),"")</f>
        <v/>
      </c>
      <c r="AC141" s="569" t="str">
        <f>IFERROR(IF(AND(R140="Impacto",R141="Impacto"),(AC140-(+AC140*U141)),IF(R141="Impacto",(N140-(+N140*U141)),IF(R141="Probabilidad",AC140,""))),"")</f>
        <v/>
      </c>
      <c r="AD141" s="568" t="str">
        <f t="shared" ref="AD141:AD142" si="185">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
      </c>
      <c r="AE141" s="824"/>
      <c r="AF141" s="530"/>
      <c r="AG141" s="530"/>
      <c r="AH141" s="530"/>
      <c r="AI141" s="532"/>
      <c r="AJ141" s="584"/>
      <c r="AK141" s="584"/>
      <c r="AL141" s="572"/>
      <c r="AM141" s="572"/>
      <c r="AN141" s="572"/>
      <c r="AO141" s="572"/>
      <c r="AP141" s="573"/>
      <c r="AQ141" s="573"/>
      <c r="AR141" s="574"/>
      <c r="AS141" s="574"/>
      <c r="AT141" s="575"/>
      <c r="AU141" s="550"/>
    </row>
    <row r="142" spans="1:47" s="551" customFormat="1" ht="46.5" customHeight="1" x14ac:dyDescent="0.25">
      <c r="A142" s="828"/>
      <c r="B142" s="837"/>
      <c r="C142" s="837"/>
      <c r="D142" s="837"/>
      <c r="E142" s="837"/>
      <c r="F142" s="837"/>
      <c r="G142" s="837"/>
      <c r="H142" s="539"/>
      <c r="I142" s="603"/>
      <c r="J142" s="563"/>
      <c r="K142" s="586"/>
      <c r="L142" s="563">
        <f ca="1">IF(NOT(ISERROR(MATCH(K142,_xlfn.ANCHORARRAY(F151),0))),J104&amp;"Por favor no seleccionar los criterios de impacto",K142)</f>
        <v>0</v>
      </c>
      <c r="M142" s="603"/>
      <c r="N142" s="563"/>
      <c r="O142" s="603"/>
      <c r="P142" s="564">
        <v>3</v>
      </c>
      <c r="Q142" s="565"/>
      <c r="R142" s="566" t="str">
        <f>IF(OR(S142="Preventivo",S142="Detectivo"),"Probabilidad",IF(S142="Correctivo","Impacto",""))</f>
        <v/>
      </c>
      <c r="S142" s="565"/>
      <c r="T142" s="565"/>
      <c r="U142" s="578" t="str">
        <f>IF(AND(S142="Preventivo",T142="Automático"),"50%",IF(AND(S142="Preventivo",T142="Manual"),"40%",IF(AND(S142="Detectivo",T142="Automático"),"40%",IF(AND(S142="Detectivo",T142="Manual"),"30%",IF(AND(S142="Correctivo",T142="Automático"),"35%",IF(AND(S142="Correctivo",T142="Manual"),"25%",""))))))</f>
        <v/>
      </c>
      <c r="V142" s="565"/>
      <c r="W142" s="565"/>
      <c r="X142" s="565"/>
      <c r="Y142" s="567" t="str">
        <f>IFERROR(IF(AND(R141="Probabilidad",R142="Probabilidad"),(AA141-(+AA141*U142)),IF(AND(R141="Impacto",R142="Probabilidad"),(AA140-(+AA140*U142)),IF(R142="Impacto",AA141,""))),"")</f>
        <v/>
      </c>
      <c r="Z142" s="568" t="str">
        <f t="shared" si="182"/>
        <v/>
      </c>
      <c r="AA142" s="569" t="str">
        <f t="shared" si="183"/>
        <v/>
      </c>
      <c r="AB142" s="568" t="str">
        <f t="shared" si="184"/>
        <v/>
      </c>
      <c r="AC142" s="569" t="str">
        <f>IFERROR(IF(AND(R141="Impacto",R142="Impacto"),(AC141-(+AC141*U142)),IF(AND(R141="Probabilidad",R142="Impacto"),(AC140-(+AC140*U142)),IF(R142="Probabilidad",AC141,""))),"")</f>
        <v/>
      </c>
      <c r="AD142" s="568" t="str">
        <f t="shared" si="185"/>
        <v/>
      </c>
      <c r="AE142" s="824"/>
      <c r="AF142" s="530"/>
      <c r="AG142" s="530"/>
      <c r="AH142" s="530"/>
      <c r="AI142" s="532"/>
      <c r="AJ142" s="584"/>
      <c r="AK142" s="584"/>
      <c r="AL142" s="572"/>
      <c r="AM142" s="572"/>
      <c r="AN142" s="572"/>
      <c r="AO142" s="572"/>
      <c r="AP142" s="573"/>
      <c r="AQ142" s="573"/>
      <c r="AR142" s="574"/>
      <c r="AS142" s="574"/>
      <c r="AT142" s="575"/>
      <c r="AU142" s="550"/>
    </row>
    <row r="143" spans="1:47" s="551" customFormat="1" ht="46.5" customHeight="1" x14ac:dyDescent="0.25">
      <c r="A143" s="827"/>
      <c r="B143" s="837"/>
      <c r="C143" s="837"/>
      <c r="D143" s="837"/>
      <c r="E143" s="837"/>
      <c r="F143" s="837"/>
      <c r="G143" s="837"/>
      <c r="H143" s="539"/>
      <c r="I143" s="603"/>
      <c r="J143" s="563"/>
      <c r="K143" s="586"/>
      <c r="L143" s="563">
        <f ca="1">IF(NOT(ISERROR(MATCH(K143,_xlfn.ANCHORARRAY(F105),0))),J105&amp;"Por favor no seleccionar los criterios de impacto",K143)</f>
        <v>0</v>
      </c>
      <c r="M143" s="603"/>
      <c r="N143" s="563"/>
      <c r="O143" s="603"/>
      <c r="P143" s="564">
        <v>4</v>
      </c>
      <c r="Q143" s="565"/>
      <c r="R143" s="566" t="str">
        <f>IF(OR(S143="Preventivo",S143="Detectivo"),"Probabilidad",IF(S143="Correctivo","Impacto",""))</f>
        <v/>
      </c>
      <c r="S143" s="565"/>
      <c r="T143" s="565"/>
      <c r="U143" s="578" t="str">
        <f>IF(AND(S143="Preventivo",T143="Automático"),"50%",IF(AND(S143="Preventivo",T143="Manual"),"40%",IF(AND(S143="Detectivo",T143="Automático"),"40%",IF(AND(S143="Detectivo",T143="Manual"),"30%",IF(AND(S143="Correctivo",T143="Automático"),"35%",IF(AND(S143="Correctivo",T143="Manual"),"25%",""))))))</f>
        <v/>
      </c>
      <c r="V143" s="565"/>
      <c r="W143" s="565"/>
      <c r="X143" s="565"/>
      <c r="Y143" s="567" t="str">
        <f>IFERROR(IF(AND(R142="Probabilidad",R143="Probabilidad"),(AA142-(+AA142*U143)),IF(AND(R142="Impacto",R143="Probabilidad"),(AA141-(+AA141*U143)),IF(R143="Impacto",AA142,""))),"")</f>
        <v/>
      </c>
      <c r="Z143" s="568" t="str">
        <f t="shared" si="182"/>
        <v/>
      </c>
      <c r="AA143" s="569" t="str">
        <f t="shared" si="183"/>
        <v/>
      </c>
      <c r="AB143" s="568" t="str">
        <f t="shared" si="184"/>
        <v/>
      </c>
      <c r="AC143" s="569" t="str">
        <f>IFERROR(IF(AND(R142="Impacto",R143="Impacto"),(AC142-(+AC142*U143)),IF(AND(R142="Probabilidad",R143="Impacto"),(AC141-(+AC141*U143)),IF(R143="Probabilidad",AC142,""))),"")</f>
        <v/>
      </c>
      <c r="AD143" s="568" t="str">
        <f>IFERROR(IF(OR(AND(Z143="Muy Baja",AB143="Leve"),AND(Z143="Muy Baja",AB143="Menor"),AND(Z143="Baja",AB143="Leve")),"Bajo",IF(OR(AND(Z143="Muy baja",AB143="Moderado"),AND(Z143="Baja",AB143="Menor"),AND(Z143="Baja",AB143="Moderado"),AND(Z143="Media",AB143="Leve"),AND(Z143="Media",AB143="Menor"),AND(Z143="Media",AB143="Moderado"),AND(Z143="Alta",AB143="Leve"),AND(Z143="Alta",AB143="Menor")),"Moderado",IF(OR(AND(Z143="Muy Baja",AB143="Mayor"),AND(Z143="Baja",AB143="Mayor"),AND(Z143="Media",AB143="Mayor"),AND(Z143="Alta",AB143="Moderado"),AND(Z143="Alta",AB143="Mayor"),AND(Z143="Muy Alta",AB143="Leve"),AND(Z143="Muy Alta",AB143="Menor"),AND(Z143="Muy Alta",AB143="Moderado"),AND(Z143="Muy Alta",AB143="Mayor")),"Alto",IF(OR(AND(Z143="Muy Baja",AB143="Catastrófico"),AND(Z143="Baja",AB143="Catastrófico"),AND(Z143="Media",AB143="Catastrófico"),AND(Z143="Alta",AB143="Catastrófico"),AND(Z143="Muy Alta",AB143="Catastrófico")),"Extremo","")))),"")</f>
        <v/>
      </c>
      <c r="AE143" s="829"/>
      <c r="AF143" s="530"/>
      <c r="AG143" s="530"/>
      <c r="AH143" s="530"/>
      <c r="AI143" s="532"/>
      <c r="AJ143" s="584"/>
      <c r="AK143" s="584"/>
      <c r="AL143" s="572"/>
      <c r="AM143" s="572"/>
      <c r="AN143" s="572"/>
      <c r="AO143" s="572"/>
      <c r="AP143" s="573"/>
      <c r="AQ143" s="573"/>
      <c r="AR143" s="574"/>
      <c r="AS143" s="574"/>
      <c r="AT143" s="575"/>
      <c r="AU143" s="550"/>
    </row>
    <row r="144" spans="1:47" s="551" customFormat="1" ht="215.25" customHeight="1" x14ac:dyDescent="0.25">
      <c r="A144" s="826">
        <v>36</v>
      </c>
      <c r="B144" s="837" t="s">
        <v>813</v>
      </c>
      <c r="C144" s="837" t="s">
        <v>115</v>
      </c>
      <c r="D144" s="837" t="s">
        <v>870</v>
      </c>
      <c r="E144" s="837" t="s">
        <v>871</v>
      </c>
      <c r="F144" s="837" t="s">
        <v>872</v>
      </c>
      <c r="G144" s="837" t="s">
        <v>540</v>
      </c>
      <c r="H144" s="539">
        <v>6</v>
      </c>
      <c r="I144" s="603" t="str">
        <f>IF(H144&lt;=0,"",IF(H144&lt;=2,"Muy Baja",IF(H144&lt;=24,"Baja",IF(H144&lt;=500,"Media",IF(H144&lt;=5000,"Alta","Muy Alta")))))</f>
        <v>Baja</v>
      </c>
      <c r="J144" s="563">
        <f>IF(I144="","",IF(I144="Muy Baja",0.2,IF(I144="Baja",0.4,IF(I144="Media",0.6,IF(I144="Alta",0.8,IF(I144="Muy Alta",1,))))))</f>
        <v>0.4</v>
      </c>
      <c r="K144" s="586" t="s">
        <v>129</v>
      </c>
      <c r="L144" s="563" t="str">
        <f>IF(NOT(ISERROR(MATCH(K144,'Tabla Impacto'!$B$221:$B$223,0))),'Tabla Impacto'!$F$223&amp;"Por favor no seleccionar los criterios de impacto(Afectación Económica o presupuestal y Pérdida Reputacional)",K144)</f>
        <v xml:space="preserve">     El riesgo afecta la imagen de la entidad con algunos usuarios de relevancia frente al logro de los objetivos</v>
      </c>
      <c r="M144" s="603" t="str">
        <f>IF(OR(L144='Tabla Impacto'!$C$11,L144='Tabla Impacto'!$D$11),"Leve",IF(OR(L144='Tabla Impacto'!$C$12,L144='Tabla Impacto'!$D$12),"Menor",IF(OR(L144='Tabla Impacto'!$C$13,L144='Tabla Impacto'!$D$13),"Moderado",IF(OR(L144='Tabla Impacto'!$C$14,L144='Tabla Impacto'!$D$14),"Mayor",IF(OR(L144='Tabla Impacto'!$C$15,L144='Tabla Impacto'!$D$15),"Catastrófico","")))))</f>
        <v>Moderado</v>
      </c>
      <c r="N144" s="563">
        <f>IF(M144="","",IF(M144="Leve",0.2,IF(M144="Menor",0.4,IF(M144="Moderado",0.6,IF(M144="Mayor",0.8,IF(M144="Catastrófico",1,))))))</f>
        <v>0.6</v>
      </c>
      <c r="O144" s="603" t="str">
        <f>IF(OR(AND(I144="Muy Baja",M144="Leve"),AND(I144="Muy Baja",M144="Menor"),AND(I144="Baja",M144="Leve")),"Bajo",IF(OR(AND(I144="Muy baja",M144="Moderado"),AND(I144="Baja",M144="Menor"),AND(I144="Baja",M144="Moderado"),AND(I144="Media",M144="Leve"),AND(I144="Media",M144="Menor"),AND(I144="Media",M144="Moderado"),AND(I144="Alta",M144="Leve"),AND(I144="Alta",M144="Menor")),"Moderado",IF(OR(AND(I144="Muy Baja",M144="Mayor"),AND(I144="Baja",M144="Mayor"),AND(I144="Media",M144="Mayor"),AND(I144="Alta",M144="Moderado"),AND(I144="Alta",M144="Mayor"),AND(I144="Muy Alta",M144="Leve"),AND(I144="Muy Alta",M144="Menor"),AND(I144="Muy Alta",M144="Moderado"),AND(I144="Muy Alta",M144="Mayor")),"Alto",IF(OR(AND(I144="Muy Baja",M144="Catastrófico"),AND(I144="Baja",M144="Catastrófico"),AND(I144="Media",M144="Catastrófico"),AND(I144="Alta",M144="Catastrófico"),AND(I144="Muy Alta",M144="Catastrófico")),"Extremo",""))))</f>
        <v>Moderado</v>
      </c>
      <c r="P144" s="564">
        <v>1</v>
      </c>
      <c r="Q144" s="565" t="s">
        <v>945</v>
      </c>
      <c r="R144" s="566" t="str">
        <f t="shared" ref="R144:R150" si="186">IF(OR(S144="Preventivo",S144="Detectivo"),"Probabilidad",IF(S144="Correctivo","Impacto",""))</f>
        <v>Probabilidad</v>
      </c>
      <c r="S144" s="565" t="s">
        <v>13</v>
      </c>
      <c r="T144" s="565" t="s">
        <v>8</v>
      </c>
      <c r="U144" s="578" t="str">
        <f t="shared" ref="U144:U150" si="187">IF(AND(S144="Preventivo",T144="Automático"),"50%",IF(AND(S144="Preventivo",T144="Manual"),"40%",IF(AND(S144="Detectivo",T144="Automático"),"40%",IF(AND(S144="Detectivo",T144="Manual"),"30%",IF(AND(S144="Correctivo",T144="Automático"),"35%",IF(AND(S144="Correctivo",T144="Manual"),"25%",""))))))</f>
        <v>40%</v>
      </c>
      <c r="V144" s="565" t="s">
        <v>18</v>
      </c>
      <c r="W144" s="565" t="s">
        <v>21</v>
      </c>
      <c r="X144" s="565" t="s">
        <v>539</v>
      </c>
      <c r="Y144" s="567">
        <f>IFERROR(IF(R144="Probabilidad",(J144-(+J144*U144)),IF(R144="Impacto",J144,"")),"")</f>
        <v>0.24</v>
      </c>
      <c r="Z144" s="568" t="str">
        <f>IFERROR(IF(Y144="","",IF(Y144&lt;=0.2,"Muy Baja",IF(Y144&lt;=0.4,"Baja",IF(Y144&lt;=0.6,"Media",IF(Y144&lt;=0.8,"Alta","Muy Alta"))))),"")</f>
        <v>Baja</v>
      </c>
      <c r="AA144" s="569">
        <f>+Y144</f>
        <v>0.24</v>
      </c>
      <c r="AB144" s="568" t="str">
        <f>IFERROR(IF(AC144="","",IF(AC144&lt;=0.2,"Leve",IF(AC144&lt;=0.4,"Menor",IF(AC144&lt;=0.6,"Moderado",IF(AC144&lt;=0.8,"Mayor","Catastrófico"))))),"")</f>
        <v>Moderado</v>
      </c>
      <c r="AC144" s="569">
        <f>IFERROR(IF(R144="Impacto",(N144-(+N144*U144)),IF(R144="Probabilidad",N144,"")),"")</f>
        <v>0.6</v>
      </c>
      <c r="AD144" s="568" t="str">
        <f>IFERROR(IF(OR(AND(Z144="Muy Baja",AB144="Leve"),AND(Z144="Muy Baja",AB144="Menor"),AND(Z144="Baja",AB144="Leve")),"Bajo",IF(OR(AND(Z144="Muy baja",AB144="Moderado"),AND(Z144="Baja",AB144="Menor"),AND(Z144="Baja",AB144="Moderado"),AND(Z144="Media",AB144="Leve"),AND(Z144="Media",AB144="Menor"),AND(Z144="Media",AB144="Moderado"),AND(Z144="Alta",AB144="Leve"),AND(Z144="Alta",AB144="Menor")),"Moderado",IF(OR(AND(Z144="Muy Baja",AB144="Mayor"),AND(Z144="Baja",AB144="Mayor"),AND(Z144="Media",AB144="Mayor"),AND(Z144="Alta",AB144="Moderado"),AND(Z144="Alta",AB144="Mayor"),AND(Z144="Muy Alta",AB144="Leve"),AND(Z144="Muy Alta",AB144="Menor"),AND(Z144="Muy Alta",AB144="Moderado"),AND(Z144="Muy Alta",AB144="Mayor")),"Alto",IF(OR(AND(Z144="Muy Baja",AB144="Catastrófico"),AND(Z144="Baja",AB144="Catastrófico"),AND(Z144="Media",AB144="Catastrófico"),AND(Z144="Alta",AB144="Catastrófico"),AND(Z144="Muy Alta",AB144="Catastrófico")),"Extremo","")))),"")</f>
        <v>Moderado</v>
      </c>
      <c r="AE144" s="823" t="s">
        <v>26</v>
      </c>
      <c r="AF144" s="539" t="s">
        <v>1171</v>
      </c>
      <c r="AG144" s="539" t="s">
        <v>1169</v>
      </c>
      <c r="AH144" s="577">
        <v>45656</v>
      </c>
      <c r="AI144" s="243" t="s">
        <v>1172</v>
      </c>
      <c r="AJ144" s="535" t="s">
        <v>1170</v>
      </c>
      <c r="AK144" s="535" t="s">
        <v>1169</v>
      </c>
      <c r="AL144" s="572"/>
      <c r="AM144" s="572"/>
      <c r="AN144" s="572"/>
      <c r="AO144" s="572"/>
      <c r="AP144" s="573"/>
      <c r="AQ144" s="573"/>
      <c r="AR144" s="574"/>
      <c r="AS144" s="574"/>
      <c r="AT144" s="575"/>
      <c r="AU144" s="550"/>
    </row>
    <row r="145" spans="1:66" s="551" customFormat="1" ht="46.5" customHeight="1" x14ac:dyDescent="0.25">
      <c r="A145" s="828"/>
      <c r="B145" s="837"/>
      <c r="C145" s="837"/>
      <c r="D145" s="837"/>
      <c r="E145" s="837"/>
      <c r="F145" s="837"/>
      <c r="G145" s="837"/>
      <c r="H145" s="539"/>
      <c r="I145" s="603"/>
      <c r="J145" s="563"/>
      <c r="K145" s="586"/>
      <c r="L145" s="563">
        <f ca="1">IF(NOT(ISERROR(MATCH(K145,_xlfn.ANCHORARRAY(F37),0))),J39&amp;"Por favor no seleccionar los criterios de impacto",K145)</f>
        <v>0</v>
      </c>
      <c r="M145" s="603"/>
      <c r="N145" s="563"/>
      <c r="O145" s="603"/>
      <c r="P145" s="564">
        <v>2</v>
      </c>
      <c r="Q145" s="565"/>
      <c r="R145" s="566" t="str">
        <f t="shared" si="186"/>
        <v/>
      </c>
      <c r="S145" s="565"/>
      <c r="T145" s="565"/>
      <c r="U145" s="578" t="str">
        <f t="shared" si="187"/>
        <v/>
      </c>
      <c r="V145" s="565"/>
      <c r="W145" s="565"/>
      <c r="X145" s="565"/>
      <c r="Y145" s="567" t="str">
        <f>IFERROR(IF(AND(R144="Probabilidad",R145="Probabilidad"),(AA144-(+AA144*U145)),IF(R145="Probabilidad",(J144-(+J144*U145)),IF(R145="Impacto",AA144,""))),"")</f>
        <v/>
      </c>
      <c r="Z145" s="568" t="str">
        <f t="shared" ref="Z145:Z147" si="188">IFERROR(IF(Y145="","",IF(Y145&lt;=0.2,"Muy Baja",IF(Y145&lt;=0.4,"Baja",IF(Y145&lt;=0.6,"Media",IF(Y145&lt;=0.8,"Alta","Muy Alta"))))),"")</f>
        <v/>
      </c>
      <c r="AA145" s="569" t="str">
        <f t="shared" ref="AA145:AA147" si="189">+Y145</f>
        <v/>
      </c>
      <c r="AB145" s="568" t="str">
        <f t="shared" ref="AB145:AB147" si="190">IFERROR(IF(AC145="","",IF(AC145&lt;=0.2,"Leve",IF(AC145&lt;=0.4,"Menor",IF(AC145&lt;=0.6,"Moderado",IF(AC145&lt;=0.8,"Mayor","Catastrófico"))))),"")</f>
        <v/>
      </c>
      <c r="AC145" s="569" t="str">
        <f>IFERROR(IF(AND(R144="Impacto",R145="Impacto"),(AC144-(+AC144*U145)),IF(R145="Impacto",(N144-(+N144*U145)),IF(R145="Probabilidad",AC144,""))),"")</f>
        <v/>
      </c>
      <c r="AD145" s="568" t="str">
        <f t="shared" ref="AD145:AD146" si="191">IFERROR(IF(OR(AND(Z145="Muy Baja",AB145="Leve"),AND(Z145="Muy Baja",AB145="Menor"),AND(Z145="Baja",AB145="Leve")),"Bajo",IF(OR(AND(Z145="Muy baja",AB145="Moderado"),AND(Z145="Baja",AB145="Menor"),AND(Z145="Baja",AB145="Moderado"),AND(Z145="Media",AB145="Leve"),AND(Z145="Media",AB145="Menor"),AND(Z145="Media",AB145="Moderado"),AND(Z145="Alta",AB145="Leve"),AND(Z145="Alta",AB145="Menor")),"Moderado",IF(OR(AND(Z145="Muy Baja",AB145="Mayor"),AND(Z145="Baja",AB145="Mayor"),AND(Z145="Media",AB145="Mayor"),AND(Z145="Alta",AB145="Moderado"),AND(Z145="Alta",AB145="Mayor"),AND(Z145="Muy Alta",AB145="Leve"),AND(Z145="Muy Alta",AB145="Menor"),AND(Z145="Muy Alta",AB145="Moderado"),AND(Z145="Muy Alta",AB145="Mayor")),"Alto",IF(OR(AND(Z145="Muy Baja",AB145="Catastrófico"),AND(Z145="Baja",AB145="Catastrófico"),AND(Z145="Media",AB145="Catastrófico"),AND(Z145="Alta",AB145="Catastrófico"),AND(Z145="Muy Alta",AB145="Catastrófico")),"Extremo","")))),"")</f>
        <v/>
      </c>
      <c r="AE145" s="824"/>
      <c r="AF145" s="530"/>
      <c r="AG145" s="530"/>
      <c r="AH145" s="530"/>
      <c r="AI145" s="532"/>
      <c r="AJ145" s="584"/>
      <c r="AK145" s="584"/>
      <c r="AL145" s="572"/>
      <c r="AM145" s="572"/>
      <c r="AN145" s="572"/>
      <c r="AO145" s="572"/>
      <c r="AP145" s="573"/>
      <c r="AQ145" s="573"/>
      <c r="AR145" s="574"/>
      <c r="AS145" s="574"/>
      <c r="AT145" s="575"/>
      <c r="AU145" s="550"/>
    </row>
    <row r="146" spans="1:66" s="551" customFormat="1" ht="46.5" customHeight="1" x14ac:dyDescent="0.25">
      <c r="A146" s="828"/>
      <c r="B146" s="837"/>
      <c r="C146" s="837"/>
      <c r="D146" s="837"/>
      <c r="E146" s="837"/>
      <c r="F146" s="837"/>
      <c r="G146" s="837"/>
      <c r="H146" s="539"/>
      <c r="I146" s="603"/>
      <c r="J146" s="563"/>
      <c r="K146" s="586"/>
      <c r="L146" s="563">
        <f ca="1">IF(NOT(ISERROR(MATCH(K146,_xlfn.ANCHORARRAY(F38),0))),J40&amp;"Por favor no seleccionar los criterios de impacto",K146)</f>
        <v>0</v>
      </c>
      <c r="M146" s="603"/>
      <c r="N146" s="563"/>
      <c r="O146" s="603"/>
      <c r="P146" s="564">
        <v>3</v>
      </c>
      <c r="Q146" s="565"/>
      <c r="R146" s="566" t="str">
        <f t="shared" si="186"/>
        <v/>
      </c>
      <c r="S146" s="565"/>
      <c r="T146" s="565"/>
      <c r="U146" s="578" t="str">
        <f t="shared" si="187"/>
        <v/>
      </c>
      <c r="V146" s="565"/>
      <c r="W146" s="565"/>
      <c r="X146" s="565"/>
      <c r="Y146" s="567" t="str">
        <f>IFERROR(IF(AND(R145="Probabilidad",R146="Probabilidad"),(AA145-(+AA145*U146)),IF(AND(R145="Impacto",R146="Probabilidad"),(AA144-(+AA144*U146)),IF(R146="Impacto",AA145,""))),"")</f>
        <v/>
      </c>
      <c r="Z146" s="568" t="str">
        <f t="shared" si="188"/>
        <v/>
      </c>
      <c r="AA146" s="569" t="str">
        <f t="shared" si="189"/>
        <v/>
      </c>
      <c r="AB146" s="568" t="str">
        <f t="shared" si="190"/>
        <v/>
      </c>
      <c r="AC146" s="569" t="str">
        <f>IFERROR(IF(AND(R145="Impacto",R146="Impacto"),(AC145-(+AC145*U146)),IF(AND(R145="Probabilidad",R146="Impacto"),(AC144-(+AC144*U146)),IF(R146="Probabilidad",AC145,""))),"")</f>
        <v/>
      </c>
      <c r="AD146" s="568" t="str">
        <f t="shared" si="191"/>
        <v/>
      </c>
      <c r="AE146" s="824"/>
      <c r="AF146" s="530"/>
      <c r="AG146" s="530"/>
      <c r="AH146" s="530"/>
      <c r="AI146" s="532"/>
      <c r="AJ146" s="584"/>
      <c r="AK146" s="584"/>
      <c r="AL146" s="572"/>
      <c r="AM146" s="572"/>
      <c r="AN146" s="572"/>
      <c r="AO146" s="572"/>
      <c r="AP146" s="573"/>
      <c r="AQ146" s="573"/>
      <c r="AR146" s="574"/>
      <c r="AS146" s="574"/>
      <c r="AT146" s="575"/>
      <c r="AU146" s="550"/>
    </row>
    <row r="147" spans="1:66" s="551" customFormat="1" ht="46.5" customHeight="1" x14ac:dyDescent="0.25">
      <c r="A147" s="827"/>
      <c r="B147" s="837"/>
      <c r="C147" s="837"/>
      <c r="D147" s="837"/>
      <c r="E147" s="837"/>
      <c r="F147" s="837"/>
      <c r="G147" s="837"/>
      <c r="H147" s="539"/>
      <c r="I147" s="603"/>
      <c r="J147" s="563"/>
      <c r="K147" s="586"/>
      <c r="L147" s="563">
        <f ca="1">IF(NOT(ISERROR(MATCH(K147,_xlfn.ANCHORARRAY(F39),0))),J41&amp;"Por favor no seleccionar los criterios de impacto",K147)</f>
        <v>0</v>
      </c>
      <c r="M147" s="603"/>
      <c r="N147" s="563"/>
      <c r="O147" s="603"/>
      <c r="P147" s="564">
        <v>4</v>
      </c>
      <c r="Q147" s="565"/>
      <c r="R147" s="566" t="str">
        <f t="shared" si="186"/>
        <v/>
      </c>
      <c r="S147" s="565"/>
      <c r="T147" s="565"/>
      <c r="U147" s="578" t="str">
        <f t="shared" si="187"/>
        <v/>
      </c>
      <c r="V147" s="565"/>
      <c r="W147" s="565"/>
      <c r="X147" s="565"/>
      <c r="Y147" s="567" t="str">
        <f>IFERROR(IF(AND(R146="Probabilidad",R147="Probabilidad"),(AA146-(+AA146*U147)),IF(AND(R146="Impacto",R147="Probabilidad"),(AA145-(+AA145*U147)),IF(R147="Impacto",AA146,""))),"")</f>
        <v/>
      </c>
      <c r="Z147" s="568" t="str">
        <f t="shared" si="188"/>
        <v/>
      </c>
      <c r="AA147" s="569" t="str">
        <f t="shared" si="189"/>
        <v/>
      </c>
      <c r="AB147" s="568" t="str">
        <f t="shared" si="190"/>
        <v/>
      </c>
      <c r="AC147" s="569" t="str">
        <f>IFERROR(IF(AND(R146="Impacto",R147="Impacto"),(AC146-(+AC146*U147)),IF(AND(R146="Probabilidad",R147="Impacto"),(AC145-(+AC145*U147)),IF(R147="Probabilidad",AC146,""))),"")</f>
        <v/>
      </c>
      <c r="AD147" s="568" t="str">
        <f>IFERROR(IF(OR(AND(Z147="Muy Baja",AB147="Leve"),AND(Z147="Muy Baja",AB147="Menor"),AND(Z147="Baja",AB147="Leve")),"Bajo",IF(OR(AND(Z147="Muy baja",AB147="Moderado"),AND(Z147="Baja",AB147="Menor"),AND(Z147="Baja",AB147="Moderado"),AND(Z147="Media",AB147="Leve"),AND(Z147="Media",AB147="Menor"),AND(Z147="Media",AB147="Moderado"),AND(Z147="Alta",AB147="Leve"),AND(Z147="Alta",AB147="Menor")),"Moderado",IF(OR(AND(Z147="Muy Baja",AB147="Mayor"),AND(Z147="Baja",AB147="Mayor"),AND(Z147="Media",AB147="Mayor"),AND(Z147="Alta",AB147="Moderado"),AND(Z147="Alta",AB147="Mayor"),AND(Z147="Muy Alta",AB147="Leve"),AND(Z147="Muy Alta",AB147="Menor"),AND(Z147="Muy Alta",AB147="Moderado"),AND(Z147="Muy Alta",AB147="Mayor")),"Alto",IF(OR(AND(Z147="Muy Baja",AB147="Catastrófico"),AND(Z147="Baja",AB147="Catastrófico"),AND(Z147="Media",AB147="Catastrófico"),AND(Z147="Alta",AB147="Catastrófico"),AND(Z147="Muy Alta",AB147="Catastrófico")),"Extremo","")))),"")</f>
        <v/>
      </c>
      <c r="AE147" s="829"/>
      <c r="AF147" s="530"/>
      <c r="AG147" s="530"/>
      <c r="AH147" s="530"/>
      <c r="AI147" s="532"/>
      <c r="AJ147" s="584"/>
      <c r="AK147" s="584"/>
      <c r="AL147" s="572"/>
      <c r="AM147" s="572"/>
      <c r="AN147" s="572"/>
      <c r="AO147" s="572"/>
      <c r="AP147" s="573"/>
      <c r="AQ147" s="573"/>
      <c r="AR147" s="574"/>
      <c r="AS147" s="574"/>
      <c r="AT147" s="575"/>
      <c r="AU147" s="550"/>
    </row>
    <row r="148" spans="1:66" s="551" customFormat="1" ht="393.75" customHeight="1" x14ac:dyDescent="0.25">
      <c r="A148" s="826">
        <v>37</v>
      </c>
      <c r="B148" s="837" t="s">
        <v>821</v>
      </c>
      <c r="C148" s="837" t="s">
        <v>117</v>
      </c>
      <c r="D148" s="837" t="s">
        <v>923</v>
      </c>
      <c r="E148" s="837" t="s">
        <v>924</v>
      </c>
      <c r="F148" s="837" t="s">
        <v>925</v>
      </c>
      <c r="G148" s="837" t="s">
        <v>549</v>
      </c>
      <c r="H148" s="539">
        <v>42</v>
      </c>
      <c r="I148" s="603" t="str">
        <f>IF(H148&lt;=0,"",IF(H148&lt;=2,"Muy Baja",IF(H148&lt;=24,"Baja",IF(H148&lt;=500,"Media",IF(H148&lt;=5000,"Alta","Muy Alta")))))</f>
        <v>Media</v>
      </c>
      <c r="J148" s="563">
        <f>IF(I148="","",IF(I148="Muy Baja",0.2,IF(I148="Baja",0.4,IF(I148="Media",0.6,IF(I148="Alta",0.8,IF(I148="Muy Alta",1,))))))</f>
        <v>0.6</v>
      </c>
      <c r="K148" s="586" t="s">
        <v>129</v>
      </c>
      <c r="L148" s="563" t="str">
        <f>IF(NOT(ISERROR(MATCH(K148,'Tabla Impacto'!$B$221:$B$223,0))),'Tabla Impacto'!$F$223&amp;"Por favor no seleccionar los criterios de impacto(Afectación Económica o presupuestal y Pérdida Reputacional)",K148)</f>
        <v xml:space="preserve">     El riesgo afecta la imagen de la entidad con algunos usuarios de relevancia frente al logro de los objetivos</v>
      </c>
      <c r="M148" s="603" t="str">
        <f>IF(OR(L148='Tabla Impacto'!$C$11,L148='Tabla Impacto'!$D$11),"Leve",IF(OR(L148='Tabla Impacto'!$C$12,L148='Tabla Impacto'!$D$12),"Menor",IF(OR(L148='Tabla Impacto'!$C$13,L148='Tabla Impacto'!$D$13),"Moderado",IF(OR(L148='Tabla Impacto'!$C$14,L148='Tabla Impacto'!$D$14),"Mayor",IF(OR(L148='Tabla Impacto'!$C$15,L148='Tabla Impacto'!$D$15),"Catastrófico","")))))</f>
        <v>Moderado</v>
      </c>
      <c r="N148" s="563">
        <f>IF(M148="","",IF(M148="Leve",0.2,IF(M148="Menor",0.4,IF(M148="Moderado",0.6,IF(M148="Mayor",0.8,IF(M148="Catastrófico",1,))))))</f>
        <v>0.6</v>
      </c>
      <c r="O148" s="603" t="str">
        <f>IF(OR(AND(I148="Muy Baja",M148="Leve"),AND(I148="Muy Baja",M148="Menor"),AND(I148="Baja",M148="Leve")),"Bajo",IF(OR(AND(I148="Muy baja",M148="Moderado"),AND(I148="Baja",M148="Menor"),AND(I148="Baja",M148="Moderado"),AND(I148="Media",M148="Leve"),AND(I148="Media",M148="Menor"),AND(I148="Media",M148="Moderado"),AND(I148="Alta",M148="Leve"),AND(I148="Alta",M148="Menor")),"Moderado",IF(OR(AND(I148="Muy Baja",M148="Mayor"),AND(I148="Baja",M148="Mayor"),AND(I148="Media",M148="Mayor"),AND(I148="Alta",M148="Moderado"),AND(I148="Alta",M148="Mayor"),AND(I148="Muy Alta",M148="Leve"),AND(I148="Muy Alta",M148="Menor"),AND(I148="Muy Alta",M148="Moderado"),AND(I148="Muy Alta",M148="Mayor")),"Alto",IF(OR(AND(I148="Muy Baja",M148="Catastrófico"),AND(I148="Baja",M148="Catastrófico"),AND(I148="Media",M148="Catastrófico"),AND(I148="Alta",M148="Catastrófico"),AND(I148="Muy Alta",M148="Catastrófico")),"Extremo",""))))</f>
        <v>Moderado</v>
      </c>
      <c r="P148" s="564">
        <v>1</v>
      </c>
      <c r="Q148" s="565" t="s">
        <v>976</v>
      </c>
      <c r="R148" s="566" t="str">
        <f t="shared" si="186"/>
        <v>Probabilidad</v>
      </c>
      <c r="S148" s="565" t="s">
        <v>13</v>
      </c>
      <c r="T148" s="565" t="s">
        <v>8</v>
      </c>
      <c r="U148" s="578" t="str">
        <f t="shared" si="187"/>
        <v>40%</v>
      </c>
      <c r="V148" s="565" t="s">
        <v>18</v>
      </c>
      <c r="W148" s="565" t="s">
        <v>21</v>
      </c>
      <c r="X148" s="565" t="s">
        <v>539</v>
      </c>
      <c r="Y148" s="567">
        <f>IFERROR(IF(R148="Probabilidad",(J148-(+J148*U148)),IF(R148="Impacto",J148,"")),"")</f>
        <v>0.36</v>
      </c>
      <c r="Z148" s="568" t="str">
        <f>IFERROR(IF(Y148="","",IF(Y148&lt;=0.2,"Muy Baja",IF(Y148&lt;=0.4,"Baja",IF(Y148&lt;=0.6,"Media",IF(Y148&lt;=0.8,"Alta","Muy Alta"))))),"")</f>
        <v>Baja</v>
      </c>
      <c r="AA148" s="569">
        <f>+Y148</f>
        <v>0.36</v>
      </c>
      <c r="AB148" s="568" t="str">
        <f>IFERROR(IF(AC148="","",IF(AC148&lt;=0.2,"Leve",IF(AC148&lt;=0.4,"Menor",IF(AC148&lt;=0.6,"Moderado",IF(AC148&lt;=0.8,"Mayor","Catastrófico"))))),"")</f>
        <v>Moderado</v>
      </c>
      <c r="AC148" s="569">
        <f>IFERROR(IF(R148="Impacto",(N148-(+N148*U148)),IF(R148="Probabilidad",N148,"")),"")</f>
        <v>0.6</v>
      </c>
      <c r="AD148" s="568" t="str">
        <f>IFERROR(IF(OR(AND(Z148="Muy Baja",AB148="Leve"),AND(Z148="Muy Baja",AB148="Menor"),AND(Z148="Baja",AB148="Leve")),"Bajo",IF(OR(AND(Z148="Muy baja",AB148="Moderado"),AND(Z148="Baja",AB148="Menor"),AND(Z148="Baja",AB148="Moderado"),AND(Z148="Media",AB148="Leve"),AND(Z148="Media",AB148="Menor"),AND(Z148="Media",AB148="Moderado"),AND(Z148="Alta",AB148="Leve"),AND(Z148="Alta",AB148="Menor")),"Moderado",IF(OR(AND(Z148="Muy Baja",AB148="Mayor"),AND(Z148="Baja",AB148="Mayor"),AND(Z148="Media",AB148="Mayor"),AND(Z148="Alta",AB148="Moderado"),AND(Z148="Alta",AB148="Mayor"),AND(Z148="Muy Alta",AB148="Leve"),AND(Z148="Muy Alta",AB148="Menor"),AND(Z148="Muy Alta",AB148="Moderado"),AND(Z148="Muy Alta",AB148="Mayor")),"Alto",IF(OR(AND(Z148="Muy Baja",AB148="Catastrófico"),AND(Z148="Baja",AB148="Catastrófico"),AND(Z148="Media",AB148="Catastrófico"),AND(Z148="Alta",AB148="Catastrófico"),AND(Z148="Muy Alta",AB148="Catastrófico")),"Extremo","")))),"")</f>
        <v>Moderado</v>
      </c>
      <c r="AE148" s="823" t="s">
        <v>26</v>
      </c>
      <c r="AF148" s="383" t="s">
        <v>1173</v>
      </c>
      <c r="AG148" s="383" t="s">
        <v>1174</v>
      </c>
      <c r="AH148" s="579">
        <v>45657</v>
      </c>
      <c r="AI148" s="383" t="s">
        <v>1175</v>
      </c>
      <c r="AJ148" s="535" t="s">
        <v>1176</v>
      </c>
      <c r="AK148" s="535" t="s">
        <v>1174</v>
      </c>
      <c r="AL148" s="572"/>
      <c r="AM148" s="572"/>
      <c r="AN148" s="572"/>
      <c r="AO148" s="572"/>
      <c r="AP148" s="573"/>
      <c r="AQ148" s="573"/>
      <c r="AR148" s="574"/>
      <c r="AS148" s="574"/>
      <c r="AT148" s="575"/>
      <c r="AU148" s="550"/>
    </row>
    <row r="149" spans="1:66" s="551" customFormat="1" ht="252" customHeight="1" x14ac:dyDescent="0.25">
      <c r="A149" s="828"/>
      <c r="B149" s="837"/>
      <c r="C149" s="837"/>
      <c r="D149" s="837"/>
      <c r="E149" s="837"/>
      <c r="F149" s="837"/>
      <c r="G149" s="837"/>
      <c r="H149" s="539"/>
      <c r="I149" s="603"/>
      <c r="J149" s="563"/>
      <c r="K149" s="586"/>
      <c r="L149" s="563">
        <f ca="1">IF(NOT(ISERROR(MATCH(K149,_xlfn.ANCHORARRAY(#REF!),0))),#REF!&amp;"Por favor no seleccionar los criterios de impacto",K149)</f>
        <v>0</v>
      </c>
      <c r="M149" s="603"/>
      <c r="N149" s="563"/>
      <c r="O149" s="603"/>
      <c r="P149" s="564">
        <v>2</v>
      </c>
      <c r="Q149" s="565" t="s">
        <v>977</v>
      </c>
      <c r="R149" s="566" t="str">
        <f t="shared" si="186"/>
        <v>Probabilidad</v>
      </c>
      <c r="S149" s="565" t="s">
        <v>13</v>
      </c>
      <c r="T149" s="565" t="s">
        <v>8</v>
      </c>
      <c r="U149" s="578" t="str">
        <f t="shared" si="187"/>
        <v>40%</v>
      </c>
      <c r="V149" s="565" t="s">
        <v>18</v>
      </c>
      <c r="W149" s="565" t="s">
        <v>21</v>
      </c>
      <c r="X149" s="565" t="s">
        <v>539</v>
      </c>
      <c r="Y149" s="567">
        <f>IFERROR(IF(AND(R148="Probabilidad",R149="Probabilidad"),(AA148-(+AA148*U149)),IF(R149="Probabilidad",(J148-(+J148*U149)),IF(R149="Impacto",AA148,""))),"")</f>
        <v>0.216</v>
      </c>
      <c r="Z149" s="568" t="str">
        <f t="shared" ref="Z149:Z151" si="192">IFERROR(IF(Y149="","",IF(Y149&lt;=0.2,"Muy Baja",IF(Y149&lt;=0.4,"Baja",IF(Y149&lt;=0.6,"Media",IF(Y149&lt;=0.8,"Alta","Muy Alta"))))),"")</f>
        <v>Baja</v>
      </c>
      <c r="AA149" s="569">
        <f t="shared" ref="AA149:AA151" si="193">+Y149</f>
        <v>0.216</v>
      </c>
      <c r="AB149" s="568" t="str">
        <f t="shared" ref="AB149:AB151" si="194">IFERROR(IF(AC149="","",IF(AC149&lt;=0.2,"Leve",IF(AC149&lt;=0.4,"Menor",IF(AC149&lt;=0.6,"Moderado",IF(AC149&lt;=0.8,"Mayor","Catastrófico"))))),"")</f>
        <v>Moderado</v>
      </c>
      <c r="AC149" s="569">
        <f>IFERROR(IF(AND(R148="Impacto",R149="Impacto"),(AC148-(+AC148*U149)),IF(R149="Impacto",(N148-(+N148*U149)),IF(R149="Probabilidad",AC148,""))),"")</f>
        <v>0.6</v>
      </c>
      <c r="AD149" s="568" t="str">
        <f t="shared" ref="AD149:AD150" si="195">IFERROR(IF(OR(AND(Z149="Muy Baja",AB149="Leve"),AND(Z149="Muy Baja",AB149="Menor"),AND(Z149="Baja",AB149="Leve")),"Bajo",IF(OR(AND(Z149="Muy baja",AB149="Moderado"),AND(Z149="Baja",AB149="Menor"),AND(Z149="Baja",AB149="Moderado"),AND(Z149="Media",AB149="Leve"),AND(Z149="Media",AB149="Menor"),AND(Z149="Media",AB149="Moderado"),AND(Z149="Alta",AB149="Leve"),AND(Z149="Alta",AB149="Menor")),"Moderado",IF(OR(AND(Z149="Muy Baja",AB149="Mayor"),AND(Z149="Baja",AB149="Mayor"),AND(Z149="Media",AB149="Mayor"),AND(Z149="Alta",AB149="Moderado"),AND(Z149="Alta",AB149="Mayor"),AND(Z149="Muy Alta",AB149="Leve"),AND(Z149="Muy Alta",AB149="Menor"),AND(Z149="Muy Alta",AB149="Moderado"),AND(Z149="Muy Alta",AB149="Mayor")),"Alto",IF(OR(AND(Z149="Muy Baja",AB149="Catastrófico"),AND(Z149="Baja",AB149="Catastrófico"),AND(Z149="Media",AB149="Catastrófico"),AND(Z149="Alta",AB149="Catastrófico"),AND(Z149="Muy Alta",AB149="Catastrófico")),"Extremo","")))),"")</f>
        <v>Moderado</v>
      </c>
      <c r="AE149" s="824"/>
      <c r="AF149" s="530"/>
      <c r="AG149" s="530"/>
      <c r="AH149" s="530"/>
      <c r="AI149" s="532"/>
      <c r="AJ149" s="584"/>
      <c r="AK149" s="584"/>
      <c r="AL149" s="572"/>
      <c r="AM149" s="572"/>
      <c r="AN149" s="572"/>
      <c r="AO149" s="572"/>
      <c r="AP149" s="573"/>
      <c r="AQ149" s="573"/>
      <c r="AR149" s="574"/>
      <c r="AS149" s="574"/>
      <c r="AT149" s="575"/>
      <c r="AU149" s="550"/>
    </row>
    <row r="150" spans="1:66" s="551" customFormat="1" ht="52.5" customHeight="1" x14ac:dyDescent="0.25">
      <c r="A150" s="828"/>
      <c r="B150" s="837"/>
      <c r="C150" s="837"/>
      <c r="D150" s="837"/>
      <c r="E150" s="837"/>
      <c r="F150" s="837"/>
      <c r="G150" s="837"/>
      <c r="H150" s="539"/>
      <c r="I150" s="603"/>
      <c r="J150" s="563"/>
      <c r="K150" s="586"/>
      <c r="L150" s="563">
        <f ca="1">IF(NOT(ISERROR(MATCH(K150,_xlfn.ANCHORARRAY(#REF!),0))),#REF!&amp;"Por favor no seleccionar los criterios de impacto",K150)</f>
        <v>0</v>
      </c>
      <c r="M150" s="603"/>
      <c r="N150" s="563"/>
      <c r="O150" s="603"/>
      <c r="P150" s="564">
        <v>3</v>
      </c>
      <c r="Q150" s="565"/>
      <c r="R150" s="566" t="str">
        <f t="shared" si="186"/>
        <v/>
      </c>
      <c r="S150" s="565"/>
      <c r="T150" s="565"/>
      <c r="U150" s="578" t="str">
        <f t="shared" si="187"/>
        <v/>
      </c>
      <c r="V150" s="565"/>
      <c r="W150" s="565"/>
      <c r="X150" s="565"/>
      <c r="Y150" s="567" t="str">
        <f>IFERROR(IF(AND(R149="Probabilidad",R150="Probabilidad"),(AA149-(+AA149*U150)),IF(AND(R149="Impacto",R150="Probabilidad"),(AA148-(+AA148*U150)),IF(R150="Impacto",AA149,""))),"")</f>
        <v/>
      </c>
      <c r="Z150" s="568" t="str">
        <f t="shared" si="192"/>
        <v/>
      </c>
      <c r="AA150" s="569" t="str">
        <f t="shared" si="193"/>
        <v/>
      </c>
      <c r="AB150" s="568" t="str">
        <f t="shared" si="194"/>
        <v/>
      </c>
      <c r="AC150" s="569" t="str">
        <f>IFERROR(IF(AND(R149="Impacto",R150="Impacto"),(AC149-(+AC149*U150)),IF(AND(R149="Probabilidad",R150="Impacto"),(AC148-(+AC148*U150)),IF(R150="Probabilidad",AC149,""))),"")</f>
        <v/>
      </c>
      <c r="AD150" s="568" t="str">
        <f t="shared" si="195"/>
        <v/>
      </c>
      <c r="AE150" s="824"/>
      <c r="AF150" s="530"/>
      <c r="AG150" s="530"/>
      <c r="AH150" s="530"/>
      <c r="AI150" s="532"/>
      <c r="AJ150" s="584"/>
      <c r="AK150" s="584"/>
      <c r="AL150" s="572"/>
      <c r="AM150" s="572"/>
      <c r="AN150" s="572"/>
      <c r="AO150" s="572"/>
      <c r="AP150" s="573"/>
      <c r="AQ150" s="573"/>
      <c r="AR150" s="574"/>
      <c r="AS150" s="574"/>
      <c r="AT150" s="575"/>
      <c r="AU150" s="550"/>
    </row>
    <row r="151" spans="1:66" s="551" customFormat="1" x14ac:dyDescent="0.25">
      <c r="A151" s="827"/>
      <c r="B151" s="837"/>
      <c r="C151" s="837"/>
      <c r="D151" s="837"/>
      <c r="E151" s="837"/>
      <c r="F151" s="837"/>
      <c r="G151" s="837"/>
      <c r="H151" s="539"/>
      <c r="I151" s="603"/>
      <c r="J151" s="563"/>
      <c r="K151" s="586"/>
      <c r="L151" s="563">
        <f ca="1">IF(NOT(ISERROR(MATCH(K151,_xlfn.ANCHORARRAY(#REF!),0))),#REF!&amp;"Por favor no seleccionar los criterios de impacto",K151)</f>
        <v>0</v>
      </c>
      <c r="M151" s="603"/>
      <c r="N151" s="563"/>
      <c r="O151" s="603"/>
      <c r="P151" s="564">
        <v>4</v>
      </c>
      <c r="Q151" s="565"/>
      <c r="R151" s="566"/>
      <c r="S151" s="565"/>
      <c r="T151" s="565"/>
      <c r="U151" s="578"/>
      <c r="V151" s="565"/>
      <c r="W151" s="565"/>
      <c r="X151" s="565"/>
      <c r="Y151" s="567" t="str">
        <f>IFERROR(IF(AND(R150="Probabilidad",R151="Probabilidad"),(AA150-(+AA150*U151)),IF(AND(R150="Impacto",R151="Probabilidad"),(AA149-(+AA149*U151)),IF(R151="Impacto",AA150,""))),"")</f>
        <v/>
      </c>
      <c r="Z151" s="568" t="str">
        <f t="shared" si="192"/>
        <v/>
      </c>
      <c r="AA151" s="569" t="str">
        <f t="shared" si="193"/>
        <v/>
      </c>
      <c r="AB151" s="568" t="str">
        <f t="shared" si="194"/>
        <v/>
      </c>
      <c r="AC151" s="569" t="str">
        <f>IFERROR(IF(AND(R150="Impacto",R151="Impacto"),(AC150-(+AC150*U151)),IF(AND(R150="Probabilidad",R151="Impacto"),(AC149-(+AC149*U151)),IF(R151="Probabilidad",AC150,""))),"")</f>
        <v/>
      </c>
      <c r="AD151" s="568" t="str">
        <f>IFERROR(IF(OR(AND(Z151="Muy Baja",AB151="Leve"),AND(Z151="Muy Baja",AB151="Menor"),AND(Z151="Baja",AB151="Leve")),"Bajo",IF(OR(AND(Z151="Muy baja",AB151="Moderado"),AND(Z151="Baja",AB151="Menor"),AND(Z151="Baja",AB151="Moderado"),AND(Z151="Media",AB151="Leve"),AND(Z151="Media",AB151="Menor"),AND(Z151="Media",AB151="Moderado"),AND(Z151="Alta",AB151="Leve"),AND(Z151="Alta",AB151="Menor")),"Moderado",IF(OR(AND(Z151="Muy Baja",AB151="Mayor"),AND(Z151="Baja",AB151="Mayor"),AND(Z151="Media",AB151="Mayor"),AND(Z151="Alta",AB151="Moderado"),AND(Z151="Alta",AB151="Mayor"),AND(Z151="Muy Alta",AB151="Leve"),AND(Z151="Muy Alta",AB151="Menor"),AND(Z151="Muy Alta",AB151="Moderado"),AND(Z151="Muy Alta",AB151="Mayor")),"Alto",IF(OR(AND(Z151="Muy Baja",AB151="Catastrófico"),AND(Z151="Baja",AB151="Catastrófico"),AND(Z151="Media",AB151="Catastrófico"),AND(Z151="Alta",AB151="Catastrófico"),AND(Z151="Muy Alta",AB151="Catastrófico")),"Extremo","")))),"")</f>
        <v/>
      </c>
      <c r="AE151" s="829"/>
      <c r="AF151" s="530"/>
      <c r="AG151" s="530"/>
      <c r="AH151" s="530"/>
      <c r="AI151" s="532"/>
      <c r="AJ151" s="584"/>
      <c r="AK151" s="584"/>
      <c r="AL151" s="572"/>
      <c r="AM151" s="572"/>
      <c r="AN151" s="572"/>
      <c r="AO151" s="572"/>
      <c r="AP151" s="573"/>
      <c r="AQ151" s="573"/>
      <c r="AR151" s="574"/>
      <c r="AS151" s="574"/>
      <c r="AT151" s="575"/>
      <c r="AU151" s="550"/>
    </row>
    <row r="152" spans="1:66" s="551" customFormat="1" ht="399.75" customHeight="1" x14ac:dyDescent="0.25">
      <c r="A152" s="826">
        <v>38</v>
      </c>
      <c r="B152" s="837" t="s">
        <v>821</v>
      </c>
      <c r="C152" s="837" t="s">
        <v>115</v>
      </c>
      <c r="D152" s="837" t="s">
        <v>926</v>
      </c>
      <c r="E152" s="837" t="s">
        <v>927</v>
      </c>
      <c r="F152" s="837" t="s">
        <v>928</v>
      </c>
      <c r="G152" s="837" t="s">
        <v>549</v>
      </c>
      <c r="H152" s="539">
        <v>42</v>
      </c>
      <c r="I152" s="603" t="str">
        <f>IF(H152&lt;=0,"",IF(H152&lt;=2,"Muy Baja",IF(H152&lt;=24,"Baja",IF(H152&lt;=500,"Media",IF(H152&lt;=5000,"Alta","Muy Alta")))))</f>
        <v>Media</v>
      </c>
      <c r="J152" s="563">
        <f>IF(I152="","",IF(I152="Muy Baja",0.2,IF(I152="Baja",0.4,IF(I152="Media",0.6,IF(I152="Alta",0.8,IF(I152="Muy Alta",1,))))))</f>
        <v>0.6</v>
      </c>
      <c r="K152" s="586" t="s">
        <v>129</v>
      </c>
      <c r="L152" s="563" t="str">
        <f>IF(NOT(ISERROR(MATCH(K152,'Tabla Impacto'!$B$221:$B$223,0))),'Tabla Impacto'!$F$223&amp;"Por favor no seleccionar los criterios de impacto(Afectación Económica o presupuestal y Pérdida Reputacional)",K152)</f>
        <v xml:space="preserve">     El riesgo afecta la imagen de la entidad con algunos usuarios de relevancia frente al logro de los objetivos</v>
      </c>
      <c r="M152" s="603" t="str">
        <f>IF(OR(L152='Tabla Impacto'!$C$11,L152='Tabla Impacto'!$D$11),"Leve",IF(OR(L152='Tabla Impacto'!$C$12,L152='Tabla Impacto'!$D$12),"Menor",IF(OR(L152='Tabla Impacto'!$C$13,L152='Tabla Impacto'!$D$13),"Moderado",IF(OR(L152='Tabla Impacto'!$C$14,L152='Tabla Impacto'!$D$14),"Mayor",IF(OR(L152='Tabla Impacto'!$C$15,L152='Tabla Impacto'!$D$15),"Catastrófico","")))))</f>
        <v>Moderado</v>
      </c>
      <c r="N152" s="563">
        <f>IF(M152="","",IF(M152="Leve",0.2,IF(M152="Menor",0.4,IF(M152="Moderado",0.6,IF(M152="Mayor",0.8,IF(M152="Catastrófico",1,))))))</f>
        <v>0.6</v>
      </c>
      <c r="O152" s="603" t="str">
        <f>IF(OR(AND(I152="Muy Baja",M152="Leve"),AND(I152="Muy Baja",M152="Menor"),AND(I152="Baja",M152="Leve")),"Bajo",IF(OR(AND(I152="Muy baja",M152="Moderado"),AND(I152="Baja",M152="Menor"),AND(I152="Baja",M152="Moderado"),AND(I152="Media",M152="Leve"),AND(I152="Media",M152="Menor"),AND(I152="Media",M152="Moderado"),AND(I152="Alta",M152="Leve"),AND(I152="Alta",M152="Menor")),"Moderado",IF(OR(AND(I152="Muy Baja",M152="Mayor"),AND(I152="Baja",M152="Mayor"),AND(I152="Media",M152="Mayor"),AND(I152="Alta",M152="Moderado"),AND(I152="Alta",M152="Mayor"),AND(I152="Muy Alta",M152="Leve"),AND(I152="Muy Alta",M152="Menor"),AND(I152="Muy Alta",M152="Moderado"),AND(I152="Muy Alta",M152="Mayor")),"Alto",IF(OR(AND(I152="Muy Baja",M152="Catastrófico"),AND(I152="Baja",M152="Catastrófico"),AND(I152="Media",M152="Catastrófico"),AND(I152="Alta",M152="Catastrófico"),AND(I152="Muy Alta",M152="Catastrófico")),"Extremo",""))))</f>
        <v>Moderado</v>
      </c>
      <c r="P152" s="564">
        <v>1</v>
      </c>
      <c r="Q152" s="565" t="s">
        <v>978</v>
      </c>
      <c r="R152" s="566" t="str">
        <f t="shared" ref="R152:R155" si="196">IF(OR(S152="Preventivo",S152="Detectivo"),"Probabilidad",IF(S152="Correctivo","Impacto",""))</f>
        <v>Probabilidad</v>
      </c>
      <c r="S152" s="565" t="s">
        <v>13</v>
      </c>
      <c r="T152" s="565" t="s">
        <v>8</v>
      </c>
      <c r="U152" s="578" t="str">
        <f t="shared" ref="U152:U155" si="197">IF(AND(S152="Preventivo",T152="Automático"),"50%",IF(AND(S152="Preventivo",T152="Manual"),"40%",IF(AND(S152="Detectivo",T152="Automático"),"40%",IF(AND(S152="Detectivo",T152="Manual"),"30%",IF(AND(S152="Correctivo",T152="Automático"),"35%",IF(AND(S152="Correctivo",T152="Manual"),"25%",""))))))</f>
        <v>40%</v>
      </c>
      <c r="V152" s="565" t="s">
        <v>18</v>
      </c>
      <c r="W152" s="565" t="s">
        <v>21</v>
      </c>
      <c r="X152" s="565" t="s">
        <v>539</v>
      </c>
      <c r="Y152" s="567">
        <f>IFERROR(IF(R152="Probabilidad",(J152-(+J152*U152)),IF(R152="Impacto",J152,"")),"")</f>
        <v>0.36</v>
      </c>
      <c r="Z152" s="568" t="str">
        <f>IFERROR(IF(Y152="","",IF(Y152&lt;=0.2,"Muy Baja",IF(Y152&lt;=0.4,"Baja",IF(Y152&lt;=0.6,"Media",IF(Y152&lt;=0.8,"Alta","Muy Alta"))))),"")</f>
        <v>Baja</v>
      </c>
      <c r="AA152" s="569">
        <f>+Y152</f>
        <v>0.36</v>
      </c>
      <c r="AB152" s="568" t="str">
        <f>IFERROR(IF(AC152="","",IF(AC152&lt;=0.2,"Leve",IF(AC152&lt;=0.4,"Menor",IF(AC152&lt;=0.6,"Moderado",IF(AC152&lt;=0.8,"Mayor","Catastrófico"))))),"")</f>
        <v>Moderado</v>
      </c>
      <c r="AC152" s="569">
        <f>IFERROR(IF(R152="Impacto",(N152-(+N152*U152)),IF(R152="Probabilidad",N152,"")),"")</f>
        <v>0.6</v>
      </c>
      <c r="AD152" s="568" t="str">
        <f>IFERROR(IF(OR(AND(Z152="Muy Baja",AB152="Leve"),AND(Z152="Muy Baja",AB152="Menor"),AND(Z152="Baja",AB152="Leve")),"Bajo",IF(OR(AND(Z152="Muy baja",AB152="Moderado"),AND(Z152="Baja",AB152="Menor"),AND(Z152="Baja",AB152="Moderado"),AND(Z152="Media",AB152="Leve"),AND(Z152="Media",AB152="Menor"),AND(Z152="Media",AB152="Moderado"),AND(Z152="Alta",AB152="Leve"),AND(Z152="Alta",AB152="Menor")),"Moderado",IF(OR(AND(Z152="Muy Baja",AB152="Mayor"),AND(Z152="Baja",AB152="Mayor"),AND(Z152="Media",AB152="Mayor"),AND(Z152="Alta",AB152="Moderado"),AND(Z152="Alta",AB152="Mayor"),AND(Z152="Muy Alta",AB152="Leve"),AND(Z152="Muy Alta",AB152="Menor"),AND(Z152="Muy Alta",AB152="Moderado"),AND(Z152="Muy Alta",AB152="Mayor")),"Alto",IF(OR(AND(Z152="Muy Baja",AB152="Catastrófico"),AND(Z152="Baja",AB152="Catastrófico"),AND(Z152="Media",AB152="Catastrófico"),AND(Z152="Alta",AB152="Catastrófico"),AND(Z152="Muy Alta",AB152="Catastrófico")),"Extremo","")))),"")</f>
        <v>Moderado</v>
      </c>
      <c r="AE152" s="823" t="s">
        <v>26</v>
      </c>
      <c r="AF152" s="539" t="s">
        <v>1177</v>
      </c>
      <c r="AG152" s="594" t="s">
        <v>1174</v>
      </c>
      <c r="AH152" s="577">
        <v>45657</v>
      </c>
      <c r="AI152" s="243" t="s">
        <v>1178</v>
      </c>
      <c r="AJ152" s="535" t="s">
        <v>1176</v>
      </c>
      <c r="AK152" s="535" t="s">
        <v>1174</v>
      </c>
      <c r="AL152" s="572"/>
      <c r="AM152" s="572"/>
      <c r="AN152" s="572"/>
      <c r="AO152" s="572"/>
      <c r="AP152" s="573"/>
      <c r="AQ152" s="573"/>
      <c r="AR152" s="574"/>
      <c r="AS152" s="574"/>
      <c r="AT152" s="575"/>
      <c r="AU152" s="550"/>
    </row>
    <row r="153" spans="1:66" s="551" customFormat="1" ht="46.5" customHeight="1" x14ac:dyDescent="0.25">
      <c r="A153" s="828"/>
      <c r="B153" s="837"/>
      <c r="C153" s="837"/>
      <c r="D153" s="837"/>
      <c r="E153" s="837"/>
      <c r="F153" s="837"/>
      <c r="G153" s="837"/>
      <c r="H153" s="539"/>
      <c r="I153" s="603"/>
      <c r="J153" s="563"/>
      <c r="K153" s="586"/>
      <c r="L153" s="563">
        <f ca="1">IF(NOT(ISERROR(MATCH(K153,_xlfn.ANCHORARRAY(#REF!),0))),#REF!&amp;"Por favor no seleccionar los criterios de impacto",K153)</f>
        <v>0</v>
      </c>
      <c r="M153" s="603"/>
      <c r="N153" s="563"/>
      <c r="O153" s="603"/>
      <c r="P153" s="564">
        <v>2</v>
      </c>
      <c r="Q153" s="565"/>
      <c r="R153" s="566" t="str">
        <f t="shared" si="196"/>
        <v/>
      </c>
      <c r="S153" s="565"/>
      <c r="T153" s="565"/>
      <c r="U153" s="578" t="str">
        <f t="shared" si="197"/>
        <v/>
      </c>
      <c r="V153" s="565"/>
      <c r="W153" s="565"/>
      <c r="X153" s="565"/>
      <c r="Y153" s="567" t="str">
        <f>IFERROR(IF(AND(R152="Probabilidad",R153="Probabilidad"),(AA152-(+AA152*U153)),IF(R153="Probabilidad",(J152-(+J152*U153)),IF(R153="Impacto",AA152,""))),"")</f>
        <v/>
      </c>
      <c r="Z153" s="568" t="str">
        <f t="shared" ref="Z153:Z155" si="198">IFERROR(IF(Y153="","",IF(Y153&lt;=0.2,"Muy Baja",IF(Y153&lt;=0.4,"Baja",IF(Y153&lt;=0.6,"Media",IF(Y153&lt;=0.8,"Alta","Muy Alta"))))),"")</f>
        <v/>
      </c>
      <c r="AA153" s="569" t="str">
        <f t="shared" ref="AA153:AA155" si="199">+Y153</f>
        <v/>
      </c>
      <c r="AB153" s="568" t="str">
        <f t="shared" ref="AB153:AB155" si="200">IFERROR(IF(AC153="","",IF(AC153&lt;=0.2,"Leve",IF(AC153&lt;=0.4,"Menor",IF(AC153&lt;=0.6,"Moderado",IF(AC153&lt;=0.8,"Mayor","Catastrófico"))))),"")</f>
        <v/>
      </c>
      <c r="AC153" s="569" t="str">
        <f>IFERROR(IF(AND(R152="Impacto",R153="Impacto"),(AC152-(+AC152*U153)),IF(R153="Impacto",(N152-(+N152*U153)),IF(R153="Probabilidad",AC152,""))),"")</f>
        <v/>
      </c>
      <c r="AD153" s="568" t="str">
        <f t="shared" ref="AD153:AD154" si="201">IFERROR(IF(OR(AND(Z153="Muy Baja",AB153="Leve"),AND(Z153="Muy Baja",AB153="Menor"),AND(Z153="Baja",AB153="Leve")),"Bajo",IF(OR(AND(Z153="Muy baja",AB153="Moderado"),AND(Z153="Baja",AB153="Menor"),AND(Z153="Baja",AB153="Moderado"),AND(Z153="Media",AB153="Leve"),AND(Z153="Media",AB153="Menor"),AND(Z153="Media",AB153="Moderado"),AND(Z153="Alta",AB153="Leve"),AND(Z153="Alta",AB153="Menor")),"Moderado",IF(OR(AND(Z153="Muy Baja",AB153="Mayor"),AND(Z153="Baja",AB153="Mayor"),AND(Z153="Media",AB153="Mayor"),AND(Z153="Alta",AB153="Moderado"),AND(Z153="Alta",AB153="Mayor"),AND(Z153="Muy Alta",AB153="Leve"),AND(Z153="Muy Alta",AB153="Menor"),AND(Z153="Muy Alta",AB153="Moderado"),AND(Z153="Muy Alta",AB153="Mayor")),"Alto",IF(OR(AND(Z153="Muy Baja",AB153="Catastrófico"),AND(Z153="Baja",AB153="Catastrófico"),AND(Z153="Media",AB153="Catastrófico"),AND(Z153="Alta",AB153="Catastrófico"),AND(Z153="Muy Alta",AB153="Catastrófico")),"Extremo","")))),"")</f>
        <v/>
      </c>
      <c r="AE153" s="824"/>
      <c r="AF153" s="530"/>
      <c r="AG153" s="530"/>
      <c r="AH153" s="530"/>
      <c r="AI153" s="532"/>
      <c r="AJ153" s="584"/>
      <c r="AK153" s="584"/>
      <c r="AL153" s="572"/>
      <c r="AM153" s="572"/>
      <c r="AN153" s="572"/>
      <c r="AO153" s="572"/>
      <c r="AP153" s="573"/>
      <c r="AQ153" s="573"/>
      <c r="AR153" s="574"/>
      <c r="AS153" s="574"/>
      <c r="AT153" s="575"/>
      <c r="AU153" s="550"/>
    </row>
    <row r="154" spans="1:66" s="551" customFormat="1" ht="46.5" customHeight="1" x14ac:dyDescent="0.25">
      <c r="A154" s="828"/>
      <c r="B154" s="837"/>
      <c r="C154" s="837"/>
      <c r="D154" s="837"/>
      <c r="E154" s="837"/>
      <c r="F154" s="837"/>
      <c r="G154" s="837"/>
      <c r="H154" s="539"/>
      <c r="I154" s="603"/>
      <c r="J154" s="563"/>
      <c r="K154" s="586"/>
      <c r="L154" s="563">
        <f ca="1">IF(NOT(ISERROR(MATCH(K154,_xlfn.ANCHORARRAY(#REF!),0))),#REF!&amp;"Por favor no seleccionar los criterios de impacto",K154)</f>
        <v>0</v>
      </c>
      <c r="M154" s="603"/>
      <c r="N154" s="563"/>
      <c r="O154" s="603"/>
      <c r="P154" s="564">
        <v>3</v>
      </c>
      <c r="Q154" s="565"/>
      <c r="R154" s="566" t="str">
        <f t="shared" si="196"/>
        <v/>
      </c>
      <c r="S154" s="565"/>
      <c r="T154" s="565"/>
      <c r="U154" s="578" t="str">
        <f t="shared" si="197"/>
        <v/>
      </c>
      <c r="V154" s="565"/>
      <c r="W154" s="565"/>
      <c r="X154" s="565"/>
      <c r="Y154" s="567" t="str">
        <f>IFERROR(IF(AND(R153="Probabilidad",R154="Probabilidad"),(AA153-(+AA153*U154)),IF(AND(R153="Impacto",R154="Probabilidad"),(AA152-(+AA152*U154)),IF(R154="Impacto",AA153,""))),"")</f>
        <v/>
      </c>
      <c r="Z154" s="568" t="str">
        <f t="shared" si="198"/>
        <v/>
      </c>
      <c r="AA154" s="569" t="str">
        <f t="shared" si="199"/>
        <v/>
      </c>
      <c r="AB154" s="568" t="str">
        <f t="shared" si="200"/>
        <v/>
      </c>
      <c r="AC154" s="569" t="str">
        <f>IFERROR(IF(AND(R153="Impacto",R154="Impacto"),(AC153-(+AC153*U154)),IF(AND(R153="Probabilidad",R154="Impacto"),(AC152-(+AC152*U154)),IF(R154="Probabilidad",AC153,""))),"")</f>
        <v/>
      </c>
      <c r="AD154" s="568" t="str">
        <f t="shared" si="201"/>
        <v/>
      </c>
      <c r="AE154" s="824"/>
      <c r="AF154" s="530"/>
      <c r="AG154" s="530"/>
      <c r="AH154" s="530"/>
      <c r="AI154" s="532"/>
      <c r="AJ154" s="584"/>
      <c r="AK154" s="584"/>
      <c r="AL154" s="572"/>
      <c r="AM154" s="572"/>
      <c r="AN154" s="572"/>
      <c r="AO154" s="572"/>
      <c r="AP154" s="573"/>
      <c r="AQ154" s="573"/>
      <c r="AR154" s="574"/>
      <c r="AS154" s="574"/>
      <c r="AT154" s="575"/>
      <c r="AU154" s="550"/>
    </row>
    <row r="155" spans="1:66" s="551" customFormat="1" ht="46.5" customHeight="1" thickBot="1" x14ac:dyDescent="0.3">
      <c r="A155" s="827"/>
      <c r="B155" s="837"/>
      <c r="C155" s="837"/>
      <c r="D155" s="837"/>
      <c r="E155" s="837"/>
      <c r="F155" s="837"/>
      <c r="G155" s="837"/>
      <c r="H155" s="540"/>
      <c r="I155" s="618"/>
      <c r="J155" s="619"/>
      <c r="K155" s="620"/>
      <c r="L155" s="619">
        <f ca="1">IF(NOT(ISERROR(MATCH(K155,_xlfn.ANCHORARRAY(#REF!),0))),#REF!&amp;"Por favor no seleccionar los criterios de impacto",K155)</f>
        <v>0</v>
      </c>
      <c r="M155" s="618"/>
      <c r="N155" s="619"/>
      <c r="O155" s="618"/>
      <c r="P155" s="621">
        <v>4</v>
      </c>
      <c r="Q155" s="622"/>
      <c r="R155" s="623" t="str">
        <f t="shared" si="196"/>
        <v/>
      </c>
      <c r="S155" s="622"/>
      <c r="T155" s="622"/>
      <c r="U155" s="624" t="str">
        <f t="shared" si="197"/>
        <v/>
      </c>
      <c r="V155" s="622"/>
      <c r="W155" s="622"/>
      <c r="X155" s="622"/>
      <c r="Y155" s="625" t="str">
        <f>IFERROR(IF(AND(R154="Probabilidad",R155="Probabilidad"),(AA154-(+AA154*U155)),IF(AND(R154="Impacto",R155="Probabilidad"),(AA153-(+AA153*U155)),IF(R155="Impacto",AA154,""))),"")</f>
        <v/>
      </c>
      <c r="Z155" s="626" t="str">
        <f t="shared" si="198"/>
        <v/>
      </c>
      <c r="AA155" s="627" t="str">
        <f t="shared" si="199"/>
        <v/>
      </c>
      <c r="AB155" s="626" t="str">
        <f t="shared" si="200"/>
        <v/>
      </c>
      <c r="AC155" s="627" t="str">
        <f>IFERROR(IF(AND(R154="Impacto",R155="Impacto"),(AC154-(+AC154*U155)),IF(AND(R154="Probabilidad",R155="Impacto"),(AC153-(+AC153*U155)),IF(R155="Probabilidad",AC154,""))),"")</f>
        <v/>
      </c>
      <c r="AD155" s="626" t="str">
        <f>IFERROR(IF(OR(AND(Z155="Muy Baja",AB155="Leve"),AND(Z155="Muy Baja",AB155="Menor"),AND(Z155="Baja",AB155="Leve")),"Bajo",IF(OR(AND(Z155="Muy baja",AB155="Moderado"),AND(Z155="Baja",AB155="Menor"),AND(Z155="Baja",AB155="Moderado"),AND(Z155="Media",AB155="Leve"),AND(Z155="Media",AB155="Menor"),AND(Z155="Media",AB155="Moderado"),AND(Z155="Alta",AB155="Leve"),AND(Z155="Alta",AB155="Menor")),"Moderado",IF(OR(AND(Z155="Muy Baja",AB155="Mayor"),AND(Z155="Baja",AB155="Mayor"),AND(Z155="Media",AB155="Mayor"),AND(Z155="Alta",AB155="Moderado"),AND(Z155="Alta",AB155="Mayor"),AND(Z155="Muy Alta",AB155="Leve"),AND(Z155="Muy Alta",AB155="Menor"),AND(Z155="Muy Alta",AB155="Moderado"),AND(Z155="Muy Alta",AB155="Mayor")),"Alto",IF(OR(AND(Z155="Muy Baja",AB155="Catastrófico"),AND(Z155="Baja",AB155="Catastrófico"),AND(Z155="Media",AB155="Catastrófico"),AND(Z155="Alta",AB155="Catastrófico"),AND(Z155="Muy Alta",AB155="Catastrófico")),"Extremo","")))),"")</f>
        <v/>
      </c>
      <c r="AE155" s="825"/>
      <c r="AF155" s="531"/>
      <c r="AG155" s="531"/>
      <c r="AH155" s="531"/>
      <c r="AI155" s="533"/>
      <c r="AJ155" s="628"/>
      <c r="AK155" s="628"/>
      <c r="AL155" s="549"/>
      <c r="AM155" s="549"/>
      <c r="AN155" s="549"/>
      <c r="AO155" s="549"/>
      <c r="AP155" s="629"/>
      <c r="AQ155" s="629"/>
      <c r="AR155" s="630"/>
      <c r="AS155" s="630"/>
      <c r="AT155" s="631"/>
      <c r="AU155" s="550"/>
    </row>
    <row r="156" spans="1:66" s="632" customFormat="1" ht="45" customHeight="1" x14ac:dyDescent="0.25">
      <c r="R156" s="632" t="str">
        <f t="shared" ref="R156" si="202">IF(OR(S156="Preventivo",S156="Detectivo"),"Probabilidad",IF(S156="Correctivo","Impacto",""))</f>
        <v/>
      </c>
      <c r="U156" s="632" t="str">
        <f t="shared" ref="U156" si="203">IF(AND(S156="Preventivo",T156="Automático"),"50%",IF(AND(S156="Preventivo",T156="Manual"),"40%",IF(AND(S156="Detectivo",T156="Automático"),"40%",IF(AND(S156="Detectivo",T156="Manual"),"30%",IF(AND(S156="Correctivo",T156="Automático"),"35%",IF(AND(S156="Correctivo",T156="Manual"),"25%",""))))))</f>
        <v/>
      </c>
      <c r="Y156" s="632" t="str">
        <f>IFERROR(IF(AND(#REF!="Probabilidad",R156="Probabilidad"),(#REF!-(+#REF!*U156)),IF(AND(#REF!="Impacto",R156="Probabilidad"),(#REF!-(+#REF!*U156)),IF(R156="Impacto",#REF!,""))),"")</f>
        <v/>
      </c>
      <c r="Z156" s="632" t="str">
        <f t="shared" ref="Z156" si="204">IFERROR(IF(Y156="","",IF(Y156&lt;=0.2,"Muy Baja",IF(Y156&lt;=0.4,"Baja",IF(Y156&lt;=0.6,"Media",IF(Y156&lt;=0.8,"Alta","Muy Alta"))))),"")</f>
        <v/>
      </c>
      <c r="AA156" s="632" t="str">
        <f t="shared" ref="AA156" si="205">+Y156</f>
        <v/>
      </c>
      <c r="AB156" s="632" t="str">
        <f t="shared" ref="AB156" si="206">IFERROR(IF(AC156="","",IF(AC156&lt;=0.2,"Leve",IF(AC156&lt;=0.4,"Menor",IF(AC156&lt;=0.6,"Moderado",IF(AC156&lt;=0.8,"Mayor","Catastrófico"))))),"")</f>
        <v/>
      </c>
      <c r="AC156" s="632" t="str">
        <f>IFERROR(IF(AND(#REF!="Impacto",R156="Impacto"),(#REF!-(+#REF!*U156)),IF(AND(#REF!="Probabilidad",R156="Impacto"),(#REF!-(+#REF!*U156)),IF(R156="Probabilidad",#REF!,""))),"")</f>
        <v/>
      </c>
      <c r="AD156" s="632" t="str">
        <f t="shared" ref="AD156" si="207">IFERROR(IF(OR(AND(Z156="Muy Baja",AB156="Leve"),AND(Z156="Muy Baja",AB156="Menor"),AND(Z156="Baja",AB156="Leve")),"Bajo",IF(OR(AND(Z156="Muy baja",AB156="Moderado"),AND(Z156="Baja",AB156="Menor"),AND(Z156="Baja",AB156="Moderado"),AND(Z156="Media",AB156="Leve"),AND(Z156="Media",AB156="Menor"),AND(Z156="Media",AB156="Moderado"),AND(Z156="Alta",AB156="Leve"),AND(Z156="Alta",AB156="Menor")),"Moderado",IF(OR(AND(Z156="Muy Baja",AB156="Mayor"),AND(Z156="Baja",AB156="Mayor"),AND(Z156="Media",AB156="Mayor"),AND(Z156="Alta",AB156="Moderado"),AND(Z156="Alta",AB156="Mayor"),AND(Z156="Muy Alta",AB156="Leve"),AND(Z156="Muy Alta",AB156="Menor"),AND(Z156="Muy Alta",AB156="Moderado"),AND(Z156="Muy Alta",AB156="Mayor")),"Alto",IF(OR(AND(Z156="Muy Baja",AB156="Catastrófico"),AND(Z156="Baja",AB156="Catastrófico"),AND(Z156="Media",AB156="Catastrófico"),AND(Z156="Alta",AB156="Catastrófico"),AND(Z156="Muy Alta",AB156="Catastrófico")),"Extremo","")))),"")</f>
        <v/>
      </c>
    </row>
    <row r="157" spans="1:66" s="633" customFormat="1" ht="40.5" customHeight="1" thickBot="1" x14ac:dyDescent="0.3">
      <c r="A157" s="792">
        <v>6</v>
      </c>
      <c r="B157" s="793"/>
      <c r="C157" s="794" t="s">
        <v>424</v>
      </c>
      <c r="D157" s="794"/>
      <c r="E157" s="794"/>
      <c r="F157" s="794"/>
      <c r="G157" s="794"/>
      <c r="H157" s="794" t="s">
        <v>779</v>
      </c>
      <c r="I157" s="794"/>
      <c r="J157" s="795"/>
      <c r="K157" s="632"/>
      <c r="L157" s="632"/>
      <c r="M157" s="632"/>
      <c r="N157" s="632"/>
      <c r="O157" s="632"/>
      <c r="P157" s="632"/>
      <c r="Q157" s="632"/>
      <c r="R157" s="632"/>
      <c r="S157" s="632"/>
      <c r="T157" s="632"/>
      <c r="U157" s="632"/>
      <c r="V157" s="632"/>
      <c r="W157" s="632"/>
      <c r="X157" s="632"/>
      <c r="Y157" s="632"/>
      <c r="Z157" s="632"/>
      <c r="AA157" s="632"/>
      <c r="AB157" s="632"/>
      <c r="AC157" s="632"/>
      <c r="AD157" s="632"/>
      <c r="AE157" s="632"/>
      <c r="AF157" s="632"/>
      <c r="AG157" s="632"/>
      <c r="AH157" s="632"/>
      <c r="AI157" s="632"/>
      <c r="AJ157" s="632"/>
      <c r="AK157" s="632"/>
      <c r="AL157" s="632"/>
      <c r="AM157" s="632"/>
      <c r="AN157" s="632"/>
      <c r="AO157" s="632"/>
      <c r="AP157" s="632"/>
      <c r="AQ157" s="632"/>
      <c r="AR157" s="632"/>
      <c r="AS157" s="632"/>
      <c r="AT157" s="632"/>
      <c r="AU157" s="632"/>
      <c r="AV157" s="632"/>
      <c r="AW157" s="632"/>
      <c r="AX157" s="632"/>
      <c r="AY157" s="632"/>
      <c r="AZ157" s="632"/>
      <c r="BA157" s="632"/>
      <c r="BB157" s="632"/>
      <c r="BC157" s="632"/>
      <c r="BD157" s="632"/>
      <c r="BE157" s="632"/>
      <c r="BF157" s="632"/>
      <c r="BG157" s="632"/>
      <c r="BH157" s="632"/>
      <c r="BI157" s="632"/>
      <c r="BJ157" s="632"/>
      <c r="BK157" s="632"/>
      <c r="BL157" s="632"/>
      <c r="BM157" s="632"/>
      <c r="BN157" s="632"/>
    </row>
    <row r="158" spans="1:66" s="633" customFormat="1" ht="39" customHeight="1" thickBot="1" x14ac:dyDescent="0.3">
      <c r="A158" s="792">
        <v>7</v>
      </c>
      <c r="B158" s="793"/>
      <c r="C158" s="794" t="s">
        <v>1179</v>
      </c>
      <c r="D158" s="794"/>
      <c r="E158" s="794"/>
      <c r="F158" s="794"/>
      <c r="G158" s="794"/>
      <c r="H158" s="794" t="s">
        <v>1180</v>
      </c>
      <c r="I158" s="794"/>
      <c r="J158" s="795"/>
      <c r="K158" s="632"/>
      <c r="L158" s="632"/>
      <c r="M158" s="632"/>
      <c r="N158" s="632"/>
      <c r="O158" s="632"/>
      <c r="P158" s="632"/>
      <c r="Q158" s="632"/>
      <c r="R158" s="632"/>
      <c r="S158" s="632"/>
      <c r="T158" s="632"/>
      <c r="U158" s="632"/>
      <c r="V158" s="632"/>
      <c r="W158" s="632"/>
      <c r="X158" s="632"/>
      <c r="Y158" s="632"/>
      <c r="Z158" s="632"/>
      <c r="AA158" s="632"/>
      <c r="AB158" s="632"/>
      <c r="AC158" s="632"/>
      <c r="AD158" s="632"/>
      <c r="AE158" s="632"/>
      <c r="AF158" s="632"/>
      <c r="AG158" s="632"/>
      <c r="AH158" s="632"/>
      <c r="AI158" s="632"/>
      <c r="AJ158" s="632"/>
      <c r="AK158" s="632"/>
      <c r="AL158" s="632"/>
      <c r="AM158" s="632"/>
      <c r="AN158" s="632"/>
      <c r="AO158" s="632"/>
      <c r="AP158" s="632"/>
      <c r="AQ158" s="632"/>
      <c r="AR158" s="632"/>
      <c r="AS158" s="632"/>
      <c r="AT158" s="632"/>
      <c r="AU158" s="632"/>
      <c r="AV158" s="632"/>
      <c r="AW158" s="632"/>
      <c r="AX158" s="632"/>
      <c r="AY158" s="632"/>
      <c r="AZ158" s="632"/>
      <c r="BA158" s="632"/>
      <c r="BB158" s="632"/>
      <c r="BC158" s="632"/>
      <c r="BD158" s="632"/>
      <c r="BE158" s="632"/>
      <c r="BF158" s="632"/>
      <c r="BG158" s="632"/>
      <c r="BH158" s="632"/>
      <c r="BI158" s="632"/>
      <c r="BJ158" s="632"/>
      <c r="BK158" s="632"/>
      <c r="BL158" s="632"/>
      <c r="BM158" s="632"/>
      <c r="BN158" s="632"/>
    </row>
    <row r="159" spans="1:66" s="633" customFormat="1" ht="14.25" thickBot="1" x14ac:dyDescent="0.3">
      <c r="A159" s="634"/>
      <c r="B159" s="635"/>
      <c r="C159" s="634"/>
      <c r="D159" s="634"/>
      <c r="E159" s="634"/>
      <c r="F159" s="632"/>
      <c r="G159" s="636"/>
      <c r="H159" s="632"/>
      <c r="I159" s="632"/>
      <c r="J159" s="632"/>
      <c r="K159" s="632"/>
      <c r="L159" s="632"/>
      <c r="M159" s="632"/>
      <c r="N159" s="632"/>
      <c r="O159" s="632"/>
      <c r="P159" s="632"/>
      <c r="Q159" s="632"/>
      <c r="R159" s="632"/>
      <c r="S159" s="632"/>
      <c r="T159" s="632"/>
      <c r="U159" s="632"/>
      <c r="V159" s="632"/>
      <c r="W159" s="632"/>
      <c r="X159" s="632"/>
      <c r="Y159" s="632"/>
      <c r="Z159" s="632"/>
      <c r="AA159" s="632"/>
      <c r="AB159" s="632"/>
      <c r="AC159" s="632"/>
      <c r="AD159" s="632"/>
      <c r="AE159" s="632"/>
      <c r="AF159" s="632"/>
      <c r="AG159" s="632"/>
      <c r="AH159" s="632"/>
      <c r="AI159" s="632"/>
      <c r="AJ159" s="632"/>
      <c r="AK159" s="632"/>
      <c r="AL159" s="632"/>
      <c r="AM159" s="632"/>
      <c r="AN159" s="632"/>
      <c r="AO159" s="632"/>
      <c r="AP159" s="632"/>
      <c r="AQ159" s="632"/>
      <c r="AR159" s="632"/>
      <c r="AS159" s="632"/>
      <c r="AT159" s="632"/>
      <c r="AU159" s="632"/>
      <c r="AV159" s="632"/>
      <c r="AW159" s="632"/>
      <c r="AX159" s="632"/>
      <c r="AY159" s="632"/>
      <c r="AZ159" s="632"/>
      <c r="BA159" s="632"/>
      <c r="BB159" s="632"/>
      <c r="BC159" s="632"/>
      <c r="BD159" s="632"/>
      <c r="BE159" s="632"/>
      <c r="BF159" s="632"/>
      <c r="BG159" s="632"/>
      <c r="BH159" s="632"/>
      <c r="BI159" s="632"/>
      <c r="BJ159" s="632"/>
      <c r="BK159" s="632"/>
      <c r="BL159" s="632"/>
      <c r="BM159" s="632"/>
      <c r="BN159" s="632"/>
    </row>
    <row r="160" spans="1:66" s="633" customFormat="1" ht="15" customHeight="1" x14ac:dyDescent="0.25">
      <c r="A160" s="796" t="s">
        <v>775</v>
      </c>
      <c r="B160" s="797"/>
      <c r="C160" s="798" t="s">
        <v>776</v>
      </c>
      <c r="D160" s="799"/>
      <c r="E160" s="797"/>
      <c r="F160" s="798" t="s">
        <v>777</v>
      </c>
      <c r="G160" s="800"/>
      <c r="H160" s="632"/>
      <c r="I160" s="632"/>
      <c r="J160" s="632"/>
      <c r="K160" s="632"/>
      <c r="L160" s="632"/>
      <c r="M160" s="632"/>
      <c r="N160" s="632"/>
      <c r="O160" s="632"/>
      <c r="P160" s="632"/>
      <c r="Q160" s="632"/>
      <c r="R160" s="632"/>
      <c r="S160" s="632"/>
      <c r="T160" s="632"/>
      <c r="U160" s="632"/>
      <c r="V160" s="632"/>
      <c r="W160" s="632"/>
      <c r="X160" s="632"/>
      <c r="Y160" s="632"/>
      <c r="Z160" s="632"/>
      <c r="AA160" s="632"/>
      <c r="AB160" s="632"/>
      <c r="AC160" s="632"/>
      <c r="AD160" s="632"/>
      <c r="AE160" s="632"/>
      <c r="AF160" s="632"/>
      <c r="AG160" s="632"/>
      <c r="AH160" s="632"/>
      <c r="AI160" s="632"/>
      <c r="AJ160" s="632"/>
      <c r="AK160" s="632"/>
      <c r="AL160" s="632"/>
      <c r="AM160" s="632"/>
      <c r="AN160" s="632"/>
      <c r="AO160" s="632"/>
      <c r="AP160" s="632"/>
      <c r="AQ160" s="632"/>
      <c r="AR160" s="632"/>
      <c r="AS160" s="632"/>
      <c r="AT160" s="632"/>
      <c r="AU160" s="632"/>
      <c r="AV160" s="632"/>
      <c r="AW160" s="632"/>
      <c r="AX160" s="632"/>
      <c r="AY160" s="632"/>
      <c r="AZ160" s="632"/>
      <c r="BA160" s="632"/>
      <c r="BB160" s="632"/>
      <c r="BC160" s="632"/>
      <c r="BD160" s="632"/>
      <c r="BE160" s="632"/>
      <c r="BF160" s="632"/>
      <c r="BG160" s="632"/>
      <c r="BH160" s="632"/>
      <c r="BI160" s="632"/>
      <c r="BJ160" s="632"/>
      <c r="BK160" s="632"/>
      <c r="BL160" s="632"/>
      <c r="BM160" s="632"/>
      <c r="BN160" s="632"/>
    </row>
    <row r="161" spans="1:66" s="633" customFormat="1" ht="45" customHeight="1" x14ac:dyDescent="0.25">
      <c r="A161" s="801" t="s">
        <v>1181</v>
      </c>
      <c r="B161" s="802"/>
      <c r="C161" s="801" t="s">
        <v>1182</v>
      </c>
      <c r="D161" s="803"/>
      <c r="E161" s="802"/>
      <c r="F161" s="637" t="s">
        <v>1183</v>
      </c>
      <c r="G161" s="638"/>
      <c r="H161" s="632"/>
      <c r="I161" s="632"/>
      <c r="J161" s="632"/>
      <c r="K161" s="632"/>
      <c r="L161" s="632"/>
      <c r="M161" s="632"/>
      <c r="N161" s="632"/>
      <c r="O161" s="632"/>
      <c r="P161" s="632"/>
      <c r="Q161" s="632"/>
      <c r="R161" s="632"/>
      <c r="S161" s="632"/>
      <c r="T161" s="632"/>
      <c r="U161" s="632"/>
      <c r="V161" s="632"/>
      <c r="W161" s="632"/>
      <c r="X161" s="632"/>
      <c r="Y161" s="632"/>
      <c r="Z161" s="632"/>
      <c r="AA161" s="632"/>
      <c r="AB161" s="632"/>
      <c r="AC161" s="632"/>
      <c r="AD161" s="632"/>
      <c r="AE161" s="632"/>
      <c r="AF161" s="632"/>
      <c r="AG161" s="632"/>
      <c r="AH161" s="632"/>
      <c r="AI161" s="632"/>
      <c r="AJ161" s="632"/>
      <c r="AK161" s="632"/>
      <c r="AL161" s="632"/>
      <c r="AM161" s="632"/>
      <c r="AN161" s="632"/>
      <c r="AO161" s="632"/>
      <c r="AP161" s="632"/>
      <c r="AQ161" s="632"/>
      <c r="AR161" s="632"/>
      <c r="AS161" s="632"/>
      <c r="AT161" s="632"/>
      <c r="AU161" s="632"/>
      <c r="AV161" s="632"/>
      <c r="AW161" s="632"/>
      <c r="AX161" s="632"/>
      <c r="AY161" s="632"/>
      <c r="AZ161" s="632"/>
      <c r="BA161" s="632"/>
      <c r="BB161" s="632"/>
      <c r="BC161" s="632"/>
      <c r="BD161" s="632"/>
      <c r="BE161" s="632"/>
      <c r="BF161" s="632"/>
      <c r="BG161" s="632"/>
      <c r="BH161" s="632"/>
      <c r="BI161" s="632"/>
      <c r="BJ161" s="632"/>
      <c r="BK161" s="632"/>
      <c r="BL161" s="632"/>
      <c r="BM161" s="632"/>
      <c r="BN161" s="632"/>
    </row>
    <row r="162" spans="1:66" s="633" customFormat="1" ht="45" customHeight="1" x14ac:dyDescent="0.25">
      <c r="A162" s="804" t="s">
        <v>1184</v>
      </c>
      <c r="B162" s="805"/>
      <c r="C162" s="804" t="s">
        <v>1185</v>
      </c>
      <c r="D162" s="806"/>
      <c r="E162" s="805"/>
      <c r="F162" s="807" t="s">
        <v>1186</v>
      </c>
      <c r="G162" s="808"/>
      <c r="H162" s="632"/>
      <c r="I162" s="632"/>
      <c r="J162" s="632"/>
      <c r="K162" s="632"/>
      <c r="L162" s="632"/>
      <c r="M162" s="632"/>
      <c r="N162" s="632"/>
      <c r="O162" s="632"/>
      <c r="P162" s="632"/>
      <c r="Q162" s="632"/>
      <c r="R162" s="632"/>
      <c r="S162" s="632"/>
      <c r="T162" s="632"/>
      <c r="U162" s="632"/>
      <c r="V162" s="632"/>
      <c r="W162" s="632"/>
      <c r="X162" s="632"/>
      <c r="Y162" s="632"/>
      <c r="Z162" s="632"/>
      <c r="AA162" s="632"/>
      <c r="AB162" s="632"/>
      <c r="AC162" s="632"/>
      <c r="AD162" s="632"/>
      <c r="AE162" s="632"/>
      <c r="AF162" s="632"/>
      <c r="AG162" s="632"/>
      <c r="AH162" s="632"/>
      <c r="AI162" s="632"/>
      <c r="AJ162" s="632"/>
      <c r="AK162" s="632"/>
      <c r="AL162" s="632"/>
      <c r="AM162" s="632"/>
      <c r="AN162" s="632"/>
      <c r="AO162" s="632"/>
      <c r="AP162" s="632"/>
      <c r="AQ162" s="632"/>
      <c r="AR162" s="632"/>
      <c r="AS162" s="632"/>
      <c r="AT162" s="632"/>
      <c r="AU162" s="632"/>
      <c r="AV162" s="632"/>
      <c r="AW162" s="632"/>
      <c r="AX162" s="632"/>
      <c r="AY162" s="632"/>
      <c r="AZ162" s="632"/>
      <c r="BA162" s="632"/>
      <c r="BB162" s="632"/>
      <c r="BC162" s="632"/>
      <c r="BD162" s="632"/>
      <c r="BE162" s="632"/>
      <c r="BF162" s="632"/>
      <c r="BG162" s="632"/>
      <c r="BH162" s="632"/>
      <c r="BI162" s="632"/>
      <c r="BJ162" s="632"/>
      <c r="BK162" s="632"/>
      <c r="BL162" s="632"/>
      <c r="BM162" s="632"/>
      <c r="BN162" s="632"/>
    </row>
    <row r="163" spans="1:66" s="633" customFormat="1" ht="14.25" thickBot="1" x14ac:dyDescent="0.3">
      <c r="A163" s="787" t="s">
        <v>1187</v>
      </c>
      <c r="B163" s="788"/>
      <c r="C163" s="787" t="s">
        <v>1188</v>
      </c>
      <c r="D163" s="789"/>
      <c r="E163" s="788"/>
      <c r="F163" s="790" t="s">
        <v>1189</v>
      </c>
      <c r="G163" s="791"/>
      <c r="H163" s="632"/>
      <c r="I163" s="632"/>
      <c r="J163" s="632"/>
      <c r="K163" s="632"/>
      <c r="L163" s="632"/>
      <c r="M163" s="632"/>
      <c r="N163" s="632"/>
      <c r="O163" s="632"/>
      <c r="P163" s="632"/>
      <c r="Q163" s="632"/>
      <c r="R163" s="632"/>
      <c r="S163" s="632"/>
      <c r="T163" s="632"/>
      <c r="U163" s="632"/>
      <c r="V163" s="632"/>
      <c r="W163" s="632"/>
      <c r="X163" s="632"/>
      <c r="Y163" s="632"/>
      <c r="Z163" s="632"/>
      <c r="AA163" s="632"/>
      <c r="AB163" s="632"/>
      <c r="AC163" s="632"/>
      <c r="AD163" s="632"/>
      <c r="AE163" s="632"/>
      <c r="AF163" s="632"/>
      <c r="AG163" s="632"/>
      <c r="AH163" s="632"/>
      <c r="AI163" s="632"/>
      <c r="AJ163" s="632"/>
      <c r="AK163" s="632"/>
      <c r="AL163" s="632"/>
      <c r="AM163" s="632"/>
      <c r="AN163" s="632"/>
      <c r="AO163" s="632"/>
      <c r="AP163" s="632"/>
      <c r="AQ163" s="632"/>
      <c r="AR163" s="632"/>
      <c r="AS163" s="632"/>
      <c r="AT163" s="632"/>
      <c r="AU163" s="632"/>
      <c r="AV163" s="632"/>
      <c r="AW163" s="632"/>
      <c r="AX163" s="632"/>
      <c r="AY163" s="632"/>
      <c r="AZ163" s="632"/>
      <c r="BA163" s="632"/>
      <c r="BB163" s="632"/>
      <c r="BC163" s="632"/>
      <c r="BD163" s="632"/>
      <c r="BE163" s="632"/>
      <c r="BF163" s="632"/>
      <c r="BG163" s="632"/>
      <c r="BH163" s="632"/>
      <c r="BI163" s="632"/>
      <c r="BJ163" s="632"/>
      <c r="BK163" s="632"/>
      <c r="BL163" s="632"/>
      <c r="BM163" s="632"/>
      <c r="BN163" s="632"/>
    </row>
    <row r="164" spans="1:66" s="633" customFormat="1" ht="13.5" x14ac:dyDescent="0.25">
      <c r="A164" s="632"/>
      <c r="B164" s="632"/>
      <c r="C164" s="632"/>
      <c r="D164" s="632"/>
      <c r="E164" s="632"/>
      <c r="F164" s="632"/>
      <c r="G164" s="632"/>
      <c r="H164" s="632"/>
      <c r="I164" s="632"/>
      <c r="J164" s="632"/>
      <c r="K164" s="632"/>
      <c r="L164" s="632"/>
      <c r="M164" s="632"/>
      <c r="N164" s="632"/>
      <c r="O164" s="632"/>
      <c r="P164" s="632"/>
      <c r="Q164" s="632"/>
      <c r="R164" s="632"/>
      <c r="S164" s="632"/>
      <c r="T164" s="632"/>
      <c r="U164" s="632"/>
      <c r="V164" s="632"/>
      <c r="W164" s="632"/>
      <c r="X164" s="632"/>
      <c r="Y164" s="632"/>
      <c r="Z164" s="632"/>
      <c r="AA164" s="632"/>
      <c r="AB164" s="632"/>
      <c r="AC164" s="632"/>
      <c r="AD164" s="632"/>
      <c r="AE164" s="632"/>
      <c r="AF164" s="632"/>
      <c r="AG164" s="632"/>
      <c r="AH164" s="632"/>
      <c r="AI164" s="632"/>
      <c r="AJ164" s="632"/>
      <c r="AK164" s="632"/>
      <c r="AL164" s="632"/>
      <c r="AM164" s="632"/>
      <c r="AN164" s="632"/>
      <c r="AO164" s="632"/>
      <c r="AP164" s="632"/>
      <c r="AQ164" s="632"/>
      <c r="AR164" s="632"/>
      <c r="AS164" s="632"/>
      <c r="AT164" s="632"/>
      <c r="AU164" s="632"/>
      <c r="AV164" s="632"/>
      <c r="AW164" s="632"/>
      <c r="AX164" s="632"/>
      <c r="AY164" s="632"/>
      <c r="AZ164" s="632"/>
      <c r="BA164" s="632"/>
      <c r="BB164" s="632"/>
      <c r="BC164" s="632"/>
      <c r="BD164" s="632"/>
      <c r="BE164" s="632"/>
      <c r="BF164" s="632"/>
      <c r="BG164" s="632"/>
      <c r="BH164" s="632"/>
      <c r="BI164" s="632"/>
      <c r="BJ164" s="632"/>
      <c r="BK164" s="632"/>
      <c r="BL164" s="632"/>
      <c r="BM164" s="632"/>
      <c r="BN164" s="632"/>
    </row>
    <row r="165" spans="1:66" s="633" customFormat="1" ht="13.5" x14ac:dyDescent="0.25">
      <c r="A165" s="632"/>
      <c r="B165" s="632"/>
      <c r="C165" s="632"/>
      <c r="D165" s="632"/>
      <c r="E165" s="632"/>
      <c r="F165" s="632"/>
      <c r="G165" s="632"/>
      <c r="H165" s="632"/>
      <c r="I165" s="632"/>
      <c r="J165" s="632"/>
      <c r="K165" s="632"/>
      <c r="L165" s="632"/>
      <c r="M165" s="632"/>
      <c r="N165" s="632"/>
      <c r="O165" s="632"/>
      <c r="P165" s="632"/>
      <c r="Q165" s="632"/>
      <c r="R165" s="632"/>
      <c r="S165" s="632"/>
      <c r="T165" s="632"/>
      <c r="U165" s="632"/>
      <c r="V165" s="632"/>
      <c r="W165" s="632"/>
      <c r="X165" s="632"/>
      <c r="Y165" s="632"/>
      <c r="Z165" s="632"/>
      <c r="AA165" s="632"/>
      <c r="AB165" s="632"/>
      <c r="AC165" s="632"/>
      <c r="AD165" s="632"/>
      <c r="AE165" s="632"/>
      <c r="AF165" s="632"/>
      <c r="AG165" s="632"/>
      <c r="AH165" s="632"/>
      <c r="AI165" s="632"/>
      <c r="AJ165" s="632"/>
      <c r="AK165" s="632"/>
      <c r="AL165" s="632"/>
      <c r="AM165" s="632"/>
      <c r="AN165" s="632"/>
      <c r="AO165" s="632"/>
      <c r="AP165" s="632"/>
      <c r="AQ165" s="632"/>
      <c r="AR165" s="632"/>
      <c r="AS165" s="632"/>
      <c r="AT165" s="632"/>
      <c r="AU165" s="632"/>
      <c r="AV165" s="632"/>
      <c r="AW165" s="632"/>
      <c r="AX165" s="632"/>
      <c r="AY165" s="632"/>
      <c r="AZ165" s="632"/>
      <c r="BA165" s="632"/>
      <c r="BB165" s="632"/>
      <c r="BC165" s="632"/>
      <c r="BD165" s="632"/>
      <c r="BE165" s="632"/>
      <c r="BF165" s="632"/>
      <c r="BG165" s="632"/>
      <c r="BH165" s="632"/>
      <c r="BI165" s="632"/>
      <c r="BJ165" s="632"/>
      <c r="BK165" s="632"/>
      <c r="BL165" s="632"/>
      <c r="BM165" s="632"/>
      <c r="BN165" s="632"/>
    </row>
    <row r="166" spans="1:66" s="633" customFormat="1" ht="13.5" x14ac:dyDescent="0.25">
      <c r="A166" s="632"/>
      <c r="B166" s="632"/>
      <c r="C166" s="632"/>
      <c r="D166" s="632"/>
      <c r="E166" s="632"/>
      <c r="F166" s="632"/>
      <c r="G166" s="632"/>
      <c r="H166" s="632"/>
      <c r="I166" s="632"/>
      <c r="J166" s="632"/>
      <c r="K166" s="632"/>
      <c r="L166" s="632"/>
      <c r="M166" s="632"/>
      <c r="N166" s="632"/>
      <c r="O166" s="632"/>
      <c r="P166" s="632"/>
      <c r="Q166" s="632"/>
      <c r="R166" s="632"/>
      <c r="S166" s="632"/>
      <c r="T166" s="632"/>
      <c r="U166" s="632"/>
      <c r="V166" s="632"/>
      <c r="W166" s="632"/>
      <c r="X166" s="632"/>
      <c r="Y166" s="632"/>
      <c r="Z166" s="632"/>
      <c r="AA166" s="632"/>
      <c r="AB166" s="632"/>
      <c r="AC166" s="632"/>
      <c r="AD166" s="632"/>
      <c r="AE166" s="632"/>
      <c r="AF166" s="632"/>
      <c r="AG166" s="632"/>
      <c r="AH166" s="632"/>
      <c r="AI166" s="632"/>
      <c r="AJ166" s="632"/>
      <c r="AK166" s="632"/>
      <c r="AL166" s="632"/>
      <c r="AM166" s="632"/>
      <c r="AN166" s="632"/>
      <c r="AO166" s="632"/>
      <c r="AP166" s="632"/>
      <c r="AQ166" s="632"/>
      <c r="AR166" s="632"/>
      <c r="AS166" s="632"/>
      <c r="AT166" s="632"/>
      <c r="AU166" s="632"/>
      <c r="AV166" s="632"/>
      <c r="AW166" s="632"/>
      <c r="AX166" s="632"/>
      <c r="AY166" s="632"/>
      <c r="AZ166" s="632"/>
      <c r="BA166" s="632"/>
      <c r="BB166" s="632"/>
      <c r="BC166" s="632"/>
      <c r="BD166" s="632"/>
      <c r="BE166" s="632"/>
      <c r="BF166" s="632"/>
      <c r="BG166" s="632"/>
      <c r="BH166" s="632"/>
      <c r="BI166" s="632"/>
      <c r="BJ166" s="632"/>
      <c r="BK166" s="632"/>
      <c r="BL166" s="632"/>
      <c r="BM166" s="632"/>
      <c r="BN166" s="632"/>
    </row>
    <row r="167" spans="1:66" s="633" customFormat="1" ht="13.5" x14ac:dyDescent="0.25">
      <c r="A167" s="632"/>
      <c r="B167" s="632"/>
      <c r="C167" s="632"/>
      <c r="D167" s="632"/>
      <c r="E167" s="632"/>
      <c r="F167" s="632"/>
      <c r="G167" s="632"/>
      <c r="H167" s="632"/>
      <c r="I167" s="632"/>
      <c r="J167" s="632"/>
      <c r="K167" s="632"/>
      <c r="L167" s="632"/>
      <c r="M167" s="632"/>
      <c r="N167" s="632"/>
      <c r="O167" s="632"/>
      <c r="P167" s="632"/>
      <c r="Q167" s="632"/>
      <c r="R167" s="632"/>
      <c r="S167" s="632"/>
      <c r="T167" s="632"/>
      <c r="U167" s="632"/>
      <c r="V167" s="632"/>
      <c r="W167" s="632"/>
      <c r="X167" s="632"/>
      <c r="Y167" s="632"/>
      <c r="Z167" s="632"/>
      <c r="AA167" s="632"/>
      <c r="AB167" s="632"/>
      <c r="AC167" s="632"/>
      <c r="AD167" s="632"/>
      <c r="AE167" s="632"/>
      <c r="AF167" s="632"/>
      <c r="AG167" s="632"/>
      <c r="AH167" s="632"/>
      <c r="AI167" s="632"/>
      <c r="AJ167" s="632"/>
      <c r="AK167" s="632"/>
      <c r="AL167" s="632"/>
      <c r="AM167" s="632"/>
      <c r="AN167" s="632"/>
      <c r="AO167" s="632"/>
      <c r="AP167" s="632"/>
      <c r="AQ167" s="632"/>
      <c r="AR167" s="632"/>
      <c r="AS167" s="632"/>
      <c r="AT167" s="632"/>
      <c r="AU167" s="632"/>
      <c r="AV167" s="632"/>
      <c r="AW167" s="632"/>
      <c r="AX167" s="632"/>
      <c r="AY167" s="632"/>
      <c r="AZ167" s="632"/>
      <c r="BA167" s="632"/>
      <c r="BB167" s="632"/>
      <c r="BC167" s="632"/>
      <c r="BD167" s="632"/>
      <c r="BE167" s="632"/>
      <c r="BF167" s="632"/>
      <c r="BG167" s="632"/>
      <c r="BH167" s="632"/>
      <c r="BI167" s="632"/>
      <c r="BJ167" s="632"/>
      <c r="BK167" s="632"/>
      <c r="BL167" s="632"/>
      <c r="BM167" s="632"/>
      <c r="BN167" s="632"/>
    </row>
    <row r="168" spans="1:66" s="633" customFormat="1" ht="13.5" x14ac:dyDescent="0.25">
      <c r="A168" s="632"/>
      <c r="B168" s="632"/>
      <c r="C168" s="632"/>
      <c r="D168" s="632"/>
      <c r="E168" s="632"/>
      <c r="F168" s="632"/>
      <c r="G168" s="632"/>
      <c r="H168" s="632"/>
      <c r="I168" s="632"/>
      <c r="J168" s="632"/>
      <c r="K168" s="632"/>
      <c r="L168" s="632"/>
      <c r="M168" s="632"/>
      <c r="N168" s="632"/>
      <c r="O168" s="632"/>
      <c r="P168" s="632"/>
      <c r="Q168" s="632"/>
      <c r="R168" s="632"/>
      <c r="S168" s="632"/>
      <c r="T168" s="632"/>
      <c r="U168" s="632"/>
      <c r="V168" s="632"/>
      <c r="W168" s="632"/>
      <c r="X168" s="632"/>
      <c r="Y168" s="632"/>
      <c r="Z168" s="632"/>
      <c r="AA168" s="632"/>
      <c r="AB168" s="632"/>
      <c r="AC168" s="632"/>
      <c r="AD168" s="632"/>
      <c r="AE168" s="632"/>
      <c r="AF168" s="632"/>
      <c r="AG168" s="632"/>
      <c r="AH168" s="632"/>
      <c r="AI168" s="632"/>
      <c r="AJ168" s="632"/>
      <c r="AK168" s="632"/>
      <c r="AL168" s="632"/>
      <c r="AM168" s="632"/>
      <c r="AN168" s="632"/>
      <c r="AO168" s="632"/>
      <c r="AP168" s="632"/>
      <c r="AQ168" s="632"/>
      <c r="AR168" s="632"/>
      <c r="AS168" s="632"/>
      <c r="AT168" s="632"/>
      <c r="AU168" s="632"/>
      <c r="AV168" s="632"/>
      <c r="AW168" s="632"/>
      <c r="AX168" s="632"/>
      <c r="AY168" s="632"/>
      <c r="AZ168" s="632"/>
      <c r="BA168" s="632"/>
      <c r="BB168" s="632"/>
      <c r="BC168" s="632"/>
      <c r="BD168" s="632"/>
      <c r="BE168" s="632"/>
      <c r="BF168" s="632"/>
      <c r="BG168" s="632"/>
      <c r="BH168" s="632"/>
      <c r="BI168" s="632"/>
      <c r="BJ168" s="632"/>
      <c r="BK168" s="632"/>
      <c r="BL168" s="632"/>
      <c r="BM168" s="632"/>
      <c r="BN168" s="632"/>
    </row>
    <row r="169" spans="1:66" s="633" customFormat="1" ht="13.5" x14ac:dyDescent="0.25">
      <c r="A169" s="632"/>
      <c r="B169" s="632"/>
      <c r="C169" s="632"/>
      <c r="D169" s="632"/>
      <c r="E169" s="632"/>
      <c r="F169" s="632"/>
      <c r="G169" s="632"/>
      <c r="H169" s="632"/>
      <c r="I169" s="632"/>
      <c r="J169" s="632"/>
      <c r="K169" s="632"/>
      <c r="L169" s="632"/>
      <c r="M169" s="632"/>
      <c r="N169" s="632"/>
      <c r="O169" s="632"/>
      <c r="P169" s="632"/>
      <c r="Q169" s="632"/>
      <c r="R169" s="632"/>
      <c r="S169" s="632"/>
      <c r="T169" s="632"/>
      <c r="U169" s="632"/>
      <c r="V169" s="632"/>
      <c r="W169" s="632"/>
      <c r="X169" s="632"/>
      <c r="Y169" s="632"/>
      <c r="Z169" s="632"/>
      <c r="AA169" s="632"/>
      <c r="AB169" s="632"/>
      <c r="AC169" s="632"/>
      <c r="AD169" s="632"/>
      <c r="AE169" s="632"/>
      <c r="AF169" s="632"/>
      <c r="AG169" s="632"/>
      <c r="AH169" s="632"/>
      <c r="AI169" s="632"/>
      <c r="AJ169" s="632"/>
      <c r="AK169" s="632"/>
      <c r="AL169" s="632"/>
      <c r="AM169" s="632"/>
      <c r="AN169" s="632"/>
      <c r="AO169" s="632"/>
      <c r="AP169" s="632"/>
      <c r="AQ169" s="632"/>
      <c r="AR169" s="632"/>
      <c r="AS169" s="632"/>
      <c r="AT169" s="632"/>
      <c r="AU169" s="632"/>
      <c r="AV169" s="632"/>
      <c r="AW169" s="632"/>
      <c r="AX169" s="632"/>
      <c r="AY169" s="632"/>
      <c r="AZ169" s="632"/>
      <c r="BA169" s="632"/>
      <c r="BB169" s="632"/>
      <c r="BC169" s="632"/>
      <c r="BD169" s="632"/>
      <c r="BE169" s="632"/>
      <c r="BF169" s="632"/>
      <c r="BG169" s="632"/>
      <c r="BH169" s="632"/>
      <c r="BI169" s="632"/>
      <c r="BJ169" s="632"/>
      <c r="BK169" s="632"/>
      <c r="BL169" s="632"/>
      <c r="BM169" s="632"/>
      <c r="BN169" s="632"/>
    </row>
    <row r="170" spans="1:66" s="633" customFormat="1" ht="13.5" x14ac:dyDescent="0.25">
      <c r="A170" s="632"/>
      <c r="B170" s="632"/>
      <c r="C170" s="632"/>
      <c r="D170" s="632"/>
      <c r="E170" s="632"/>
      <c r="F170" s="632"/>
      <c r="G170" s="632"/>
      <c r="H170" s="632"/>
      <c r="I170" s="632"/>
      <c r="J170" s="632"/>
      <c r="K170" s="632"/>
      <c r="L170" s="632"/>
      <c r="M170" s="632"/>
      <c r="N170" s="632"/>
      <c r="O170" s="632"/>
      <c r="P170" s="632"/>
      <c r="Q170" s="632"/>
      <c r="R170" s="632"/>
      <c r="S170" s="632"/>
      <c r="T170" s="632"/>
      <c r="U170" s="632"/>
      <c r="V170" s="632"/>
      <c r="W170" s="632"/>
      <c r="X170" s="632"/>
      <c r="Y170" s="632"/>
      <c r="Z170" s="632"/>
      <c r="AA170" s="632"/>
      <c r="AB170" s="632"/>
      <c r="AC170" s="632"/>
      <c r="AD170" s="632"/>
      <c r="AE170" s="632"/>
      <c r="AF170" s="632"/>
      <c r="AG170" s="632"/>
      <c r="AH170" s="632"/>
      <c r="AI170" s="632"/>
      <c r="AJ170" s="632"/>
      <c r="AK170" s="632"/>
      <c r="AL170" s="632"/>
      <c r="AM170" s="632"/>
      <c r="AN170" s="632"/>
      <c r="AO170" s="632"/>
      <c r="AP170" s="632"/>
      <c r="AQ170" s="632"/>
      <c r="AR170" s="632"/>
      <c r="AS170" s="632"/>
      <c r="AT170" s="632"/>
      <c r="AU170" s="632"/>
      <c r="AV170" s="632"/>
      <c r="AW170" s="632"/>
      <c r="AX170" s="632"/>
      <c r="AY170" s="632"/>
      <c r="AZ170" s="632"/>
      <c r="BA170" s="632"/>
      <c r="BB170" s="632"/>
      <c r="BC170" s="632"/>
      <c r="BD170" s="632"/>
      <c r="BE170" s="632"/>
      <c r="BF170" s="632"/>
      <c r="BG170" s="632"/>
      <c r="BH170" s="632"/>
      <c r="BI170" s="632"/>
      <c r="BJ170" s="632"/>
      <c r="BK170" s="632"/>
      <c r="BL170" s="632"/>
      <c r="BM170" s="632"/>
      <c r="BN170" s="632"/>
    </row>
    <row r="171" spans="1:66" s="633" customFormat="1" ht="13.5" x14ac:dyDescent="0.25">
      <c r="A171" s="632"/>
      <c r="B171" s="632"/>
      <c r="C171" s="632"/>
      <c r="D171" s="632"/>
      <c r="E171" s="632"/>
      <c r="F171" s="632"/>
      <c r="G171" s="632"/>
      <c r="H171" s="632"/>
      <c r="I171" s="632"/>
      <c r="J171" s="632"/>
      <c r="K171" s="632"/>
      <c r="L171" s="632"/>
      <c r="M171" s="632"/>
      <c r="N171" s="632"/>
      <c r="O171" s="632"/>
      <c r="P171" s="632"/>
      <c r="Q171" s="632"/>
      <c r="R171" s="632"/>
      <c r="S171" s="632"/>
      <c r="T171" s="632"/>
      <c r="U171" s="632"/>
      <c r="V171" s="632"/>
      <c r="W171" s="632"/>
      <c r="X171" s="632"/>
      <c r="Y171" s="632"/>
      <c r="Z171" s="632"/>
      <c r="AA171" s="632"/>
      <c r="AB171" s="632"/>
      <c r="AC171" s="632"/>
      <c r="AD171" s="632"/>
      <c r="AE171" s="632"/>
      <c r="AF171" s="632"/>
      <c r="AG171" s="632"/>
      <c r="AH171" s="632"/>
      <c r="AI171" s="632"/>
      <c r="AJ171" s="632"/>
      <c r="AK171" s="632"/>
      <c r="AL171" s="632"/>
      <c r="AM171" s="632"/>
      <c r="AN171" s="632"/>
      <c r="AO171" s="632"/>
      <c r="AP171" s="632"/>
      <c r="AQ171" s="632"/>
      <c r="AR171" s="632"/>
      <c r="AS171" s="632"/>
      <c r="AT171" s="632"/>
      <c r="AU171" s="632"/>
      <c r="AV171" s="632"/>
      <c r="AW171" s="632"/>
      <c r="AX171" s="632"/>
      <c r="AY171" s="632"/>
      <c r="AZ171" s="632"/>
      <c r="BA171" s="632"/>
      <c r="BB171" s="632"/>
      <c r="BC171" s="632"/>
      <c r="BD171" s="632"/>
      <c r="BE171" s="632"/>
      <c r="BF171" s="632"/>
      <c r="BG171" s="632"/>
      <c r="BH171" s="632"/>
      <c r="BI171" s="632"/>
      <c r="BJ171" s="632"/>
      <c r="BK171" s="632"/>
      <c r="BL171" s="632"/>
      <c r="BM171" s="632"/>
      <c r="BN171" s="632"/>
    </row>
    <row r="172" spans="1:66" s="633" customFormat="1" ht="13.5" x14ac:dyDescent="0.25">
      <c r="A172" s="632"/>
      <c r="B172" s="632"/>
      <c r="C172" s="632"/>
      <c r="D172" s="632"/>
      <c r="E172" s="632"/>
      <c r="F172" s="632"/>
      <c r="G172" s="632"/>
      <c r="H172" s="632"/>
      <c r="I172" s="632"/>
      <c r="J172" s="632"/>
      <c r="K172" s="632"/>
      <c r="L172" s="632"/>
      <c r="M172" s="632"/>
      <c r="N172" s="632"/>
      <c r="O172" s="632"/>
      <c r="P172" s="632"/>
      <c r="Q172" s="632"/>
      <c r="R172" s="632"/>
      <c r="S172" s="632"/>
      <c r="T172" s="632"/>
      <c r="U172" s="632"/>
      <c r="V172" s="632"/>
      <c r="W172" s="632"/>
      <c r="X172" s="632"/>
      <c r="Y172" s="632"/>
      <c r="Z172" s="632"/>
      <c r="AA172" s="632"/>
      <c r="AB172" s="632"/>
      <c r="AC172" s="632"/>
      <c r="AD172" s="632"/>
      <c r="AE172" s="632"/>
      <c r="AF172" s="632"/>
      <c r="AG172" s="632"/>
      <c r="AH172" s="632"/>
      <c r="AI172" s="632"/>
      <c r="AJ172" s="632"/>
      <c r="AK172" s="632"/>
      <c r="AL172" s="632"/>
      <c r="AM172" s="632"/>
      <c r="AN172" s="632"/>
      <c r="AO172" s="632"/>
      <c r="AP172" s="632"/>
      <c r="AQ172" s="632"/>
      <c r="AR172" s="632"/>
      <c r="AS172" s="632"/>
      <c r="AT172" s="632"/>
      <c r="AU172" s="632"/>
      <c r="AV172" s="632"/>
      <c r="AW172" s="632"/>
      <c r="AX172" s="632"/>
      <c r="AY172" s="632"/>
      <c r="AZ172" s="632"/>
      <c r="BA172" s="632"/>
      <c r="BB172" s="632"/>
      <c r="BC172" s="632"/>
      <c r="BD172" s="632"/>
      <c r="BE172" s="632"/>
      <c r="BF172" s="632"/>
      <c r="BG172" s="632"/>
      <c r="BH172" s="632"/>
      <c r="BI172" s="632"/>
      <c r="BJ172" s="632"/>
      <c r="BK172" s="632"/>
      <c r="BL172" s="632"/>
      <c r="BM172" s="632"/>
      <c r="BN172" s="632"/>
    </row>
    <row r="173" spans="1:66" s="633" customFormat="1" ht="13.5" x14ac:dyDescent="0.25">
      <c r="A173" s="632"/>
      <c r="B173" s="632"/>
      <c r="C173" s="632"/>
      <c r="D173" s="632"/>
      <c r="E173" s="632"/>
      <c r="F173" s="632"/>
      <c r="G173" s="632"/>
      <c r="H173" s="632"/>
      <c r="I173" s="632"/>
      <c r="J173" s="632"/>
      <c r="K173" s="632"/>
      <c r="L173" s="632"/>
      <c r="M173" s="632"/>
      <c r="N173" s="632"/>
      <c r="O173" s="632"/>
      <c r="P173" s="632"/>
      <c r="Q173" s="632"/>
      <c r="R173" s="632"/>
      <c r="S173" s="632"/>
      <c r="T173" s="632"/>
      <c r="U173" s="632"/>
      <c r="V173" s="632"/>
      <c r="W173" s="632"/>
      <c r="X173" s="632"/>
      <c r="Y173" s="632"/>
      <c r="Z173" s="632"/>
      <c r="AA173" s="632"/>
      <c r="AB173" s="632"/>
      <c r="AC173" s="632"/>
      <c r="AD173" s="632"/>
      <c r="AE173" s="632"/>
      <c r="AF173" s="632"/>
      <c r="AG173" s="632"/>
      <c r="AH173" s="632"/>
      <c r="AI173" s="632"/>
      <c r="AJ173" s="632"/>
      <c r="AK173" s="632"/>
      <c r="AL173" s="632"/>
      <c r="AM173" s="632"/>
      <c r="AN173" s="632"/>
      <c r="AO173" s="632"/>
      <c r="AP173" s="632"/>
      <c r="AQ173" s="632"/>
      <c r="AR173" s="632"/>
      <c r="AS173" s="632"/>
      <c r="AT173" s="632"/>
      <c r="AU173" s="632"/>
      <c r="AV173" s="632"/>
      <c r="AW173" s="632"/>
      <c r="AX173" s="632"/>
      <c r="AY173" s="632"/>
      <c r="AZ173" s="632"/>
      <c r="BA173" s="632"/>
      <c r="BB173" s="632"/>
      <c r="BC173" s="632"/>
      <c r="BD173" s="632"/>
      <c r="BE173" s="632"/>
      <c r="BF173" s="632"/>
      <c r="BG173" s="632"/>
      <c r="BH173" s="632"/>
      <c r="BI173" s="632"/>
      <c r="BJ173" s="632"/>
      <c r="BK173" s="632"/>
      <c r="BL173" s="632"/>
      <c r="BM173" s="632"/>
      <c r="BN173" s="632"/>
    </row>
    <row r="174" spans="1:66" s="633" customFormat="1" ht="13.5" x14ac:dyDescent="0.25">
      <c r="A174" s="632"/>
      <c r="B174" s="632"/>
      <c r="C174" s="632"/>
      <c r="D174" s="632"/>
      <c r="E174" s="632"/>
      <c r="F174" s="632"/>
      <c r="G174" s="632"/>
      <c r="H174" s="632"/>
      <c r="I174" s="632"/>
      <c r="J174" s="632"/>
      <c r="K174" s="632"/>
      <c r="L174" s="632"/>
      <c r="M174" s="632"/>
      <c r="N174" s="632"/>
      <c r="O174" s="632"/>
      <c r="P174" s="632"/>
      <c r="Q174" s="632"/>
      <c r="R174" s="632"/>
      <c r="S174" s="632"/>
      <c r="T174" s="632"/>
      <c r="U174" s="632"/>
      <c r="V174" s="632"/>
      <c r="W174" s="632"/>
      <c r="X174" s="632"/>
      <c r="Y174" s="632"/>
      <c r="Z174" s="632"/>
      <c r="AA174" s="632"/>
      <c r="AB174" s="632"/>
      <c r="AC174" s="632"/>
      <c r="AD174" s="632"/>
      <c r="AE174" s="632"/>
      <c r="AF174" s="632"/>
      <c r="AG174" s="632"/>
      <c r="AH174" s="632"/>
      <c r="AI174" s="632"/>
      <c r="AJ174" s="632"/>
      <c r="AK174" s="632"/>
      <c r="AL174" s="632"/>
      <c r="AM174" s="632"/>
      <c r="AN174" s="632"/>
      <c r="AO174" s="632"/>
      <c r="AP174" s="632"/>
      <c r="AQ174" s="632"/>
      <c r="AR174" s="632"/>
      <c r="AS174" s="632"/>
      <c r="AT174" s="632"/>
      <c r="AU174" s="632"/>
      <c r="AV174" s="632"/>
      <c r="AW174" s="632"/>
      <c r="AX174" s="632"/>
      <c r="AY174" s="632"/>
      <c r="AZ174" s="632"/>
      <c r="BA174" s="632"/>
      <c r="BB174" s="632"/>
      <c r="BC174" s="632"/>
      <c r="BD174" s="632"/>
      <c r="BE174" s="632"/>
      <c r="BF174" s="632"/>
      <c r="BG174" s="632"/>
      <c r="BH174" s="632"/>
      <c r="BI174" s="632"/>
      <c r="BJ174" s="632"/>
      <c r="BK174" s="632"/>
      <c r="BL174" s="632"/>
      <c r="BM174" s="632"/>
      <c r="BN174" s="632"/>
    </row>
    <row r="175" spans="1:66" s="633" customFormat="1" ht="13.5" x14ac:dyDescent="0.25">
      <c r="A175" s="632"/>
      <c r="B175" s="632"/>
      <c r="C175" s="632"/>
      <c r="D175" s="632"/>
      <c r="E175" s="632"/>
      <c r="F175" s="632"/>
      <c r="G175" s="632"/>
      <c r="H175" s="632"/>
      <c r="I175" s="632"/>
      <c r="J175" s="632"/>
      <c r="K175" s="632"/>
      <c r="L175" s="632"/>
      <c r="M175" s="632"/>
      <c r="N175" s="632"/>
      <c r="O175" s="632"/>
      <c r="P175" s="632"/>
      <c r="Q175" s="632"/>
      <c r="R175" s="632"/>
      <c r="S175" s="632"/>
      <c r="T175" s="632"/>
      <c r="U175" s="632"/>
      <c r="V175" s="632"/>
      <c r="W175" s="632"/>
      <c r="X175" s="632"/>
      <c r="Y175" s="632"/>
      <c r="Z175" s="632"/>
      <c r="AA175" s="632"/>
      <c r="AB175" s="632"/>
      <c r="AC175" s="632"/>
      <c r="AD175" s="632"/>
      <c r="AE175" s="632"/>
      <c r="AF175" s="632"/>
      <c r="AG175" s="632"/>
      <c r="AH175" s="632"/>
      <c r="AI175" s="632"/>
      <c r="AJ175" s="632"/>
      <c r="AK175" s="632"/>
      <c r="AL175" s="632"/>
      <c r="AM175" s="632"/>
      <c r="AN175" s="632"/>
      <c r="AO175" s="632"/>
      <c r="AP175" s="632"/>
      <c r="AQ175" s="632"/>
      <c r="AR175" s="632"/>
      <c r="AS175" s="632"/>
      <c r="AT175" s="632"/>
      <c r="AU175" s="632"/>
      <c r="AV175" s="632"/>
      <c r="AW175" s="632"/>
      <c r="AX175" s="632"/>
      <c r="AY175" s="632"/>
      <c r="AZ175" s="632"/>
      <c r="BA175" s="632"/>
      <c r="BB175" s="632"/>
      <c r="BC175" s="632"/>
      <c r="BD175" s="632"/>
      <c r="BE175" s="632"/>
      <c r="BF175" s="632"/>
      <c r="BG175" s="632"/>
      <c r="BH175" s="632"/>
      <c r="BI175" s="632"/>
      <c r="BJ175" s="632"/>
      <c r="BK175" s="632"/>
      <c r="BL175" s="632"/>
      <c r="BM175" s="632"/>
      <c r="BN175" s="632"/>
    </row>
    <row r="176" spans="1:66" s="633" customFormat="1" ht="13.5" x14ac:dyDescent="0.25">
      <c r="A176" s="632"/>
      <c r="B176" s="632"/>
      <c r="C176" s="632"/>
      <c r="D176" s="632"/>
      <c r="E176" s="632"/>
      <c r="F176" s="632"/>
      <c r="G176" s="632"/>
      <c r="H176" s="632"/>
      <c r="I176" s="632"/>
      <c r="J176" s="632"/>
      <c r="K176" s="632"/>
      <c r="L176" s="632"/>
      <c r="M176" s="632"/>
      <c r="N176" s="632"/>
      <c r="O176" s="632"/>
      <c r="P176" s="632"/>
      <c r="Q176" s="632"/>
      <c r="R176" s="632"/>
      <c r="S176" s="632"/>
      <c r="T176" s="632"/>
      <c r="U176" s="632"/>
      <c r="V176" s="632"/>
      <c r="W176" s="632"/>
      <c r="X176" s="632"/>
      <c r="Y176" s="632"/>
      <c r="Z176" s="632"/>
      <c r="AA176" s="632"/>
      <c r="AB176" s="632"/>
      <c r="AC176" s="632"/>
      <c r="AD176" s="632"/>
      <c r="AE176" s="632"/>
      <c r="AF176" s="632"/>
      <c r="AG176" s="632"/>
      <c r="AH176" s="632"/>
      <c r="AI176" s="632"/>
      <c r="AJ176" s="632"/>
      <c r="AK176" s="632"/>
      <c r="AL176" s="632"/>
      <c r="AM176" s="632"/>
      <c r="AN176" s="632"/>
      <c r="AO176" s="632"/>
      <c r="AP176" s="632"/>
      <c r="AQ176" s="632"/>
      <c r="AR176" s="632"/>
      <c r="AS176" s="632"/>
      <c r="AT176" s="632"/>
      <c r="AU176" s="632"/>
      <c r="AV176" s="632"/>
      <c r="AW176" s="632"/>
      <c r="AX176" s="632"/>
      <c r="AY176" s="632"/>
      <c r="AZ176" s="632"/>
      <c r="BA176" s="632"/>
      <c r="BB176" s="632"/>
      <c r="BC176" s="632"/>
      <c r="BD176" s="632"/>
      <c r="BE176" s="632"/>
      <c r="BF176" s="632"/>
      <c r="BG176" s="632"/>
      <c r="BH176" s="632"/>
      <c r="BI176" s="632"/>
      <c r="BJ176" s="632"/>
      <c r="BK176" s="632"/>
      <c r="BL176" s="632"/>
      <c r="BM176" s="632"/>
      <c r="BN176" s="632"/>
    </row>
    <row r="177" spans="1:66" s="633" customFormat="1" ht="13.5" x14ac:dyDescent="0.25">
      <c r="A177" s="632"/>
      <c r="B177" s="632"/>
      <c r="C177" s="632"/>
      <c r="D177" s="632"/>
      <c r="E177" s="632"/>
      <c r="F177" s="632"/>
      <c r="G177" s="632"/>
      <c r="H177" s="632"/>
      <c r="I177" s="632"/>
      <c r="J177" s="632"/>
      <c r="K177" s="632"/>
      <c r="L177" s="632"/>
      <c r="M177" s="632"/>
      <c r="N177" s="632"/>
      <c r="O177" s="632"/>
      <c r="P177" s="632"/>
      <c r="Q177" s="632"/>
      <c r="R177" s="632"/>
      <c r="S177" s="632"/>
      <c r="T177" s="632"/>
      <c r="U177" s="632"/>
      <c r="V177" s="632"/>
      <c r="W177" s="632"/>
      <c r="X177" s="632"/>
      <c r="Y177" s="632"/>
      <c r="Z177" s="632"/>
      <c r="AA177" s="632"/>
      <c r="AB177" s="632"/>
      <c r="AC177" s="632"/>
      <c r="AD177" s="632"/>
      <c r="AE177" s="632"/>
      <c r="AF177" s="632"/>
      <c r="AG177" s="632"/>
      <c r="AH177" s="632"/>
      <c r="AI177" s="632"/>
      <c r="AJ177" s="632"/>
      <c r="AK177" s="632"/>
      <c r="AL177" s="632"/>
      <c r="AM177" s="632"/>
      <c r="AN177" s="632"/>
      <c r="AO177" s="632"/>
      <c r="AP177" s="632"/>
      <c r="AQ177" s="632"/>
      <c r="AR177" s="632"/>
      <c r="AS177" s="632"/>
      <c r="AT177" s="632"/>
      <c r="AU177" s="632"/>
      <c r="AV177" s="632"/>
      <c r="AW177" s="632"/>
      <c r="AX177" s="632"/>
      <c r="AY177" s="632"/>
      <c r="AZ177" s="632"/>
      <c r="BA177" s="632"/>
      <c r="BB177" s="632"/>
      <c r="BC177" s="632"/>
      <c r="BD177" s="632"/>
      <c r="BE177" s="632"/>
      <c r="BF177" s="632"/>
      <c r="BG177" s="632"/>
      <c r="BH177" s="632"/>
      <c r="BI177" s="632"/>
      <c r="BJ177" s="632"/>
      <c r="BK177" s="632"/>
      <c r="BL177" s="632"/>
      <c r="BM177" s="632"/>
      <c r="BN177" s="632"/>
    </row>
    <row r="178" spans="1:66" s="633" customFormat="1" ht="13.5" x14ac:dyDescent="0.25">
      <c r="A178" s="632"/>
      <c r="B178" s="632"/>
      <c r="C178" s="632"/>
      <c r="D178" s="632"/>
      <c r="E178" s="632"/>
      <c r="F178" s="632"/>
      <c r="G178" s="632"/>
      <c r="H178" s="632"/>
      <c r="I178" s="632"/>
      <c r="J178" s="632"/>
      <c r="K178" s="632"/>
      <c r="L178" s="632"/>
      <c r="M178" s="632"/>
      <c r="N178" s="632"/>
      <c r="O178" s="632"/>
      <c r="P178" s="632"/>
      <c r="Q178" s="632"/>
      <c r="R178" s="632"/>
      <c r="S178" s="632"/>
      <c r="T178" s="632"/>
      <c r="U178" s="632"/>
      <c r="V178" s="632"/>
      <c r="W178" s="632"/>
      <c r="X178" s="632"/>
      <c r="Y178" s="632"/>
      <c r="Z178" s="632"/>
      <c r="AA178" s="632"/>
      <c r="AB178" s="632"/>
      <c r="AC178" s="632"/>
      <c r="AD178" s="632"/>
      <c r="AE178" s="632"/>
      <c r="AF178" s="632"/>
      <c r="AG178" s="632"/>
      <c r="AH178" s="632"/>
      <c r="AI178" s="632"/>
      <c r="AJ178" s="632"/>
      <c r="AK178" s="632"/>
      <c r="AL178" s="632"/>
      <c r="AM178" s="632"/>
      <c r="AN178" s="632"/>
      <c r="AO178" s="632"/>
      <c r="AP178" s="632"/>
      <c r="AQ178" s="632"/>
      <c r="AR178" s="632"/>
      <c r="AS178" s="632"/>
      <c r="AT178" s="632"/>
      <c r="AU178" s="632"/>
      <c r="AV178" s="632"/>
      <c r="AW178" s="632"/>
      <c r="AX178" s="632"/>
      <c r="AY178" s="632"/>
      <c r="AZ178" s="632"/>
      <c r="BA178" s="632"/>
      <c r="BB178" s="632"/>
      <c r="BC178" s="632"/>
      <c r="BD178" s="632"/>
      <c r="BE178" s="632"/>
      <c r="BF178" s="632"/>
      <c r="BG178" s="632"/>
      <c r="BH178" s="632"/>
      <c r="BI178" s="632"/>
      <c r="BJ178" s="632"/>
      <c r="BK178" s="632"/>
      <c r="BL178" s="632"/>
      <c r="BM178" s="632"/>
      <c r="BN178" s="632"/>
    </row>
    <row r="179" spans="1:66" s="633" customFormat="1" ht="13.5" x14ac:dyDescent="0.25">
      <c r="A179" s="632"/>
      <c r="B179" s="632"/>
      <c r="C179" s="632"/>
      <c r="D179" s="632"/>
      <c r="E179" s="632"/>
      <c r="F179" s="632"/>
      <c r="G179" s="632"/>
      <c r="H179" s="632"/>
      <c r="I179" s="632"/>
      <c r="J179" s="632"/>
      <c r="K179" s="632"/>
      <c r="L179" s="632"/>
      <c r="M179" s="632"/>
      <c r="N179" s="632"/>
      <c r="O179" s="632"/>
      <c r="P179" s="632"/>
      <c r="Q179" s="632"/>
      <c r="R179" s="632"/>
      <c r="S179" s="632"/>
      <c r="T179" s="632"/>
      <c r="U179" s="632"/>
      <c r="V179" s="632"/>
      <c r="W179" s="632"/>
      <c r="X179" s="632"/>
      <c r="Y179" s="632"/>
      <c r="Z179" s="632"/>
      <c r="AA179" s="632"/>
      <c r="AB179" s="632"/>
      <c r="AC179" s="632"/>
      <c r="AD179" s="632"/>
      <c r="AE179" s="632"/>
      <c r="AF179" s="632"/>
      <c r="AG179" s="632"/>
      <c r="AH179" s="632"/>
      <c r="AI179" s="632"/>
      <c r="AJ179" s="632"/>
      <c r="AK179" s="632"/>
      <c r="AL179" s="632"/>
      <c r="AM179" s="632"/>
      <c r="AN179" s="632"/>
      <c r="AO179" s="632"/>
      <c r="AP179" s="632"/>
      <c r="AQ179" s="632"/>
      <c r="AR179" s="632"/>
      <c r="AS179" s="632"/>
      <c r="AT179" s="632"/>
      <c r="AU179" s="632"/>
      <c r="AV179" s="632"/>
      <c r="AW179" s="632"/>
      <c r="AX179" s="632"/>
      <c r="AY179" s="632"/>
      <c r="AZ179" s="632"/>
      <c r="BA179" s="632"/>
      <c r="BB179" s="632"/>
      <c r="BC179" s="632"/>
      <c r="BD179" s="632"/>
      <c r="BE179" s="632"/>
      <c r="BF179" s="632"/>
      <c r="BG179" s="632"/>
      <c r="BH179" s="632"/>
      <c r="BI179" s="632"/>
      <c r="BJ179" s="632"/>
      <c r="BK179" s="632"/>
      <c r="BL179" s="632"/>
      <c r="BM179" s="632"/>
      <c r="BN179" s="632"/>
    </row>
    <row r="180" spans="1:66" s="633" customFormat="1" ht="13.5" x14ac:dyDescent="0.25">
      <c r="A180" s="632"/>
      <c r="B180" s="632"/>
      <c r="C180" s="632"/>
      <c r="D180" s="632"/>
      <c r="E180" s="632"/>
      <c r="F180" s="632"/>
      <c r="G180" s="632"/>
      <c r="H180" s="632"/>
      <c r="I180" s="632"/>
      <c r="J180" s="632"/>
      <c r="K180" s="632"/>
      <c r="L180" s="632"/>
      <c r="M180" s="632"/>
      <c r="N180" s="632"/>
      <c r="O180" s="632"/>
      <c r="P180" s="632"/>
      <c r="Q180" s="632"/>
      <c r="R180" s="632"/>
      <c r="S180" s="632"/>
      <c r="T180" s="632"/>
      <c r="U180" s="632"/>
      <c r="V180" s="632"/>
      <c r="W180" s="632"/>
      <c r="X180" s="632"/>
      <c r="Y180" s="632"/>
      <c r="Z180" s="632"/>
      <c r="AA180" s="632"/>
      <c r="AB180" s="632"/>
      <c r="AC180" s="632"/>
      <c r="AD180" s="632"/>
      <c r="AE180" s="632"/>
      <c r="AF180" s="632"/>
      <c r="AG180" s="632"/>
      <c r="AH180" s="632"/>
      <c r="AI180" s="632"/>
      <c r="AJ180" s="632"/>
      <c r="AK180" s="632"/>
      <c r="AL180" s="632"/>
      <c r="AM180" s="632"/>
      <c r="AN180" s="632"/>
      <c r="AO180" s="632"/>
      <c r="AP180" s="632"/>
      <c r="AQ180" s="632"/>
      <c r="AR180" s="632"/>
      <c r="AS180" s="632"/>
      <c r="AT180" s="632"/>
      <c r="AU180" s="632"/>
      <c r="AV180" s="632"/>
      <c r="AW180" s="632"/>
      <c r="AX180" s="632"/>
      <c r="AY180" s="632"/>
      <c r="AZ180" s="632"/>
      <c r="BA180" s="632"/>
      <c r="BB180" s="632"/>
      <c r="BC180" s="632"/>
      <c r="BD180" s="632"/>
      <c r="BE180" s="632"/>
      <c r="BF180" s="632"/>
      <c r="BG180" s="632"/>
      <c r="BH180" s="632"/>
      <c r="BI180" s="632"/>
      <c r="BJ180" s="632"/>
      <c r="BK180" s="632"/>
      <c r="BL180" s="632"/>
      <c r="BM180" s="632"/>
      <c r="BN180" s="632"/>
    </row>
    <row r="181" spans="1:66" s="633" customFormat="1" ht="13.5" x14ac:dyDescent="0.25">
      <c r="A181" s="632"/>
      <c r="B181" s="632"/>
      <c r="C181" s="632"/>
      <c r="D181" s="632"/>
      <c r="E181" s="632"/>
      <c r="F181" s="632"/>
      <c r="G181" s="632"/>
      <c r="H181" s="632"/>
      <c r="I181" s="632"/>
      <c r="J181" s="632"/>
      <c r="K181" s="632"/>
      <c r="L181" s="632"/>
      <c r="M181" s="632"/>
      <c r="N181" s="632"/>
      <c r="O181" s="632"/>
      <c r="P181" s="632"/>
      <c r="Q181" s="632"/>
      <c r="R181" s="632"/>
      <c r="S181" s="632"/>
      <c r="T181" s="632"/>
      <c r="U181" s="632"/>
      <c r="V181" s="632"/>
      <c r="W181" s="632"/>
      <c r="X181" s="632"/>
      <c r="Y181" s="632"/>
      <c r="Z181" s="632"/>
      <c r="AA181" s="632"/>
      <c r="AB181" s="632"/>
      <c r="AC181" s="632"/>
      <c r="AD181" s="632"/>
      <c r="AE181" s="632"/>
      <c r="AF181" s="632"/>
      <c r="AG181" s="632"/>
      <c r="AH181" s="632"/>
      <c r="AI181" s="632"/>
      <c r="AJ181" s="632"/>
      <c r="AK181" s="632"/>
      <c r="AL181" s="632"/>
      <c r="AM181" s="632"/>
      <c r="AN181" s="632"/>
      <c r="AO181" s="632"/>
      <c r="AP181" s="632"/>
      <c r="AQ181" s="632"/>
      <c r="AR181" s="632"/>
      <c r="AS181" s="632"/>
      <c r="AT181" s="632"/>
      <c r="AU181" s="632"/>
      <c r="AV181" s="632"/>
      <c r="AW181" s="632"/>
      <c r="AX181" s="632"/>
      <c r="AY181" s="632"/>
      <c r="AZ181" s="632"/>
      <c r="BA181" s="632"/>
      <c r="BB181" s="632"/>
      <c r="BC181" s="632"/>
      <c r="BD181" s="632"/>
      <c r="BE181" s="632"/>
      <c r="BF181" s="632"/>
      <c r="BG181" s="632"/>
      <c r="BH181" s="632"/>
      <c r="BI181" s="632"/>
      <c r="BJ181" s="632"/>
      <c r="BK181" s="632"/>
      <c r="BL181" s="632"/>
      <c r="BM181" s="632"/>
      <c r="BN181" s="632"/>
    </row>
    <row r="182" spans="1:66" s="633" customFormat="1" ht="13.5" x14ac:dyDescent="0.25">
      <c r="A182" s="632"/>
      <c r="B182" s="632"/>
      <c r="C182" s="632"/>
      <c r="D182" s="632"/>
      <c r="E182" s="632"/>
      <c r="F182" s="632"/>
      <c r="G182" s="632"/>
      <c r="H182" s="632"/>
      <c r="I182" s="632"/>
      <c r="J182" s="632"/>
      <c r="K182" s="632"/>
      <c r="L182" s="632"/>
      <c r="M182" s="632"/>
      <c r="N182" s="632"/>
      <c r="O182" s="632"/>
      <c r="P182" s="632"/>
      <c r="Q182" s="632"/>
      <c r="R182" s="632"/>
      <c r="S182" s="632"/>
      <c r="T182" s="632"/>
      <c r="U182" s="632"/>
      <c r="V182" s="632"/>
      <c r="W182" s="632"/>
      <c r="X182" s="632"/>
      <c r="Y182" s="632"/>
      <c r="Z182" s="632"/>
      <c r="AA182" s="632"/>
      <c r="AB182" s="632"/>
      <c r="AC182" s="632"/>
      <c r="AD182" s="632"/>
      <c r="AE182" s="632"/>
      <c r="AF182" s="632"/>
      <c r="AG182" s="632"/>
      <c r="AH182" s="632"/>
      <c r="AI182" s="632"/>
      <c r="AJ182" s="632"/>
      <c r="AK182" s="632"/>
      <c r="AL182" s="632"/>
      <c r="AM182" s="632"/>
      <c r="AN182" s="632"/>
      <c r="AO182" s="632"/>
      <c r="AP182" s="632"/>
      <c r="AQ182" s="632"/>
      <c r="AR182" s="632"/>
      <c r="AS182" s="632"/>
      <c r="AT182" s="632"/>
      <c r="AU182" s="632"/>
      <c r="AV182" s="632"/>
      <c r="AW182" s="632"/>
      <c r="AX182" s="632"/>
      <c r="AY182" s="632"/>
      <c r="AZ182" s="632"/>
      <c r="BA182" s="632"/>
      <c r="BB182" s="632"/>
      <c r="BC182" s="632"/>
      <c r="BD182" s="632"/>
      <c r="BE182" s="632"/>
      <c r="BF182" s="632"/>
      <c r="BG182" s="632"/>
      <c r="BH182" s="632"/>
      <c r="BI182" s="632"/>
      <c r="BJ182" s="632"/>
      <c r="BK182" s="632"/>
      <c r="BL182" s="632"/>
      <c r="BM182" s="632"/>
      <c r="BN182" s="632"/>
    </row>
    <row r="183" spans="1:66" s="633" customFormat="1" ht="13.5" x14ac:dyDescent="0.25">
      <c r="A183" s="632"/>
      <c r="B183" s="632"/>
      <c r="C183" s="632"/>
      <c r="D183" s="632"/>
      <c r="E183" s="632"/>
      <c r="F183" s="632"/>
      <c r="G183" s="632"/>
      <c r="H183" s="632"/>
      <c r="I183" s="632"/>
      <c r="J183" s="632"/>
      <c r="K183" s="632"/>
      <c r="L183" s="632"/>
      <c r="M183" s="632"/>
      <c r="N183" s="632"/>
      <c r="O183" s="632"/>
      <c r="P183" s="632"/>
      <c r="Q183" s="632"/>
      <c r="R183" s="632"/>
      <c r="S183" s="632"/>
      <c r="T183" s="632"/>
      <c r="U183" s="632"/>
      <c r="V183" s="632"/>
      <c r="W183" s="632"/>
      <c r="X183" s="632"/>
      <c r="Y183" s="632"/>
      <c r="Z183" s="632"/>
      <c r="AA183" s="632"/>
      <c r="AB183" s="632"/>
      <c r="AC183" s="632"/>
      <c r="AD183" s="632"/>
      <c r="AE183" s="632"/>
      <c r="AF183" s="632"/>
      <c r="AG183" s="632"/>
      <c r="AH183" s="632"/>
      <c r="AI183" s="632"/>
      <c r="AJ183" s="632"/>
      <c r="AK183" s="632"/>
      <c r="AL183" s="632"/>
      <c r="AM183" s="632"/>
      <c r="AN183" s="632"/>
      <c r="AO183" s="632"/>
      <c r="AP183" s="632"/>
      <c r="AQ183" s="632"/>
      <c r="AR183" s="632"/>
      <c r="AS183" s="632"/>
      <c r="AT183" s="632"/>
      <c r="AU183" s="632"/>
      <c r="AV183" s="632"/>
      <c r="AW183" s="632"/>
      <c r="AX183" s="632"/>
      <c r="AY183" s="632"/>
      <c r="AZ183" s="632"/>
      <c r="BA183" s="632"/>
      <c r="BB183" s="632"/>
      <c r="BC183" s="632"/>
      <c r="BD183" s="632"/>
      <c r="BE183" s="632"/>
      <c r="BF183" s="632"/>
      <c r="BG183" s="632"/>
      <c r="BH183" s="632"/>
      <c r="BI183" s="632"/>
      <c r="BJ183" s="632"/>
      <c r="BK183" s="632"/>
      <c r="BL183" s="632"/>
      <c r="BM183" s="632"/>
      <c r="BN183" s="632"/>
    </row>
    <row r="184" spans="1:66" s="633" customFormat="1" ht="13.5" x14ac:dyDescent="0.25">
      <c r="A184" s="632"/>
      <c r="B184" s="632"/>
      <c r="C184" s="632"/>
      <c r="D184" s="632"/>
      <c r="E184" s="632"/>
      <c r="F184" s="632"/>
      <c r="G184" s="632"/>
      <c r="H184" s="632"/>
      <c r="I184" s="632"/>
      <c r="J184" s="632"/>
      <c r="K184" s="632"/>
      <c r="L184" s="632"/>
      <c r="M184" s="632"/>
      <c r="N184" s="632"/>
      <c r="O184" s="632"/>
      <c r="P184" s="632"/>
      <c r="Q184" s="632"/>
      <c r="R184" s="632"/>
      <c r="S184" s="632"/>
      <c r="T184" s="632"/>
      <c r="U184" s="632"/>
      <c r="V184" s="632"/>
      <c r="W184" s="632"/>
      <c r="X184" s="632"/>
      <c r="Y184" s="632"/>
      <c r="Z184" s="632"/>
      <c r="AA184" s="632"/>
      <c r="AB184" s="632"/>
      <c r="AC184" s="632"/>
      <c r="AD184" s="632"/>
      <c r="AE184" s="632"/>
      <c r="AF184" s="632"/>
      <c r="AG184" s="632"/>
      <c r="AH184" s="632"/>
      <c r="AI184" s="632"/>
      <c r="AJ184" s="632"/>
      <c r="AK184" s="632"/>
      <c r="AL184" s="632"/>
      <c r="AM184" s="632"/>
      <c r="AN184" s="632"/>
      <c r="AO184" s="632"/>
      <c r="AP184" s="632"/>
      <c r="AQ184" s="632"/>
      <c r="AR184" s="632"/>
      <c r="AS184" s="632"/>
      <c r="AT184" s="632"/>
      <c r="AU184" s="632"/>
      <c r="AV184" s="632"/>
      <c r="AW184" s="632"/>
      <c r="AX184" s="632"/>
      <c r="AY184" s="632"/>
      <c r="AZ184" s="632"/>
      <c r="BA184" s="632"/>
      <c r="BB184" s="632"/>
      <c r="BC184" s="632"/>
      <c r="BD184" s="632"/>
      <c r="BE184" s="632"/>
      <c r="BF184" s="632"/>
      <c r="BG184" s="632"/>
      <c r="BH184" s="632"/>
      <c r="BI184" s="632"/>
      <c r="BJ184" s="632"/>
      <c r="BK184" s="632"/>
      <c r="BL184" s="632"/>
      <c r="BM184" s="632"/>
      <c r="BN184" s="632"/>
    </row>
    <row r="185" spans="1:66" s="633" customFormat="1" ht="13.5" x14ac:dyDescent="0.25">
      <c r="A185" s="632"/>
      <c r="B185" s="632"/>
      <c r="C185" s="632"/>
      <c r="D185" s="632"/>
      <c r="E185" s="632"/>
      <c r="F185" s="632"/>
      <c r="G185" s="632"/>
      <c r="H185" s="632"/>
      <c r="I185" s="632"/>
      <c r="J185" s="632"/>
      <c r="K185" s="632"/>
      <c r="L185" s="632"/>
      <c r="M185" s="632"/>
      <c r="N185" s="632"/>
      <c r="O185" s="632"/>
      <c r="P185" s="632"/>
      <c r="Q185" s="632"/>
      <c r="R185" s="632"/>
      <c r="S185" s="632"/>
      <c r="T185" s="632"/>
      <c r="U185" s="632"/>
      <c r="V185" s="632"/>
      <c r="W185" s="632"/>
      <c r="X185" s="632"/>
      <c r="Y185" s="632"/>
      <c r="Z185" s="632"/>
      <c r="AA185" s="632"/>
      <c r="AB185" s="632"/>
      <c r="AC185" s="632"/>
      <c r="AD185" s="632"/>
      <c r="AE185" s="632"/>
      <c r="AF185" s="632"/>
      <c r="AG185" s="632"/>
      <c r="AH185" s="632"/>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row>
    <row r="186" spans="1:66" s="633" customFormat="1" ht="13.5" x14ac:dyDescent="0.25">
      <c r="A186" s="632"/>
      <c r="B186" s="632"/>
      <c r="C186" s="632"/>
      <c r="D186" s="632"/>
      <c r="E186" s="632"/>
      <c r="F186" s="632"/>
      <c r="G186" s="632"/>
      <c r="H186" s="632"/>
      <c r="I186" s="632"/>
      <c r="J186" s="632"/>
      <c r="K186" s="632"/>
      <c r="L186" s="632"/>
      <c r="M186" s="632"/>
      <c r="N186" s="632"/>
      <c r="O186" s="632"/>
      <c r="P186" s="632"/>
      <c r="Q186" s="632"/>
      <c r="R186" s="632"/>
      <c r="S186" s="632"/>
      <c r="T186" s="632"/>
      <c r="U186" s="632"/>
      <c r="V186" s="632"/>
      <c r="W186" s="632"/>
      <c r="X186" s="632"/>
      <c r="Y186" s="632"/>
      <c r="Z186" s="632"/>
      <c r="AA186" s="632"/>
      <c r="AB186" s="632"/>
      <c r="AC186" s="632"/>
      <c r="AD186" s="632"/>
      <c r="AE186" s="632"/>
      <c r="AF186" s="632"/>
      <c r="AG186" s="632"/>
      <c r="AH186" s="632"/>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row>
    <row r="187" spans="1:66" s="633" customFormat="1" ht="13.5" x14ac:dyDescent="0.25">
      <c r="A187" s="632"/>
      <c r="B187" s="632"/>
      <c r="C187" s="632"/>
      <c r="D187" s="632"/>
      <c r="E187" s="632"/>
      <c r="F187" s="632"/>
      <c r="G187" s="632"/>
      <c r="H187" s="632"/>
      <c r="I187" s="632"/>
      <c r="J187" s="632"/>
      <c r="K187" s="632"/>
      <c r="L187" s="632"/>
      <c r="M187" s="632"/>
      <c r="N187" s="632"/>
      <c r="O187" s="632"/>
      <c r="P187" s="632"/>
      <c r="Q187" s="632"/>
      <c r="R187" s="632"/>
      <c r="S187" s="632"/>
      <c r="T187" s="632"/>
      <c r="U187" s="632"/>
      <c r="V187" s="632"/>
      <c r="W187" s="632"/>
      <c r="X187" s="632"/>
      <c r="Y187" s="632"/>
      <c r="Z187" s="632"/>
      <c r="AA187" s="632"/>
      <c r="AB187" s="632"/>
      <c r="AC187" s="632"/>
      <c r="AD187" s="632"/>
      <c r="AE187" s="632"/>
      <c r="AF187" s="632"/>
      <c r="AG187" s="632"/>
      <c r="AH187" s="632"/>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row>
    <row r="188" spans="1:66" s="633" customFormat="1" ht="13.5" x14ac:dyDescent="0.25">
      <c r="A188" s="632"/>
      <c r="B188" s="632"/>
      <c r="C188" s="632"/>
      <c r="D188" s="632"/>
      <c r="E188" s="632"/>
      <c r="F188" s="632"/>
      <c r="G188" s="632"/>
      <c r="H188" s="632"/>
      <c r="I188" s="632"/>
      <c r="J188" s="632"/>
      <c r="K188" s="632"/>
      <c r="L188" s="632"/>
      <c r="M188" s="632"/>
      <c r="N188" s="632"/>
      <c r="O188" s="632"/>
      <c r="P188" s="632"/>
      <c r="Q188" s="632"/>
      <c r="R188" s="632"/>
      <c r="S188" s="632"/>
      <c r="T188" s="632"/>
      <c r="U188" s="632"/>
      <c r="V188" s="632"/>
      <c r="W188" s="632"/>
      <c r="X188" s="632"/>
      <c r="Y188" s="632"/>
      <c r="Z188" s="632"/>
      <c r="AA188" s="632"/>
      <c r="AB188" s="632"/>
      <c r="AC188" s="632"/>
      <c r="AD188" s="632"/>
      <c r="AE188" s="632"/>
      <c r="AF188" s="632"/>
      <c r="AG188" s="632"/>
      <c r="AH188" s="632"/>
      <c r="AI188" s="632"/>
      <c r="AJ188" s="632"/>
      <c r="AK188" s="632"/>
      <c r="AL188" s="632"/>
      <c r="AM188" s="632"/>
      <c r="AN188" s="632"/>
      <c r="AO188" s="632"/>
      <c r="AP188" s="632"/>
      <c r="AQ188" s="632"/>
      <c r="AR188" s="632"/>
      <c r="AS188" s="632"/>
      <c r="AT188" s="632"/>
      <c r="AU188" s="632"/>
      <c r="AV188" s="632"/>
      <c r="AW188" s="632"/>
      <c r="AX188" s="632"/>
      <c r="AY188" s="632"/>
      <c r="AZ188" s="632"/>
      <c r="BA188" s="632"/>
      <c r="BB188" s="632"/>
      <c r="BC188" s="632"/>
      <c r="BD188" s="632"/>
      <c r="BE188" s="632"/>
      <c r="BF188" s="632"/>
      <c r="BG188" s="632"/>
      <c r="BH188" s="632"/>
      <c r="BI188" s="632"/>
      <c r="BJ188" s="632"/>
      <c r="BK188" s="632"/>
      <c r="BL188" s="632"/>
      <c r="BM188" s="632"/>
      <c r="BN188" s="632"/>
    </row>
    <row r="189" spans="1:66" s="633" customFormat="1" ht="13.5" x14ac:dyDescent="0.25">
      <c r="A189" s="632"/>
      <c r="B189" s="632"/>
      <c r="C189" s="632"/>
      <c r="D189" s="632"/>
      <c r="E189" s="632"/>
      <c r="F189" s="632"/>
      <c r="G189" s="632"/>
      <c r="H189" s="632"/>
      <c r="I189" s="632"/>
      <c r="J189" s="632"/>
      <c r="K189" s="632"/>
      <c r="L189" s="632"/>
      <c r="M189" s="632"/>
      <c r="N189" s="632"/>
      <c r="O189" s="632"/>
      <c r="P189" s="632"/>
      <c r="Q189" s="632"/>
      <c r="R189" s="632"/>
      <c r="S189" s="632"/>
      <c r="T189" s="632"/>
      <c r="U189" s="632"/>
      <c r="V189" s="632"/>
      <c r="W189" s="632"/>
      <c r="X189" s="632"/>
      <c r="Y189" s="632"/>
      <c r="Z189" s="632"/>
      <c r="AA189" s="632"/>
      <c r="AB189" s="632"/>
      <c r="AC189" s="632"/>
      <c r="AD189" s="632"/>
      <c r="AE189" s="632"/>
      <c r="AF189" s="632"/>
      <c r="AG189" s="632"/>
      <c r="AH189" s="632"/>
      <c r="AI189" s="632"/>
      <c r="AJ189" s="632"/>
      <c r="AK189" s="632"/>
      <c r="AL189" s="632"/>
      <c r="AM189" s="632"/>
      <c r="AN189" s="632"/>
      <c r="AO189" s="632"/>
      <c r="AP189" s="632"/>
      <c r="AQ189" s="632"/>
      <c r="AR189" s="632"/>
      <c r="AS189" s="632"/>
      <c r="AT189" s="632"/>
      <c r="AU189" s="632"/>
      <c r="AV189" s="632"/>
      <c r="AW189" s="632"/>
      <c r="AX189" s="632"/>
      <c r="AY189" s="632"/>
      <c r="AZ189" s="632"/>
      <c r="BA189" s="632"/>
      <c r="BB189" s="632"/>
      <c r="BC189" s="632"/>
      <c r="BD189" s="632"/>
      <c r="BE189" s="632"/>
      <c r="BF189" s="632"/>
      <c r="BG189" s="632"/>
      <c r="BH189" s="632"/>
      <c r="BI189" s="632"/>
      <c r="BJ189" s="632"/>
      <c r="BK189" s="632"/>
      <c r="BL189" s="632"/>
      <c r="BM189" s="632"/>
      <c r="BN189" s="632"/>
    </row>
    <row r="190" spans="1:66" s="633" customFormat="1" ht="13.5" x14ac:dyDescent="0.25">
      <c r="A190" s="632"/>
      <c r="B190" s="632"/>
      <c r="C190" s="632"/>
      <c r="D190" s="632"/>
      <c r="E190" s="632"/>
      <c r="F190" s="632"/>
      <c r="G190" s="632"/>
      <c r="H190" s="632"/>
      <c r="I190" s="632"/>
      <c r="J190" s="632"/>
      <c r="K190" s="632"/>
      <c r="L190" s="632"/>
      <c r="M190" s="632"/>
      <c r="N190" s="632"/>
      <c r="O190" s="632"/>
      <c r="P190" s="632"/>
      <c r="Q190" s="632"/>
      <c r="R190" s="632"/>
      <c r="S190" s="632"/>
      <c r="T190" s="632"/>
      <c r="U190" s="632"/>
      <c r="V190" s="632"/>
      <c r="W190" s="632"/>
      <c r="X190" s="632"/>
      <c r="Y190" s="632"/>
      <c r="Z190" s="632"/>
      <c r="AA190" s="632"/>
      <c r="AB190" s="632"/>
      <c r="AC190" s="632"/>
      <c r="AD190" s="632"/>
      <c r="AE190" s="632"/>
      <c r="AF190" s="632"/>
      <c r="AG190" s="632"/>
      <c r="AH190" s="632"/>
      <c r="AI190" s="632"/>
      <c r="AJ190" s="632"/>
      <c r="AK190" s="632"/>
      <c r="AL190" s="632"/>
      <c r="AM190" s="632"/>
      <c r="AN190" s="632"/>
      <c r="AO190" s="632"/>
      <c r="AP190" s="632"/>
      <c r="AQ190" s="632"/>
      <c r="AR190" s="632"/>
      <c r="AS190" s="632"/>
      <c r="AT190" s="632"/>
      <c r="AU190" s="632"/>
      <c r="AV190" s="632"/>
      <c r="AW190" s="632"/>
      <c r="AX190" s="632"/>
      <c r="AY190" s="632"/>
      <c r="AZ190" s="632"/>
      <c r="BA190" s="632"/>
      <c r="BB190" s="632"/>
      <c r="BC190" s="632"/>
      <c r="BD190" s="632"/>
      <c r="BE190" s="632"/>
      <c r="BF190" s="632"/>
      <c r="BG190" s="632"/>
      <c r="BH190" s="632"/>
      <c r="BI190" s="632"/>
      <c r="BJ190" s="632"/>
      <c r="BK190" s="632"/>
      <c r="BL190" s="632"/>
      <c r="BM190" s="632"/>
      <c r="BN190" s="632"/>
    </row>
    <row r="191" spans="1:66" s="633" customFormat="1" ht="13.5" x14ac:dyDescent="0.25">
      <c r="A191" s="632"/>
      <c r="B191" s="632"/>
      <c r="C191" s="632"/>
      <c r="D191" s="632"/>
      <c r="E191" s="632"/>
      <c r="F191" s="632"/>
      <c r="G191" s="632"/>
      <c r="H191" s="632"/>
      <c r="I191" s="632"/>
      <c r="J191" s="632"/>
      <c r="K191" s="632"/>
      <c r="L191" s="632"/>
      <c r="M191" s="632"/>
      <c r="N191" s="632"/>
      <c r="O191" s="632"/>
      <c r="P191" s="632"/>
      <c r="Q191" s="632"/>
      <c r="R191" s="632"/>
      <c r="S191" s="632"/>
      <c r="T191" s="632"/>
      <c r="U191" s="632"/>
      <c r="V191" s="632"/>
      <c r="W191" s="632"/>
      <c r="X191" s="632"/>
      <c r="Y191" s="632"/>
      <c r="Z191" s="632"/>
      <c r="AA191" s="632"/>
      <c r="AB191" s="632"/>
      <c r="AC191" s="632"/>
      <c r="AD191" s="632"/>
      <c r="AE191" s="632"/>
      <c r="AF191" s="632"/>
      <c r="AG191" s="632"/>
      <c r="AH191" s="632"/>
      <c r="AI191" s="632"/>
      <c r="AJ191" s="632"/>
      <c r="AK191" s="632"/>
      <c r="AL191" s="632"/>
      <c r="AM191" s="632"/>
      <c r="AN191" s="632"/>
      <c r="AO191" s="632"/>
      <c r="AP191" s="632"/>
      <c r="AQ191" s="632"/>
      <c r="AR191" s="632"/>
      <c r="AS191" s="632"/>
      <c r="AT191" s="632"/>
      <c r="AU191" s="632"/>
      <c r="AV191" s="632"/>
      <c r="AW191" s="632"/>
      <c r="AX191" s="632"/>
      <c r="AY191" s="632"/>
      <c r="AZ191" s="632"/>
      <c r="BA191" s="632"/>
      <c r="BB191" s="632"/>
      <c r="BC191" s="632"/>
      <c r="BD191" s="632"/>
      <c r="BE191" s="632"/>
      <c r="BF191" s="632"/>
      <c r="BG191" s="632"/>
      <c r="BH191" s="632"/>
      <c r="BI191" s="632"/>
      <c r="BJ191" s="632"/>
      <c r="BK191" s="632"/>
      <c r="BL191" s="632"/>
      <c r="BM191" s="632"/>
      <c r="BN191" s="632"/>
    </row>
    <row r="192" spans="1:66" s="633" customFormat="1" ht="13.5" x14ac:dyDescent="0.25">
      <c r="A192" s="632"/>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row>
    <row r="193" spans="1:66" s="633" customFormat="1" ht="13.5" x14ac:dyDescent="0.25">
      <c r="A193" s="632"/>
      <c r="B193" s="632"/>
      <c r="C193" s="632"/>
      <c r="D193" s="632"/>
      <c r="E193" s="632"/>
      <c r="F193" s="632"/>
      <c r="G193" s="632"/>
      <c r="H193" s="632"/>
      <c r="I193" s="632"/>
      <c r="J193" s="632"/>
      <c r="K193" s="632"/>
      <c r="L193" s="632"/>
      <c r="M193" s="632"/>
      <c r="N193" s="632"/>
      <c r="O193" s="632"/>
      <c r="P193" s="632"/>
      <c r="Q193" s="632"/>
      <c r="R193" s="632"/>
      <c r="S193" s="632"/>
      <c r="T193" s="632"/>
      <c r="U193" s="632"/>
      <c r="V193" s="632"/>
      <c r="W193" s="632"/>
      <c r="X193" s="632"/>
      <c r="Y193" s="632"/>
      <c r="Z193" s="632"/>
      <c r="AA193" s="632"/>
      <c r="AB193" s="632"/>
      <c r="AC193" s="632"/>
      <c r="AD193" s="632"/>
      <c r="AE193" s="632"/>
      <c r="AF193" s="632"/>
      <c r="AG193" s="632"/>
      <c r="AH193" s="632"/>
      <c r="AI193" s="632"/>
      <c r="AJ193" s="632"/>
      <c r="AK193" s="632"/>
      <c r="AL193" s="632"/>
      <c r="AM193" s="632"/>
      <c r="AN193" s="632"/>
      <c r="AO193" s="632"/>
      <c r="AP193" s="632"/>
      <c r="AQ193" s="632"/>
      <c r="AR193" s="632"/>
      <c r="AS193" s="632"/>
      <c r="AT193" s="632"/>
      <c r="AU193" s="632"/>
      <c r="AV193" s="632"/>
      <c r="AW193" s="632"/>
      <c r="AX193" s="632"/>
      <c r="AY193" s="632"/>
      <c r="AZ193" s="632"/>
      <c r="BA193" s="632"/>
      <c r="BB193" s="632"/>
      <c r="BC193" s="632"/>
      <c r="BD193" s="632"/>
      <c r="BE193" s="632"/>
      <c r="BF193" s="632"/>
      <c r="BG193" s="632"/>
      <c r="BH193" s="632"/>
      <c r="BI193" s="632"/>
      <c r="BJ193" s="632"/>
      <c r="BK193" s="632"/>
      <c r="BL193" s="632"/>
      <c r="BM193" s="632"/>
      <c r="BN193" s="632"/>
    </row>
    <row r="194" spans="1:66" s="633" customFormat="1" ht="13.5" x14ac:dyDescent="0.25">
      <c r="A194" s="632"/>
      <c r="B194" s="632"/>
      <c r="C194" s="632"/>
      <c r="D194" s="632"/>
      <c r="E194" s="632"/>
      <c r="F194" s="632"/>
      <c r="G194" s="632"/>
      <c r="H194" s="632"/>
      <c r="I194" s="632"/>
      <c r="J194" s="632"/>
      <c r="K194" s="632"/>
      <c r="L194" s="632"/>
      <c r="M194" s="632"/>
      <c r="N194" s="632"/>
      <c r="O194" s="632"/>
      <c r="P194" s="632"/>
      <c r="Q194" s="632"/>
      <c r="R194" s="632"/>
      <c r="S194" s="632"/>
      <c r="T194" s="632"/>
      <c r="U194" s="632"/>
      <c r="V194" s="632"/>
      <c r="W194" s="632"/>
      <c r="X194" s="632"/>
      <c r="Y194" s="632"/>
      <c r="Z194" s="632"/>
      <c r="AA194" s="632"/>
      <c r="AB194" s="632"/>
      <c r="AC194" s="632"/>
      <c r="AD194" s="632"/>
      <c r="AE194" s="632"/>
      <c r="AF194" s="632"/>
      <c r="AG194" s="632"/>
      <c r="AH194" s="632"/>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row>
    <row r="195" spans="1:66" s="633" customFormat="1" ht="13.5" x14ac:dyDescent="0.25">
      <c r="A195" s="632"/>
      <c r="B195" s="632"/>
      <c r="C195" s="632"/>
      <c r="D195" s="632"/>
      <c r="E195" s="632"/>
      <c r="F195" s="632"/>
      <c r="G195" s="632"/>
      <c r="H195" s="632"/>
      <c r="I195" s="632"/>
      <c r="J195" s="632"/>
      <c r="K195" s="632"/>
      <c r="L195" s="632"/>
      <c r="M195" s="632"/>
      <c r="N195" s="632"/>
      <c r="O195" s="632"/>
      <c r="P195" s="632"/>
      <c r="Q195" s="632"/>
      <c r="R195" s="632"/>
      <c r="S195" s="632"/>
      <c r="T195" s="632"/>
      <c r="U195" s="632"/>
      <c r="V195" s="632"/>
      <c r="W195" s="632"/>
      <c r="X195" s="632"/>
      <c r="Y195" s="632"/>
      <c r="Z195" s="632"/>
      <c r="AA195" s="632"/>
      <c r="AB195" s="632"/>
      <c r="AC195" s="632"/>
      <c r="AD195" s="632"/>
      <c r="AE195" s="632"/>
      <c r="AF195" s="632"/>
      <c r="AG195" s="632"/>
      <c r="AH195" s="632"/>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row>
    <row r="196" spans="1:66" s="633" customFormat="1" ht="13.5" x14ac:dyDescent="0.25">
      <c r="A196" s="632"/>
      <c r="B196" s="632"/>
      <c r="C196" s="632"/>
      <c r="D196" s="632"/>
      <c r="E196" s="632"/>
      <c r="F196" s="632"/>
      <c r="G196" s="632"/>
      <c r="H196" s="632"/>
      <c r="I196" s="632"/>
      <c r="J196" s="632"/>
      <c r="K196" s="632"/>
      <c r="L196" s="632"/>
      <c r="M196" s="632"/>
      <c r="N196" s="632"/>
      <c r="O196" s="632"/>
      <c r="P196" s="632"/>
      <c r="Q196" s="632"/>
      <c r="R196" s="632"/>
      <c r="S196" s="632"/>
      <c r="T196" s="632"/>
      <c r="U196" s="632"/>
      <c r="V196" s="632"/>
      <c r="W196" s="632"/>
      <c r="X196" s="632"/>
      <c r="Y196" s="632"/>
      <c r="Z196" s="632"/>
      <c r="AA196" s="632"/>
      <c r="AB196" s="632"/>
      <c r="AC196" s="632"/>
      <c r="AD196" s="632"/>
      <c r="AE196" s="632"/>
      <c r="AF196" s="632"/>
      <c r="AG196" s="632"/>
      <c r="AH196" s="632"/>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row>
    <row r="197" spans="1:66" s="633" customFormat="1" ht="13.5" x14ac:dyDescent="0.25">
      <c r="A197" s="632"/>
      <c r="B197" s="632"/>
      <c r="C197" s="632"/>
      <c r="D197" s="632"/>
      <c r="E197" s="632"/>
      <c r="F197" s="632"/>
      <c r="G197" s="632"/>
      <c r="H197" s="632"/>
      <c r="I197" s="632"/>
      <c r="J197" s="632"/>
      <c r="K197" s="632"/>
      <c r="L197" s="632"/>
      <c r="M197" s="632"/>
      <c r="N197" s="632"/>
      <c r="O197" s="632"/>
      <c r="P197" s="632"/>
      <c r="Q197" s="632"/>
      <c r="R197" s="632"/>
      <c r="S197" s="632"/>
      <c r="T197" s="632"/>
      <c r="U197" s="632"/>
      <c r="V197" s="632"/>
      <c r="W197" s="632"/>
      <c r="X197" s="632"/>
      <c r="Y197" s="632"/>
      <c r="Z197" s="632"/>
      <c r="AA197" s="632"/>
      <c r="AB197" s="632"/>
      <c r="AC197" s="632"/>
      <c r="AD197" s="632"/>
      <c r="AE197" s="632"/>
      <c r="AF197" s="632"/>
      <c r="AG197" s="632"/>
      <c r="AH197" s="632"/>
      <c r="AI197" s="632"/>
      <c r="AJ197" s="632"/>
      <c r="AK197" s="632"/>
      <c r="AL197" s="632"/>
      <c r="AM197" s="632"/>
      <c r="AN197" s="632"/>
      <c r="AO197" s="632"/>
      <c r="AP197" s="632"/>
      <c r="AQ197" s="632"/>
      <c r="AR197" s="632"/>
      <c r="AS197" s="632"/>
      <c r="AT197" s="632"/>
      <c r="AU197" s="632"/>
      <c r="AV197" s="632"/>
      <c r="AW197" s="632"/>
      <c r="AX197" s="632"/>
      <c r="AY197" s="632"/>
      <c r="AZ197" s="632"/>
      <c r="BA197" s="632"/>
      <c r="BB197" s="632"/>
      <c r="BC197" s="632"/>
      <c r="BD197" s="632"/>
      <c r="BE197" s="632"/>
      <c r="BF197" s="632"/>
      <c r="BG197" s="632"/>
      <c r="BH197" s="632"/>
      <c r="BI197" s="632"/>
      <c r="BJ197" s="632"/>
      <c r="BK197" s="632"/>
      <c r="BL197" s="632"/>
      <c r="BM197" s="632"/>
      <c r="BN197" s="632"/>
    </row>
    <row r="198" spans="1:66" s="633" customFormat="1" ht="13.5" x14ac:dyDescent="0.25">
      <c r="A198" s="632"/>
      <c r="B198" s="632"/>
      <c r="C198" s="632"/>
      <c r="D198" s="632"/>
      <c r="E198" s="632"/>
      <c r="F198" s="632"/>
      <c r="G198" s="632"/>
      <c r="H198" s="632"/>
      <c r="I198" s="632"/>
      <c r="J198" s="632"/>
      <c r="K198" s="632"/>
      <c r="L198" s="632"/>
      <c r="M198" s="632"/>
      <c r="N198" s="632"/>
      <c r="O198" s="632"/>
      <c r="P198" s="632"/>
      <c r="Q198" s="632"/>
      <c r="R198" s="632"/>
      <c r="S198" s="632"/>
      <c r="T198" s="632"/>
      <c r="U198" s="632"/>
      <c r="V198" s="632"/>
      <c r="W198" s="632"/>
      <c r="X198" s="632"/>
      <c r="Y198" s="632"/>
      <c r="Z198" s="632"/>
      <c r="AA198" s="632"/>
      <c r="AB198" s="632"/>
      <c r="AC198" s="632"/>
      <c r="AD198" s="632"/>
      <c r="AE198" s="632"/>
      <c r="AF198" s="632"/>
      <c r="AG198" s="632"/>
      <c r="AH198" s="632"/>
      <c r="AI198" s="632"/>
      <c r="AJ198" s="632"/>
      <c r="AK198" s="632"/>
      <c r="AL198" s="632"/>
      <c r="AM198" s="632"/>
      <c r="AN198" s="632"/>
      <c r="AO198" s="632"/>
      <c r="AP198" s="632"/>
      <c r="AQ198" s="632"/>
      <c r="AR198" s="632"/>
      <c r="AS198" s="632"/>
      <c r="AT198" s="632"/>
      <c r="AU198" s="632"/>
      <c r="AV198" s="632"/>
      <c r="AW198" s="632"/>
      <c r="AX198" s="632"/>
      <c r="AY198" s="632"/>
      <c r="AZ198" s="632"/>
      <c r="BA198" s="632"/>
      <c r="BB198" s="632"/>
      <c r="BC198" s="632"/>
      <c r="BD198" s="632"/>
      <c r="BE198" s="632"/>
      <c r="BF198" s="632"/>
      <c r="BG198" s="632"/>
      <c r="BH198" s="632"/>
      <c r="BI198" s="632"/>
      <c r="BJ198" s="632"/>
      <c r="BK198" s="632"/>
      <c r="BL198" s="632"/>
      <c r="BM198" s="632"/>
      <c r="BN198" s="632"/>
    </row>
    <row r="199" spans="1:66" s="633" customFormat="1" ht="13.5" x14ac:dyDescent="0.25">
      <c r="A199" s="632"/>
      <c r="B199" s="632"/>
      <c r="C199" s="632"/>
      <c r="D199" s="632"/>
      <c r="E199" s="632"/>
      <c r="F199" s="632"/>
      <c r="G199" s="632"/>
      <c r="H199" s="632"/>
      <c r="I199" s="632"/>
      <c r="J199" s="632"/>
      <c r="K199" s="632"/>
      <c r="L199" s="632"/>
      <c r="M199" s="632"/>
      <c r="N199" s="632"/>
      <c r="O199" s="632"/>
      <c r="P199" s="632"/>
      <c r="Q199" s="632"/>
      <c r="R199" s="632"/>
      <c r="S199" s="632"/>
      <c r="T199" s="632"/>
      <c r="U199" s="632"/>
      <c r="V199" s="632"/>
      <c r="W199" s="632"/>
      <c r="X199" s="632"/>
      <c r="Y199" s="632"/>
      <c r="Z199" s="632"/>
      <c r="AA199" s="632"/>
      <c r="AB199" s="632"/>
      <c r="AC199" s="632"/>
      <c r="AD199" s="632"/>
      <c r="AE199" s="632"/>
      <c r="AF199" s="632"/>
      <c r="AG199" s="632"/>
      <c r="AH199" s="632"/>
      <c r="AI199" s="632"/>
      <c r="AJ199" s="632"/>
      <c r="AK199" s="632"/>
      <c r="AL199" s="632"/>
      <c r="AM199" s="632"/>
      <c r="AN199" s="632"/>
      <c r="AO199" s="632"/>
      <c r="AP199" s="632"/>
      <c r="AQ199" s="632"/>
      <c r="AR199" s="632"/>
      <c r="AS199" s="632"/>
      <c r="AT199" s="632"/>
      <c r="AU199" s="632"/>
      <c r="AV199" s="632"/>
      <c r="AW199" s="632"/>
      <c r="AX199" s="632"/>
      <c r="AY199" s="632"/>
      <c r="AZ199" s="632"/>
      <c r="BA199" s="632"/>
      <c r="BB199" s="632"/>
      <c r="BC199" s="632"/>
      <c r="BD199" s="632"/>
      <c r="BE199" s="632"/>
      <c r="BF199" s="632"/>
      <c r="BG199" s="632"/>
      <c r="BH199" s="632"/>
      <c r="BI199" s="632"/>
      <c r="BJ199" s="632"/>
      <c r="BK199" s="632"/>
      <c r="BL199" s="632"/>
      <c r="BM199" s="632"/>
      <c r="BN199" s="632"/>
    </row>
    <row r="200" spans="1:66" s="633" customFormat="1" ht="13.5" x14ac:dyDescent="0.25">
      <c r="A200" s="632"/>
      <c r="B200" s="632"/>
      <c r="C200" s="632"/>
      <c r="D200" s="632"/>
      <c r="E200" s="632"/>
      <c r="F200" s="632"/>
      <c r="G200" s="632"/>
      <c r="H200" s="632"/>
      <c r="I200" s="632"/>
      <c r="J200" s="632"/>
      <c r="K200" s="632"/>
      <c r="L200" s="632"/>
      <c r="M200" s="632"/>
      <c r="N200" s="632"/>
      <c r="O200" s="632"/>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632"/>
      <c r="AK200" s="632"/>
      <c r="AL200" s="632"/>
      <c r="AM200" s="632"/>
      <c r="AN200" s="632"/>
      <c r="AO200" s="632"/>
      <c r="AP200" s="632"/>
      <c r="AQ200" s="632"/>
      <c r="AR200" s="632"/>
      <c r="AS200" s="632"/>
      <c r="AT200" s="632"/>
      <c r="AU200" s="632"/>
      <c r="AV200" s="632"/>
      <c r="AW200" s="632"/>
      <c r="AX200" s="632"/>
      <c r="AY200" s="632"/>
      <c r="AZ200" s="632"/>
      <c r="BA200" s="632"/>
      <c r="BB200" s="632"/>
      <c r="BC200" s="632"/>
      <c r="BD200" s="632"/>
      <c r="BE200" s="632"/>
      <c r="BF200" s="632"/>
      <c r="BG200" s="632"/>
      <c r="BH200" s="632"/>
      <c r="BI200" s="632"/>
      <c r="BJ200" s="632"/>
      <c r="BK200" s="632"/>
      <c r="BL200" s="632"/>
      <c r="BM200" s="632"/>
      <c r="BN200" s="632"/>
    </row>
    <row r="201" spans="1:66" s="633" customFormat="1" ht="13.5" x14ac:dyDescent="0.25">
      <c r="A201" s="632"/>
      <c r="B201" s="632"/>
      <c r="C201" s="632"/>
      <c r="D201" s="632"/>
      <c r="E201" s="632"/>
      <c r="F201" s="632"/>
      <c r="G201" s="632"/>
      <c r="H201" s="632"/>
      <c r="I201" s="632"/>
      <c r="J201" s="632"/>
      <c r="K201" s="632"/>
      <c r="L201" s="632"/>
      <c r="M201" s="632"/>
      <c r="N201" s="632"/>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632"/>
      <c r="AK201" s="632"/>
      <c r="AL201" s="632"/>
      <c r="AM201" s="632"/>
      <c r="AN201" s="632"/>
      <c r="AO201" s="632"/>
      <c r="AP201" s="632"/>
      <c r="AQ201" s="632"/>
      <c r="AR201" s="632"/>
      <c r="AS201" s="632"/>
      <c r="AT201" s="632"/>
      <c r="AU201" s="632"/>
      <c r="AV201" s="632"/>
      <c r="AW201" s="632"/>
      <c r="AX201" s="632"/>
      <c r="AY201" s="632"/>
      <c r="AZ201" s="632"/>
      <c r="BA201" s="632"/>
      <c r="BB201" s="632"/>
      <c r="BC201" s="632"/>
      <c r="BD201" s="632"/>
      <c r="BE201" s="632"/>
      <c r="BF201" s="632"/>
      <c r="BG201" s="632"/>
      <c r="BH201" s="632"/>
      <c r="BI201" s="632"/>
      <c r="BJ201" s="632"/>
      <c r="BK201" s="632"/>
      <c r="BL201" s="632"/>
      <c r="BM201" s="632"/>
      <c r="BN201" s="632"/>
    </row>
    <row r="202" spans="1:66" s="633" customFormat="1" ht="13.5" x14ac:dyDescent="0.25">
      <c r="A202" s="632"/>
      <c r="B202" s="632"/>
      <c r="C202" s="632"/>
      <c r="D202" s="632"/>
      <c r="E202" s="632"/>
      <c r="F202" s="632"/>
      <c r="G202" s="632"/>
      <c r="H202" s="632"/>
      <c r="I202" s="632"/>
      <c r="J202" s="632"/>
      <c r="K202" s="632"/>
      <c r="L202" s="632"/>
      <c r="M202" s="632"/>
      <c r="N202" s="632"/>
      <c r="O202" s="632"/>
      <c r="P202" s="632"/>
      <c r="Q202" s="632"/>
      <c r="R202" s="632"/>
      <c r="S202" s="632"/>
      <c r="T202" s="632"/>
      <c r="U202" s="632"/>
      <c r="V202" s="632"/>
      <c r="W202" s="632"/>
      <c r="X202" s="632"/>
      <c r="Y202" s="632"/>
      <c r="Z202" s="632"/>
      <c r="AA202" s="632"/>
      <c r="AB202" s="632"/>
      <c r="AC202" s="632"/>
      <c r="AD202" s="632"/>
      <c r="AE202" s="632"/>
      <c r="AF202" s="632"/>
      <c r="AG202" s="632"/>
      <c r="AH202" s="632"/>
      <c r="AI202" s="632"/>
      <c r="AJ202" s="632"/>
      <c r="AK202" s="632"/>
      <c r="AL202" s="632"/>
      <c r="AM202" s="632"/>
      <c r="AN202" s="632"/>
      <c r="AO202" s="632"/>
      <c r="AP202" s="632"/>
      <c r="AQ202" s="632"/>
      <c r="AR202" s="632"/>
      <c r="AS202" s="632"/>
      <c r="AT202" s="632"/>
      <c r="AU202" s="632"/>
      <c r="AV202" s="632"/>
      <c r="AW202" s="632"/>
      <c r="AX202" s="632"/>
      <c r="AY202" s="632"/>
      <c r="AZ202" s="632"/>
      <c r="BA202" s="632"/>
      <c r="BB202" s="632"/>
      <c r="BC202" s="632"/>
      <c r="BD202" s="632"/>
      <c r="BE202" s="632"/>
      <c r="BF202" s="632"/>
      <c r="BG202" s="632"/>
      <c r="BH202" s="632"/>
      <c r="BI202" s="632"/>
      <c r="BJ202" s="632"/>
      <c r="BK202" s="632"/>
      <c r="BL202" s="632"/>
      <c r="BM202" s="632"/>
      <c r="BN202" s="632"/>
    </row>
    <row r="203" spans="1:66" s="633" customFormat="1" ht="13.5" x14ac:dyDescent="0.25">
      <c r="A203" s="632"/>
      <c r="B203" s="632"/>
      <c r="C203" s="632"/>
      <c r="D203" s="632"/>
      <c r="E203" s="632"/>
      <c r="F203" s="632"/>
      <c r="G203" s="632"/>
      <c r="H203" s="632"/>
      <c r="I203" s="632"/>
      <c r="J203" s="632"/>
      <c r="K203" s="632"/>
      <c r="L203" s="632"/>
      <c r="M203" s="632"/>
      <c r="N203" s="632"/>
      <c r="O203" s="632"/>
      <c r="P203" s="632"/>
      <c r="Q203" s="632"/>
      <c r="R203" s="632"/>
      <c r="S203" s="632"/>
      <c r="T203" s="632"/>
      <c r="U203" s="632"/>
      <c r="V203" s="632"/>
      <c r="W203" s="632"/>
      <c r="X203" s="632"/>
      <c r="Y203" s="632"/>
      <c r="Z203" s="632"/>
      <c r="AA203" s="632"/>
      <c r="AB203" s="632"/>
      <c r="AC203" s="632"/>
      <c r="AD203" s="632"/>
      <c r="AE203" s="632"/>
      <c r="AF203" s="632"/>
      <c r="AG203" s="632"/>
      <c r="AH203" s="632"/>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row>
    <row r="204" spans="1:66" s="633" customFormat="1" ht="13.5" x14ac:dyDescent="0.25">
      <c r="A204" s="632"/>
      <c r="B204" s="632"/>
      <c r="C204" s="632"/>
      <c r="D204" s="632"/>
      <c r="E204" s="632"/>
      <c r="F204" s="632"/>
      <c r="G204" s="632"/>
      <c r="H204" s="632"/>
      <c r="I204" s="632"/>
      <c r="J204" s="632"/>
      <c r="K204" s="632"/>
      <c r="L204" s="632"/>
      <c r="M204" s="632"/>
      <c r="N204" s="632"/>
      <c r="O204" s="632"/>
      <c r="P204" s="632"/>
      <c r="Q204" s="632"/>
      <c r="R204" s="632"/>
      <c r="S204" s="632"/>
      <c r="T204" s="632"/>
      <c r="U204" s="632"/>
      <c r="V204" s="632"/>
      <c r="W204" s="632"/>
      <c r="X204" s="632"/>
      <c r="Y204" s="632"/>
      <c r="Z204" s="632"/>
      <c r="AA204" s="632"/>
      <c r="AB204" s="632"/>
      <c r="AC204" s="632"/>
      <c r="AD204" s="632"/>
      <c r="AE204" s="632"/>
      <c r="AF204" s="632"/>
      <c r="AG204" s="632"/>
      <c r="AH204" s="632"/>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row>
    <row r="205" spans="1:66" s="633" customFormat="1" ht="13.5" x14ac:dyDescent="0.25">
      <c r="A205" s="632"/>
      <c r="B205" s="632"/>
      <c r="C205" s="632"/>
      <c r="D205" s="632"/>
      <c r="E205" s="632"/>
      <c r="F205" s="632"/>
      <c r="G205" s="632"/>
      <c r="H205" s="632"/>
      <c r="I205" s="632"/>
      <c r="J205" s="632"/>
      <c r="K205" s="632"/>
      <c r="L205" s="632"/>
      <c r="M205" s="632"/>
      <c r="N205" s="632"/>
      <c r="O205" s="632"/>
      <c r="P205" s="632"/>
      <c r="Q205" s="632"/>
      <c r="R205" s="632"/>
      <c r="S205" s="632"/>
      <c r="T205" s="632"/>
      <c r="U205" s="632"/>
      <c r="V205" s="632"/>
      <c r="W205" s="632"/>
      <c r="X205" s="632"/>
      <c r="Y205" s="632"/>
      <c r="Z205" s="632"/>
      <c r="AA205" s="632"/>
      <c r="AB205" s="632"/>
      <c r="AC205" s="632"/>
      <c r="AD205" s="632"/>
      <c r="AE205" s="632"/>
      <c r="AF205" s="632"/>
      <c r="AG205" s="632"/>
      <c r="AH205" s="632"/>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row>
    <row r="206" spans="1:66" s="633" customFormat="1" ht="13.5" x14ac:dyDescent="0.25">
      <c r="A206" s="632"/>
      <c r="B206" s="632"/>
      <c r="C206" s="632"/>
      <c r="D206" s="632"/>
      <c r="E206" s="632"/>
      <c r="F206" s="632"/>
      <c r="G206" s="632"/>
      <c r="H206" s="632"/>
      <c r="I206" s="632"/>
      <c r="J206" s="632"/>
      <c r="K206" s="632"/>
      <c r="L206" s="632"/>
      <c r="M206" s="632"/>
      <c r="N206" s="632"/>
      <c r="O206" s="632"/>
      <c r="P206" s="632"/>
      <c r="Q206" s="632"/>
      <c r="R206" s="632"/>
      <c r="S206" s="632"/>
      <c r="T206" s="632"/>
      <c r="U206" s="632"/>
      <c r="V206" s="632"/>
      <c r="W206" s="632"/>
      <c r="X206" s="632"/>
      <c r="Y206" s="632"/>
      <c r="Z206" s="632"/>
      <c r="AA206" s="632"/>
      <c r="AB206" s="632"/>
      <c r="AC206" s="632"/>
      <c r="AD206" s="632"/>
      <c r="AE206" s="632"/>
      <c r="AF206" s="632"/>
      <c r="AG206" s="632"/>
      <c r="AH206" s="632"/>
      <c r="AI206" s="632"/>
      <c r="AJ206" s="632"/>
      <c r="AK206" s="632"/>
      <c r="AL206" s="632"/>
      <c r="AM206" s="632"/>
      <c r="AN206" s="632"/>
      <c r="AO206" s="632"/>
      <c r="AP206" s="632"/>
      <c r="AQ206" s="632"/>
      <c r="AR206" s="632"/>
      <c r="AS206" s="632"/>
      <c r="AT206" s="632"/>
      <c r="AU206" s="632"/>
      <c r="AV206" s="632"/>
      <c r="AW206" s="632"/>
      <c r="AX206" s="632"/>
      <c r="AY206" s="632"/>
      <c r="AZ206" s="632"/>
      <c r="BA206" s="632"/>
      <c r="BB206" s="632"/>
      <c r="BC206" s="632"/>
      <c r="BD206" s="632"/>
      <c r="BE206" s="632"/>
      <c r="BF206" s="632"/>
      <c r="BG206" s="632"/>
      <c r="BH206" s="632"/>
      <c r="BI206" s="632"/>
      <c r="BJ206" s="632"/>
      <c r="BK206" s="632"/>
      <c r="BL206" s="632"/>
      <c r="BM206" s="632"/>
      <c r="BN206" s="632"/>
    </row>
    <row r="207" spans="1:66" s="633" customFormat="1" ht="13.5" x14ac:dyDescent="0.25">
      <c r="A207" s="632"/>
      <c r="B207" s="632"/>
      <c r="C207" s="632"/>
      <c r="D207" s="632"/>
      <c r="E207" s="632"/>
      <c r="F207" s="632"/>
      <c r="G207" s="632"/>
      <c r="H207" s="632"/>
      <c r="I207" s="632"/>
      <c r="J207" s="632"/>
      <c r="K207" s="632"/>
      <c r="L207" s="632"/>
      <c r="M207" s="632"/>
      <c r="N207" s="632"/>
      <c r="O207" s="632"/>
      <c r="P207" s="632"/>
      <c r="Q207" s="632"/>
      <c r="R207" s="632"/>
      <c r="S207" s="632"/>
      <c r="T207" s="632"/>
      <c r="U207" s="632"/>
      <c r="V207" s="632"/>
      <c r="W207" s="632"/>
      <c r="X207" s="632"/>
      <c r="Y207" s="632"/>
      <c r="Z207" s="632"/>
      <c r="AA207" s="632"/>
      <c r="AB207" s="632"/>
      <c r="AC207" s="632"/>
      <c r="AD207" s="632"/>
      <c r="AE207" s="632"/>
      <c r="AF207" s="632"/>
      <c r="AG207" s="632"/>
      <c r="AH207" s="632"/>
      <c r="AI207" s="632"/>
      <c r="AJ207" s="632"/>
      <c r="AK207" s="632"/>
      <c r="AL207" s="632"/>
      <c r="AM207" s="632"/>
      <c r="AN207" s="632"/>
      <c r="AO207" s="632"/>
      <c r="AP207" s="632"/>
      <c r="AQ207" s="632"/>
      <c r="AR207" s="632"/>
      <c r="AS207" s="632"/>
      <c r="AT207" s="632"/>
      <c r="AU207" s="632"/>
      <c r="AV207" s="632"/>
      <c r="AW207" s="632"/>
      <c r="AX207" s="632"/>
      <c r="AY207" s="632"/>
      <c r="AZ207" s="632"/>
      <c r="BA207" s="632"/>
      <c r="BB207" s="632"/>
      <c r="BC207" s="632"/>
      <c r="BD207" s="632"/>
      <c r="BE207" s="632"/>
      <c r="BF207" s="632"/>
      <c r="BG207" s="632"/>
      <c r="BH207" s="632"/>
      <c r="BI207" s="632"/>
      <c r="BJ207" s="632"/>
      <c r="BK207" s="632"/>
      <c r="BL207" s="632"/>
      <c r="BM207" s="632"/>
      <c r="BN207" s="632"/>
    </row>
    <row r="208" spans="1:66" s="633" customFormat="1" ht="13.5" x14ac:dyDescent="0.25">
      <c r="A208" s="632"/>
      <c r="B208" s="632"/>
      <c r="C208" s="632"/>
      <c r="D208" s="632"/>
      <c r="E208" s="632"/>
      <c r="F208" s="632"/>
      <c r="G208" s="632"/>
      <c r="H208" s="632"/>
      <c r="I208" s="632"/>
      <c r="J208" s="632"/>
      <c r="K208" s="632"/>
      <c r="L208" s="632"/>
      <c r="M208" s="632"/>
      <c r="N208" s="632"/>
      <c r="O208" s="632"/>
      <c r="P208" s="632"/>
      <c r="Q208" s="632"/>
      <c r="R208" s="632"/>
      <c r="S208" s="632"/>
      <c r="T208" s="632"/>
      <c r="U208" s="632"/>
      <c r="V208" s="632"/>
      <c r="W208" s="632"/>
      <c r="X208" s="632"/>
      <c r="Y208" s="632"/>
      <c r="Z208" s="632"/>
      <c r="AA208" s="632"/>
      <c r="AB208" s="632"/>
      <c r="AC208" s="632"/>
      <c r="AD208" s="632"/>
      <c r="AE208" s="632"/>
      <c r="AF208" s="632"/>
      <c r="AG208" s="632"/>
      <c r="AH208" s="632"/>
      <c r="AI208" s="632"/>
      <c r="AJ208" s="632"/>
      <c r="AK208" s="632"/>
      <c r="AL208" s="632"/>
      <c r="AM208" s="632"/>
      <c r="AN208" s="632"/>
      <c r="AO208" s="632"/>
      <c r="AP208" s="632"/>
      <c r="AQ208" s="632"/>
      <c r="AR208" s="632"/>
      <c r="AS208" s="632"/>
      <c r="AT208" s="632"/>
      <c r="AU208" s="632"/>
      <c r="AV208" s="632"/>
      <c r="AW208" s="632"/>
      <c r="AX208" s="632"/>
      <c r="AY208" s="632"/>
      <c r="AZ208" s="632"/>
      <c r="BA208" s="632"/>
      <c r="BB208" s="632"/>
      <c r="BC208" s="632"/>
      <c r="BD208" s="632"/>
      <c r="BE208" s="632"/>
      <c r="BF208" s="632"/>
      <c r="BG208" s="632"/>
      <c r="BH208" s="632"/>
      <c r="BI208" s="632"/>
      <c r="BJ208" s="632"/>
      <c r="BK208" s="632"/>
      <c r="BL208" s="632"/>
      <c r="BM208" s="632"/>
      <c r="BN208" s="632"/>
    </row>
    <row r="209" spans="1:66" s="633" customFormat="1" ht="13.5" x14ac:dyDescent="0.25">
      <c r="A209" s="632"/>
      <c r="B209" s="632"/>
      <c r="C209" s="632"/>
      <c r="D209" s="632"/>
      <c r="E209" s="632"/>
      <c r="F209" s="632"/>
      <c r="G209" s="632"/>
      <c r="H209" s="632"/>
      <c r="I209" s="632"/>
      <c r="J209" s="632"/>
      <c r="K209" s="632"/>
      <c r="L209" s="632"/>
      <c r="M209" s="632"/>
      <c r="N209" s="632"/>
      <c r="O209" s="632"/>
      <c r="P209" s="632"/>
      <c r="Q209" s="632"/>
      <c r="R209" s="632"/>
      <c r="S209" s="632"/>
      <c r="T209" s="632"/>
      <c r="U209" s="632"/>
      <c r="V209" s="632"/>
      <c r="W209" s="632"/>
      <c r="X209" s="632"/>
      <c r="Y209" s="632"/>
      <c r="Z209" s="632"/>
      <c r="AA209" s="632"/>
      <c r="AB209" s="632"/>
      <c r="AC209" s="632"/>
      <c r="AD209" s="632"/>
      <c r="AE209" s="632"/>
      <c r="AF209" s="632"/>
      <c r="AG209" s="632"/>
      <c r="AH209" s="632"/>
      <c r="AI209" s="632"/>
      <c r="AJ209" s="632"/>
      <c r="AK209" s="632"/>
      <c r="AL209" s="632"/>
      <c r="AM209" s="632"/>
      <c r="AN209" s="632"/>
      <c r="AO209" s="632"/>
      <c r="AP209" s="632"/>
      <c r="AQ209" s="632"/>
      <c r="AR209" s="632"/>
      <c r="AS209" s="632"/>
      <c r="AT209" s="632"/>
      <c r="AU209" s="632"/>
      <c r="AV209" s="632"/>
      <c r="AW209" s="632"/>
      <c r="AX209" s="632"/>
      <c r="AY209" s="632"/>
      <c r="AZ209" s="632"/>
      <c r="BA209" s="632"/>
      <c r="BB209" s="632"/>
      <c r="BC209" s="632"/>
      <c r="BD209" s="632"/>
      <c r="BE209" s="632"/>
      <c r="BF209" s="632"/>
      <c r="BG209" s="632"/>
      <c r="BH209" s="632"/>
      <c r="BI209" s="632"/>
      <c r="BJ209" s="632"/>
      <c r="BK209" s="632"/>
      <c r="BL209" s="632"/>
      <c r="BM209" s="632"/>
      <c r="BN209" s="632"/>
    </row>
    <row r="210" spans="1:66" s="633" customFormat="1" ht="13.5" x14ac:dyDescent="0.25">
      <c r="A210" s="632"/>
      <c r="B210" s="632"/>
      <c r="C210" s="632"/>
      <c r="D210" s="632"/>
      <c r="E210" s="632"/>
      <c r="F210" s="632"/>
      <c r="G210" s="632"/>
      <c r="H210" s="632"/>
      <c r="I210" s="632"/>
      <c r="J210" s="632"/>
      <c r="K210" s="632"/>
      <c r="L210" s="632"/>
      <c r="M210" s="632"/>
      <c r="N210" s="632"/>
      <c r="O210" s="632"/>
      <c r="P210" s="632"/>
      <c r="Q210" s="632"/>
      <c r="R210" s="632"/>
      <c r="S210" s="632"/>
      <c r="T210" s="632"/>
      <c r="U210" s="632"/>
      <c r="V210" s="632"/>
      <c r="W210" s="632"/>
      <c r="X210" s="632"/>
      <c r="Y210" s="632"/>
      <c r="Z210" s="632"/>
      <c r="AA210" s="632"/>
      <c r="AB210" s="632"/>
      <c r="AC210" s="632"/>
      <c r="AD210" s="632"/>
      <c r="AE210" s="632"/>
      <c r="AF210" s="632"/>
      <c r="AG210" s="632"/>
      <c r="AH210" s="632"/>
      <c r="AI210" s="632"/>
      <c r="AJ210" s="632"/>
      <c r="AK210" s="632"/>
      <c r="AL210" s="632"/>
      <c r="AM210" s="632"/>
      <c r="AN210" s="632"/>
      <c r="AO210" s="632"/>
      <c r="AP210" s="632"/>
      <c r="AQ210" s="632"/>
      <c r="AR210" s="632"/>
      <c r="AS210" s="632"/>
      <c r="AT210" s="632"/>
      <c r="AU210" s="632"/>
      <c r="AV210" s="632"/>
      <c r="AW210" s="632"/>
      <c r="AX210" s="632"/>
      <c r="AY210" s="632"/>
      <c r="AZ210" s="632"/>
      <c r="BA210" s="632"/>
      <c r="BB210" s="632"/>
      <c r="BC210" s="632"/>
      <c r="BD210" s="632"/>
      <c r="BE210" s="632"/>
      <c r="BF210" s="632"/>
      <c r="BG210" s="632"/>
      <c r="BH210" s="632"/>
      <c r="BI210" s="632"/>
      <c r="BJ210" s="632"/>
      <c r="BK210" s="632"/>
      <c r="BL210" s="632"/>
      <c r="BM210" s="632"/>
      <c r="BN210" s="632"/>
    </row>
    <row r="211" spans="1:66" s="633" customFormat="1" ht="13.5" x14ac:dyDescent="0.25">
      <c r="A211" s="632"/>
      <c r="B211" s="632"/>
      <c r="C211" s="632"/>
      <c r="D211" s="632"/>
      <c r="E211" s="632"/>
      <c r="F211" s="632"/>
      <c r="G211" s="632"/>
      <c r="H211" s="632"/>
      <c r="I211" s="632"/>
      <c r="J211" s="632"/>
      <c r="K211" s="632"/>
      <c r="L211" s="632"/>
      <c r="M211" s="632"/>
      <c r="N211" s="632"/>
      <c r="O211" s="632"/>
      <c r="P211" s="632"/>
      <c r="Q211" s="632"/>
      <c r="R211" s="632"/>
      <c r="S211" s="632"/>
      <c r="T211" s="632"/>
      <c r="U211" s="632"/>
      <c r="V211" s="632"/>
      <c r="W211" s="632"/>
      <c r="X211" s="632"/>
      <c r="Y211" s="632"/>
      <c r="Z211" s="632"/>
      <c r="AA211" s="632"/>
      <c r="AB211" s="632"/>
      <c r="AC211" s="632"/>
      <c r="AD211" s="632"/>
      <c r="AE211" s="632"/>
      <c r="AF211" s="632"/>
      <c r="AG211" s="632"/>
      <c r="AH211" s="632"/>
      <c r="AI211" s="632"/>
      <c r="AJ211" s="632"/>
      <c r="AK211" s="632"/>
      <c r="AL211" s="632"/>
      <c r="AM211" s="632"/>
      <c r="AN211" s="632"/>
      <c r="AO211" s="632"/>
      <c r="AP211" s="632"/>
      <c r="AQ211" s="632"/>
      <c r="AR211" s="632"/>
      <c r="AS211" s="632"/>
      <c r="AT211" s="632"/>
      <c r="AU211" s="632"/>
      <c r="AV211" s="632"/>
      <c r="AW211" s="632"/>
      <c r="AX211" s="632"/>
      <c r="AY211" s="632"/>
      <c r="AZ211" s="632"/>
      <c r="BA211" s="632"/>
      <c r="BB211" s="632"/>
      <c r="BC211" s="632"/>
      <c r="BD211" s="632"/>
      <c r="BE211" s="632"/>
      <c r="BF211" s="632"/>
      <c r="BG211" s="632"/>
      <c r="BH211" s="632"/>
      <c r="BI211" s="632"/>
      <c r="BJ211" s="632"/>
      <c r="BK211" s="632"/>
      <c r="BL211" s="632"/>
      <c r="BM211" s="632"/>
      <c r="BN211" s="632"/>
    </row>
    <row r="212" spans="1:66" s="633" customFormat="1" ht="13.5" x14ac:dyDescent="0.25">
      <c r="A212" s="632"/>
      <c r="B212" s="632"/>
      <c r="C212" s="632"/>
      <c r="D212" s="632"/>
      <c r="E212" s="632"/>
      <c r="F212" s="632"/>
      <c r="G212" s="632"/>
      <c r="H212" s="632"/>
      <c r="I212" s="632"/>
      <c r="J212" s="632"/>
      <c r="K212" s="632"/>
      <c r="L212" s="632"/>
      <c r="M212" s="632"/>
      <c r="N212" s="632"/>
      <c r="O212" s="632"/>
      <c r="P212" s="632"/>
      <c r="Q212" s="632"/>
      <c r="R212" s="632"/>
      <c r="S212" s="632"/>
      <c r="T212" s="632"/>
      <c r="U212" s="632"/>
      <c r="V212" s="632"/>
      <c r="W212" s="632"/>
      <c r="X212" s="632"/>
      <c r="Y212" s="632"/>
      <c r="Z212" s="632"/>
      <c r="AA212" s="632"/>
      <c r="AB212" s="632"/>
      <c r="AC212" s="632"/>
      <c r="AD212" s="632"/>
      <c r="AE212" s="632"/>
      <c r="AF212" s="632"/>
      <c r="AG212" s="632"/>
      <c r="AH212" s="632"/>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row>
    <row r="213" spans="1:66" s="633" customFormat="1" ht="13.5" x14ac:dyDescent="0.25">
      <c r="A213" s="632"/>
      <c r="B213" s="632"/>
      <c r="C213" s="632"/>
      <c r="D213" s="632"/>
      <c r="E213" s="632"/>
      <c r="F213" s="632"/>
      <c r="G213" s="632"/>
      <c r="H213" s="632"/>
      <c r="I213" s="632"/>
      <c r="J213" s="632"/>
      <c r="K213" s="632"/>
      <c r="L213" s="632"/>
      <c r="M213" s="632"/>
      <c r="N213" s="632"/>
      <c r="O213" s="632"/>
      <c r="P213" s="632"/>
      <c r="Q213" s="632"/>
      <c r="R213" s="632"/>
      <c r="S213" s="632"/>
      <c r="T213" s="632"/>
      <c r="U213" s="632"/>
      <c r="V213" s="632"/>
      <c r="W213" s="632"/>
      <c r="X213" s="632"/>
      <c r="Y213" s="632"/>
      <c r="Z213" s="632"/>
      <c r="AA213" s="632"/>
      <c r="AB213" s="632"/>
      <c r="AC213" s="632"/>
      <c r="AD213" s="632"/>
      <c r="AE213" s="632"/>
      <c r="AF213" s="632"/>
      <c r="AG213" s="632"/>
      <c r="AH213" s="632"/>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row>
    <row r="214" spans="1:66" s="633" customFormat="1" ht="13.5" x14ac:dyDescent="0.25">
      <c r="A214" s="632"/>
      <c r="B214" s="632"/>
      <c r="C214" s="632"/>
      <c r="D214" s="632"/>
      <c r="E214" s="632"/>
      <c r="F214" s="632"/>
      <c r="G214" s="632"/>
      <c r="H214" s="632"/>
      <c r="I214" s="632"/>
      <c r="J214" s="632"/>
      <c r="K214" s="632"/>
      <c r="L214" s="632"/>
      <c r="M214" s="632"/>
      <c r="N214" s="632"/>
      <c r="O214" s="632"/>
      <c r="P214" s="632"/>
      <c r="Q214" s="632"/>
      <c r="R214" s="632"/>
      <c r="S214" s="632"/>
      <c r="T214" s="632"/>
      <c r="U214" s="632"/>
      <c r="V214" s="632"/>
      <c r="W214" s="632"/>
      <c r="X214" s="632"/>
      <c r="Y214" s="632"/>
      <c r="Z214" s="632"/>
      <c r="AA214" s="632"/>
      <c r="AB214" s="632"/>
      <c r="AC214" s="632"/>
      <c r="AD214" s="632"/>
      <c r="AE214" s="632"/>
      <c r="AF214" s="632"/>
      <c r="AG214" s="632"/>
      <c r="AH214" s="632"/>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row>
    <row r="215" spans="1:66" s="633" customFormat="1" ht="13.5" x14ac:dyDescent="0.25">
      <c r="A215" s="632"/>
      <c r="B215" s="632"/>
      <c r="C215" s="632"/>
      <c r="D215" s="632"/>
      <c r="E215" s="632"/>
      <c r="F215" s="632"/>
      <c r="G215" s="632"/>
      <c r="H215" s="632"/>
      <c r="I215" s="632"/>
      <c r="J215" s="632"/>
      <c r="K215" s="632"/>
      <c r="L215" s="632"/>
      <c r="M215" s="632"/>
      <c r="N215" s="632"/>
      <c r="O215" s="632"/>
      <c r="P215" s="632"/>
      <c r="Q215" s="632"/>
      <c r="R215" s="632"/>
      <c r="S215" s="632"/>
      <c r="T215" s="632"/>
      <c r="U215" s="632"/>
      <c r="V215" s="632"/>
      <c r="W215" s="632"/>
      <c r="X215" s="632"/>
      <c r="Y215" s="632"/>
      <c r="Z215" s="632"/>
      <c r="AA215" s="632"/>
      <c r="AB215" s="632"/>
      <c r="AC215" s="632"/>
      <c r="AD215" s="632"/>
      <c r="AE215" s="632"/>
      <c r="AF215" s="632"/>
      <c r="AG215" s="632"/>
      <c r="AH215" s="632"/>
      <c r="AI215" s="632"/>
      <c r="AJ215" s="632"/>
      <c r="AK215" s="632"/>
      <c r="AL215" s="632"/>
      <c r="AM215" s="632"/>
      <c r="AN215" s="632"/>
      <c r="AO215" s="632"/>
      <c r="AP215" s="632"/>
      <c r="AQ215" s="632"/>
      <c r="AR215" s="632"/>
      <c r="AS215" s="632"/>
      <c r="AT215" s="632"/>
      <c r="AU215" s="632"/>
      <c r="AV215" s="632"/>
      <c r="AW215" s="632"/>
      <c r="AX215" s="632"/>
      <c r="AY215" s="632"/>
      <c r="AZ215" s="632"/>
      <c r="BA215" s="632"/>
      <c r="BB215" s="632"/>
      <c r="BC215" s="632"/>
      <c r="BD215" s="632"/>
      <c r="BE215" s="632"/>
      <c r="BF215" s="632"/>
      <c r="BG215" s="632"/>
      <c r="BH215" s="632"/>
      <c r="BI215" s="632"/>
      <c r="BJ215" s="632"/>
      <c r="BK215" s="632"/>
      <c r="BL215" s="632"/>
      <c r="BM215" s="632"/>
      <c r="BN215" s="632"/>
    </row>
    <row r="216" spans="1:66" s="633" customFormat="1" ht="13.5" x14ac:dyDescent="0.25">
      <c r="A216" s="632"/>
      <c r="B216" s="632"/>
      <c r="C216" s="632"/>
      <c r="D216" s="632"/>
      <c r="E216" s="632"/>
      <c r="F216" s="632"/>
      <c r="G216" s="632"/>
      <c r="H216" s="632"/>
      <c r="I216" s="632"/>
      <c r="J216" s="632"/>
      <c r="K216" s="632"/>
      <c r="L216" s="632"/>
      <c r="M216" s="632"/>
      <c r="N216" s="632"/>
      <c r="O216" s="632"/>
      <c r="P216" s="632"/>
      <c r="Q216" s="632"/>
      <c r="R216" s="632"/>
      <c r="S216" s="632"/>
      <c r="T216" s="632"/>
      <c r="U216" s="632"/>
      <c r="V216" s="632"/>
      <c r="W216" s="632"/>
      <c r="X216" s="632"/>
      <c r="Y216" s="632"/>
      <c r="Z216" s="632"/>
      <c r="AA216" s="632"/>
      <c r="AB216" s="632"/>
      <c r="AC216" s="632"/>
      <c r="AD216" s="632"/>
      <c r="AE216" s="632"/>
      <c r="AF216" s="632"/>
      <c r="AG216" s="632"/>
      <c r="AH216" s="632"/>
      <c r="AI216" s="632"/>
      <c r="AJ216" s="632"/>
      <c r="AK216" s="632"/>
      <c r="AL216" s="632"/>
      <c r="AM216" s="632"/>
      <c r="AN216" s="632"/>
      <c r="AO216" s="632"/>
      <c r="AP216" s="632"/>
      <c r="AQ216" s="632"/>
      <c r="AR216" s="632"/>
      <c r="AS216" s="632"/>
      <c r="AT216" s="632"/>
      <c r="AU216" s="632"/>
      <c r="AV216" s="632"/>
      <c r="AW216" s="632"/>
      <c r="AX216" s="632"/>
      <c r="AY216" s="632"/>
      <c r="AZ216" s="632"/>
      <c r="BA216" s="632"/>
      <c r="BB216" s="632"/>
      <c r="BC216" s="632"/>
      <c r="BD216" s="632"/>
      <c r="BE216" s="632"/>
      <c r="BF216" s="632"/>
      <c r="BG216" s="632"/>
      <c r="BH216" s="632"/>
      <c r="BI216" s="632"/>
      <c r="BJ216" s="632"/>
      <c r="BK216" s="632"/>
      <c r="BL216" s="632"/>
      <c r="BM216" s="632"/>
      <c r="BN216" s="632"/>
    </row>
    <row r="217" spans="1:66" s="633" customFormat="1" ht="13.5" x14ac:dyDescent="0.25">
      <c r="A217" s="632"/>
      <c r="B217" s="632"/>
      <c r="C217" s="632"/>
      <c r="D217" s="632"/>
      <c r="E217" s="632"/>
      <c r="F217" s="632"/>
      <c r="G217" s="632"/>
      <c r="H217" s="632"/>
      <c r="I217" s="632"/>
      <c r="J217" s="632"/>
      <c r="K217" s="632"/>
      <c r="L217" s="632"/>
      <c r="M217" s="632"/>
      <c r="N217" s="632"/>
      <c r="O217" s="632"/>
      <c r="P217" s="632"/>
      <c r="Q217" s="632"/>
      <c r="R217" s="632"/>
      <c r="S217" s="632"/>
      <c r="T217" s="632"/>
      <c r="U217" s="632"/>
      <c r="V217" s="632"/>
      <c r="W217" s="632"/>
      <c r="X217" s="632"/>
      <c r="Y217" s="632"/>
      <c r="Z217" s="632"/>
      <c r="AA217" s="632"/>
      <c r="AB217" s="632"/>
      <c r="AC217" s="632"/>
      <c r="AD217" s="632"/>
      <c r="AE217" s="632"/>
      <c r="AF217" s="632"/>
      <c r="AG217" s="632"/>
      <c r="AH217" s="632"/>
      <c r="AI217" s="632"/>
      <c r="AJ217" s="632"/>
      <c r="AK217" s="632"/>
      <c r="AL217" s="632"/>
      <c r="AM217" s="632"/>
      <c r="AN217" s="632"/>
      <c r="AO217" s="632"/>
      <c r="AP217" s="632"/>
      <c r="AQ217" s="632"/>
      <c r="AR217" s="632"/>
      <c r="AS217" s="632"/>
      <c r="AT217" s="632"/>
      <c r="AU217" s="632"/>
      <c r="AV217" s="632"/>
      <c r="AW217" s="632"/>
      <c r="AX217" s="632"/>
      <c r="AY217" s="632"/>
      <c r="AZ217" s="632"/>
      <c r="BA217" s="632"/>
      <c r="BB217" s="632"/>
      <c r="BC217" s="632"/>
      <c r="BD217" s="632"/>
      <c r="BE217" s="632"/>
      <c r="BF217" s="632"/>
      <c r="BG217" s="632"/>
      <c r="BH217" s="632"/>
      <c r="BI217" s="632"/>
      <c r="BJ217" s="632"/>
      <c r="BK217" s="632"/>
      <c r="BL217" s="632"/>
      <c r="BM217" s="632"/>
      <c r="BN217" s="632"/>
    </row>
    <row r="218" spans="1:66" s="633" customFormat="1" ht="13.5" x14ac:dyDescent="0.25">
      <c r="A218" s="632"/>
      <c r="B218" s="632"/>
      <c r="C218" s="632"/>
      <c r="D218" s="632"/>
      <c r="E218" s="632"/>
      <c r="F218" s="632"/>
      <c r="G218" s="632"/>
      <c r="H218" s="632"/>
      <c r="I218" s="632"/>
      <c r="J218" s="632"/>
      <c r="K218" s="632"/>
      <c r="L218" s="632"/>
      <c r="M218" s="632"/>
      <c r="N218" s="632"/>
      <c r="O218" s="632"/>
      <c r="P218" s="632"/>
      <c r="Q218" s="632"/>
      <c r="R218" s="632"/>
      <c r="S218" s="632"/>
      <c r="T218" s="632"/>
      <c r="U218" s="632"/>
      <c r="V218" s="632"/>
      <c r="W218" s="632"/>
      <c r="X218" s="632"/>
      <c r="Y218" s="632"/>
      <c r="Z218" s="632"/>
      <c r="AA218" s="632"/>
      <c r="AB218" s="632"/>
      <c r="AC218" s="632"/>
      <c r="AD218" s="632"/>
      <c r="AE218" s="632"/>
      <c r="AF218" s="632"/>
      <c r="AG218" s="632"/>
      <c r="AH218" s="632"/>
      <c r="AI218" s="632"/>
      <c r="AJ218" s="632"/>
      <c r="AK218" s="632"/>
      <c r="AL218" s="632"/>
      <c r="AM218" s="632"/>
      <c r="AN218" s="632"/>
      <c r="AO218" s="632"/>
      <c r="AP218" s="632"/>
      <c r="AQ218" s="632"/>
      <c r="AR218" s="632"/>
      <c r="AS218" s="632"/>
      <c r="AT218" s="632"/>
      <c r="AU218" s="632"/>
      <c r="AV218" s="632"/>
      <c r="AW218" s="632"/>
      <c r="AX218" s="632"/>
      <c r="AY218" s="632"/>
      <c r="AZ218" s="632"/>
      <c r="BA218" s="632"/>
      <c r="BB218" s="632"/>
      <c r="BC218" s="632"/>
      <c r="BD218" s="632"/>
      <c r="BE218" s="632"/>
      <c r="BF218" s="632"/>
      <c r="BG218" s="632"/>
      <c r="BH218" s="632"/>
      <c r="BI218" s="632"/>
      <c r="BJ218" s="632"/>
      <c r="BK218" s="632"/>
      <c r="BL218" s="632"/>
      <c r="BM218" s="632"/>
      <c r="BN218" s="632"/>
    </row>
    <row r="219" spans="1:66" s="633" customFormat="1" ht="13.5" x14ac:dyDescent="0.25">
      <c r="A219" s="632"/>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row>
    <row r="220" spans="1:66" s="633" customFormat="1" ht="13.5" x14ac:dyDescent="0.25">
      <c r="A220" s="632"/>
      <c r="B220" s="632"/>
      <c r="C220" s="632"/>
      <c r="D220" s="632"/>
      <c r="E220" s="632"/>
      <c r="F220" s="632"/>
      <c r="G220" s="632"/>
      <c r="H220" s="632"/>
      <c r="I220" s="632"/>
      <c r="J220" s="632"/>
      <c r="K220" s="632"/>
      <c r="L220" s="632"/>
      <c r="M220" s="632"/>
      <c r="N220" s="632"/>
      <c r="O220" s="632"/>
      <c r="P220" s="632"/>
      <c r="Q220" s="632"/>
      <c r="R220" s="632"/>
      <c r="S220" s="632"/>
      <c r="T220" s="632"/>
      <c r="U220" s="632"/>
      <c r="V220" s="632"/>
      <c r="W220" s="632"/>
      <c r="X220" s="632"/>
      <c r="Y220" s="632"/>
      <c r="Z220" s="632"/>
      <c r="AA220" s="632"/>
      <c r="AB220" s="632"/>
      <c r="AC220" s="632"/>
      <c r="AD220" s="632"/>
      <c r="AE220" s="632"/>
      <c r="AF220" s="632"/>
      <c r="AG220" s="632"/>
      <c r="AH220" s="632"/>
      <c r="AI220" s="632"/>
      <c r="AJ220" s="632"/>
      <c r="AK220" s="632"/>
      <c r="AL220" s="632"/>
      <c r="AM220" s="632"/>
      <c r="AN220" s="632"/>
      <c r="AO220" s="632"/>
      <c r="AP220" s="632"/>
      <c r="AQ220" s="632"/>
      <c r="AR220" s="632"/>
      <c r="AS220" s="632"/>
      <c r="AT220" s="632"/>
      <c r="AU220" s="632"/>
      <c r="AV220" s="632"/>
      <c r="AW220" s="632"/>
      <c r="AX220" s="632"/>
      <c r="AY220" s="632"/>
      <c r="AZ220" s="632"/>
      <c r="BA220" s="632"/>
      <c r="BB220" s="632"/>
      <c r="BC220" s="632"/>
      <c r="BD220" s="632"/>
      <c r="BE220" s="632"/>
      <c r="BF220" s="632"/>
      <c r="BG220" s="632"/>
      <c r="BH220" s="632"/>
      <c r="BI220" s="632"/>
      <c r="BJ220" s="632"/>
      <c r="BK220" s="632"/>
      <c r="BL220" s="632"/>
      <c r="BM220" s="632"/>
      <c r="BN220" s="632"/>
    </row>
    <row r="221" spans="1:66" s="633" customFormat="1" ht="13.5" x14ac:dyDescent="0.25">
      <c r="A221" s="632"/>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row>
    <row r="222" spans="1:66" s="633" customFormat="1" ht="13.5" x14ac:dyDescent="0.25">
      <c r="A222" s="632"/>
      <c r="B222" s="632"/>
      <c r="C222" s="632"/>
      <c r="D222" s="632"/>
      <c r="E222" s="632"/>
      <c r="F222" s="632"/>
      <c r="G222" s="632"/>
      <c r="H222" s="632"/>
      <c r="I222" s="632"/>
      <c r="J222" s="632"/>
      <c r="K222" s="632"/>
      <c r="L222" s="632"/>
      <c r="M222" s="632"/>
      <c r="N222" s="632"/>
      <c r="O222" s="632"/>
      <c r="P222" s="632"/>
      <c r="Q222" s="632"/>
      <c r="R222" s="632"/>
      <c r="S222" s="632"/>
      <c r="T222" s="632"/>
      <c r="U222" s="632"/>
      <c r="V222" s="632"/>
      <c r="W222" s="632"/>
      <c r="X222" s="632"/>
      <c r="Y222" s="632"/>
      <c r="Z222" s="632"/>
      <c r="AA222" s="632"/>
      <c r="AB222" s="632"/>
      <c r="AC222" s="632"/>
      <c r="AD222" s="632"/>
      <c r="AE222" s="632"/>
      <c r="AF222" s="632"/>
      <c r="AG222" s="632"/>
      <c r="AH222" s="632"/>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row>
    <row r="223" spans="1:66" s="633" customFormat="1" ht="13.5" x14ac:dyDescent="0.25">
      <c r="A223" s="632"/>
      <c r="B223" s="632"/>
      <c r="C223" s="632"/>
      <c r="D223" s="632"/>
      <c r="E223" s="632"/>
      <c r="F223" s="632"/>
      <c r="G223" s="632"/>
      <c r="H223" s="632"/>
      <c r="I223" s="632"/>
      <c r="J223" s="632"/>
      <c r="K223" s="632"/>
      <c r="L223" s="632"/>
      <c r="M223" s="632"/>
      <c r="N223" s="632"/>
      <c r="O223" s="632"/>
      <c r="P223" s="632"/>
      <c r="Q223" s="632"/>
      <c r="R223" s="632"/>
      <c r="S223" s="632"/>
      <c r="T223" s="632"/>
      <c r="U223" s="632"/>
      <c r="V223" s="632"/>
      <c r="W223" s="632"/>
      <c r="X223" s="632"/>
      <c r="Y223" s="632"/>
      <c r="Z223" s="632"/>
      <c r="AA223" s="632"/>
      <c r="AB223" s="632"/>
      <c r="AC223" s="632"/>
      <c r="AD223" s="632"/>
      <c r="AE223" s="632"/>
      <c r="AF223" s="632"/>
      <c r="AG223" s="632"/>
      <c r="AH223" s="632"/>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row>
    <row r="224" spans="1:66" s="633" customFormat="1" ht="13.5" x14ac:dyDescent="0.25">
      <c r="A224" s="632"/>
      <c r="B224" s="632"/>
      <c r="C224" s="632"/>
      <c r="D224" s="632"/>
      <c r="E224" s="632"/>
      <c r="F224" s="632"/>
      <c r="G224" s="632"/>
      <c r="H224" s="632"/>
      <c r="I224" s="632"/>
      <c r="J224" s="632"/>
      <c r="K224" s="632"/>
      <c r="L224" s="632"/>
      <c r="M224" s="632"/>
      <c r="N224" s="632"/>
      <c r="O224" s="632"/>
      <c r="P224" s="632"/>
      <c r="Q224" s="632"/>
      <c r="R224" s="632"/>
      <c r="S224" s="632"/>
      <c r="T224" s="632"/>
      <c r="U224" s="632"/>
      <c r="V224" s="632"/>
      <c r="W224" s="632"/>
      <c r="X224" s="632"/>
      <c r="Y224" s="632"/>
      <c r="Z224" s="632"/>
      <c r="AA224" s="632"/>
      <c r="AB224" s="632"/>
      <c r="AC224" s="632"/>
      <c r="AD224" s="632"/>
      <c r="AE224" s="632"/>
      <c r="AF224" s="632"/>
      <c r="AG224" s="632"/>
      <c r="AH224" s="632"/>
      <c r="AI224" s="632"/>
      <c r="AJ224" s="632"/>
      <c r="AK224" s="632"/>
      <c r="AL224" s="632"/>
      <c r="AM224" s="632"/>
      <c r="AN224" s="632"/>
      <c r="AO224" s="632"/>
      <c r="AP224" s="632"/>
      <c r="AQ224" s="632"/>
      <c r="AR224" s="632"/>
      <c r="AS224" s="632"/>
      <c r="AT224" s="632"/>
      <c r="AU224" s="632"/>
      <c r="AV224" s="632"/>
      <c r="AW224" s="632"/>
      <c r="AX224" s="632"/>
      <c r="AY224" s="632"/>
      <c r="AZ224" s="632"/>
      <c r="BA224" s="632"/>
      <c r="BB224" s="632"/>
      <c r="BC224" s="632"/>
      <c r="BD224" s="632"/>
      <c r="BE224" s="632"/>
      <c r="BF224" s="632"/>
      <c r="BG224" s="632"/>
      <c r="BH224" s="632"/>
      <c r="BI224" s="632"/>
      <c r="BJ224" s="632"/>
      <c r="BK224" s="632"/>
      <c r="BL224" s="632"/>
      <c r="BM224" s="632"/>
      <c r="BN224" s="632"/>
    </row>
    <row r="225" spans="1:66" s="633" customFormat="1" ht="13.5" x14ac:dyDescent="0.25">
      <c r="A225" s="632"/>
      <c r="B225" s="632"/>
      <c r="C225" s="632"/>
      <c r="D225" s="632"/>
      <c r="E225" s="632"/>
      <c r="F225" s="632"/>
      <c r="G225" s="632"/>
      <c r="H225" s="632"/>
      <c r="I225" s="632"/>
      <c r="J225" s="632"/>
      <c r="K225" s="632"/>
      <c r="L225" s="632"/>
      <c r="M225" s="632"/>
      <c r="N225" s="632"/>
      <c r="O225" s="632"/>
      <c r="P225" s="632"/>
      <c r="Q225" s="632"/>
      <c r="R225" s="632"/>
      <c r="S225" s="632"/>
      <c r="T225" s="632"/>
      <c r="U225" s="632"/>
      <c r="V225" s="632"/>
      <c r="W225" s="632"/>
      <c r="X225" s="632"/>
      <c r="Y225" s="632"/>
      <c r="Z225" s="632"/>
      <c r="AA225" s="632"/>
      <c r="AB225" s="632"/>
      <c r="AC225" s="632"/>
      <c r="AD225" s="632"/>
      <c r="AE225" s="632"/>
      <c r="AF225" s="632"/>
      <c r="AG225" s="632"/>
      <c r="AH225" s="632"/>
      <c r="AI225" s="632"/>
      <c r="AJ225" s="632"/>
      <c r="AK225" s="632"/>
      <c r="AL225" s="632"/>
      <c r="AM225" s="632"/>
      <c r="AN225" s="632"/>
      <c r="AO225" s="632"/>
      <c r="AP225" s="632"/>
      <c r="AQ225" s="632"/>
      <c r="AR225" s="632"/>
      <c r="AS225" s="632"/>
      <c r="AT225" s="632"/>
      <c r="AU225" s="632"/>
      <c r="AV225" s="632"/>
      <c r="AW225" s="632"/>
      <c r="AX225" s="632"/>
      <c r="AY225" s="632"/>
      <c r="AZ225" s="632"/>
      <c r="BA225" s="632"/>
      <c r="BB225" s="632"/>
      <c r="BC225" s="632"/>
      <c r="BD225" s="632"/>
      <c r="BE225" s="632"/>
      <c r="BF225" s="632"/>
      <c r="BG225" s="632"/>
      <c r="BH225" s="632"/>
      <c r="BI225" s="632"/>
      <c r="BJ225" s="632"/>
      <c r="BK225" s="632"/>
      <c r="BL225" s="632"/>
      <c r="BM225" s="632"/>
      <c r="BN225" s="632"/>
    </row>
    <row r="226" spans="1:66" s="633" customFormat="1" ht="13.5" x14ac:dyDescent="0.25">
      <c r="A226" s="632"/>
      <c r="B226" s="632"/>
      <c r="C226" s="632"/>
      <c r="D226" s="632"/>
      <c r="E226" s="632"/>
      <c r="F226" s="632"/>
      <c r="G226" s="632"/>
      <c r="H226" s="632"/>
      <c r="I226" s="632"/>
      <c r="J226" s="632"/>
      <c r="K226" s="632"/>
      <c r="L226" s="632"/>
      <c r="M226" s="632"/>
      <c r="N226" s="632"/>
      <c r="O226" s="632"/>
      <c r="P226" s="632"/>
      <c r="Q226" s="632"/>
      <c r="R226" s="632"/>
      <c r="S226" s="632"/>
      <c r="T226" s="632"/>
      <c r="U226" s="632"/>
      <c r="V226" s="632"/>
      <c r="W226" s="632"/>
      <c r="X226" s="632"/>
      <c r="Y226" s="632"/>
      <c r="Z226" s="632"/>
      <c r="AA226" s="632"/>
      <c r="AB226" s="632"/>
      <c r="AC226" s="632"/>
      <c r="AD226" s="632"/>
      <c r="AE226" s="632"/>
      <c r="AF226" s="632"/>
      <c r="AG226" s="632"/>
      <c r="AH226" s="632"/>
      <c r="AI226" s="632"/>
      <c r="AJ226" s="632"/>
      <c r="AK226" s="632"/>
      <c r="AL226" s="632"/>
      <c r="AM226" s="632"/>
      <c r="AN226" s="632"/>
      <c r="AO226" s="632"/>
      <c r="AP226" s="632"/>
      <c r="AQ226" s="632"/>
      <c r="AR226" s="632"/>
      <c r="AS226" s="632"/>
      <c r="AT226" s="632"/>
      <c r="AU226" s="632"/>
      <c r="AV226" s="632"/>
      <c r="AW226" s="632"/>
      <c r="AX226" s="632"/>
      <c r="AY226" s="632"/>
      <c r="AZ226" s="632"/>
      <c r="BA226" s="632"/>
      <c r="BB226" s="632"/>
      <c r="BC226" s="632"/>
      <c r="BD226" s="632"/>
      <c r="BE226" s="632"/>
      <c r="BF226" s="632"/>
      <c r="BG226" s="632"/>
      <c r="BH226" s="632"/>
      <c r="BI226" s="632"/>
      <c r="BJ226" s="632"/>
      <c r="BK226" s="632"/>
      <c r="BL226" s="632"/>
      <c r="BM226" s="632"/>
      <c r="BN226" s="632"/>
    </row>
    <row r="227" spans="1:66" s="633" customFormat="1" ht="13.5" x14ac:dyDescent="0.25">
      <c r="A227" s="632"/>
      <c r="B227" s="632"/>
      <c r="C227" s="632"/>
      <c r="D227" s="632"/>
      <c r="E227" s="632"/>
      <c r="F227" s="632"/>
      <c r="G227" s="632"/>
      <c r="H227" s="632"/>
      <c r="I227" s="632"/>
      <c r="J227" s="632"/>
      <c r="K227" s="632"/>
      <c r="L227" s="632"/>
      <c r="M227" s="632"/>
      <c r="N227" s="632"/>
      <c r="O227" s="632"/>
      <c r="P227" s="632"/>
      <c r="Q227" s="632"/>
      <c r="R227" s="632"/>
      <c r="S227" s="632"/>
      <c r="T227" s="632"/>
      <c r="U227" s="632"/>
      <c r="V227" s="632"/>
      <c r="W227" s="632"/>
      <c r="X227" s="632"/>
      <c r="Y227" s="632"/>
      <c r="Z227" s="632"/>
      <c r="AA227" s="632"/>
      <c r="AB227" s="632"/>
      <c r="AC227" s="632"/>
      <c r="AD227" s="632"/>
      <c r="AE227" s="632"/>
      <c r="AF227" s="632"/>
      <c r="AG227" s="632"/>
      <c r="AH227" s="632"/>
      <c r="AI227" s="632"/>
      <c r="AJ227" s="632"/>
      <c r="AK227" s="632"/>
      <c r="AL227" s="632"/>
      <c r="AM227" s="632"/>
      <c r="AN227" s="632"/>
      <c r="AO227" s="632"/>
      <c r="AP227" s="632"/>
      <c r="AQ227" s="632"/>
      <c r="AR227" s="632"/>
      <c r="AS227" s="632"/>
      <c r="AT227" s="632"/>
      <c r="AU227" s="632"/>
      <c r="AV227" s="632"/>
      <c r="AW227" s="632"/>
      <c r="AX227" s="632"/>
      <c r="AY227" s="632"/>
      <c r="AZ227" s="632"/>
      <c r="BA227" s="632"/>
      <c r="BB227" s="632"/>
      <c r="BC227" s="632"/>
      <c r="BD227" s="632"/>
      <c r="BE227" s="632"/>
      <c r="BF227" s="632"/>
      <c r="BG227" s="632"/>
      <c r="BH227" s="632"/>
      <c r="BI227" s="632"/>
      <c r="BJ227" s="632"/>
      <c r="BK227" s="632"/>
      <c r="BL227" s="632"/>
      <c r="BM227" s="632"/>
      <c r="BN227" s="632"/>
    </row>
    <row r="228" spans="1:66" s="633" customFormat="1" ht="13.5" x14ac:dyDescent="0.25">
      <c r="A228" s="632"/>
      <c r="B228" s="632"/>
      <c r="C228" s="632"/>
      <c r="D228" s="632"/>
      <c r="E228" s="632"/>
      <c r="F228" s="632"/>
      <c r="G228" s="632"/>
      <c r="H228" s="632"/>
      <c r="I228" s="632"/>
      <c r="J228" s="632"/>
      <c r="K228" s="632"/>
      <c r="L228" s="632"/>
      <c r="M228" s="632"/>
      <c r="N228" s="632"/>
      <c r="O228" s="632"/>
      <c r="P228" s="632"/>
      <c r="Q228" s="632"/>
      <c r="R228" s="632"/>
      <c r="S228" s="632"/>
      <c r="T228" s="632"/>
      <c r="U228" s="632"/>
      <c r="V228" s="632"/>
      <c r="W228" s="632"/>
      <c r="X228" s="632"/>
      <c r="Y228" s="632"/>
      <c r="Z228" s="632"/>
      <c r="AA228" s="632"/>
      <c r="AB228" s="632"/>
      <c r="AC228" s="632"/>
      <c r="AD228" s="632"/>
      <c r="AE228" s="632"/>
      <c r="AF228" s="632"/>
      <c r="AG228" s="632"/>
      <c r="AH228" s="632"/>
      <c r="AI228" s="632"/>
      <c r="AJ228" s="632"/>
      <c r="AK228" s="632"/>
      <c r="AL228" s="632"/>
      <c r="AM228" s="632"/>
      <c r="AN228" s="632"/>
      <c r="AO228" s="632"/>
      <c r="AP228" s="632"/>
      <c r="AQ228" s="632"/>
      <c r="AR228" s="632"/>
      <c r="AS228" s="632"/>
      <c r="AT228" s="632"/>
      <c r="AU228" s="632"/>
      <c r="AV228" s="632"/>
      <c r="AW228" s="632"/>
      <c r="AX228" s="632"/>
      <c r="AY228" s="632"/>
      <c r="AZ228" s="632"/>
      <c r="BA228" s="632"/>
      <c r="BB228" s="632"/>
      <c r="BC228" s="632"/>
      <c r="BD228" s="632"/>
      <c r="BE228" s="632"/>
      <c r="BF228" s="632"/>
      <c r="BG228" s="632"/>
      <c r="BH228" s="632"/>
      <c r="BI228" s="632"/>
      <c r="BJ228" s="632"/>
      <c r="BK228" s="632"/>
      <c r="BL228" s="632"/>
      <c r="BM228" s="632"/>
      <c r="BN228" s="632"/>
    </row>
    <row r="229" spans="1:66" s="633" customFormat="1" ht="13.5" x14ac:dyDescent="0.25">
      <c r="A229" s="632"/>
      <c r="B229" s="632"/>
      <c r="C229" s="632"/>
      <c r="D229" s="632"/>
      <c r="E229" s="632"/>
      <c r="F229" s="632"/>
      <c r="G229" s="632"/>
      <c r="H229" s="632"/>
      <c r="I229" s="632"/>
      <c r="J229" s="632"/>
      <c r="K229" s="632"/>
      <c r="L229" s="632"/>
      <c r="M229" s="632"/>
      <c r="N229" s="632"/>
      <c r="O229" s="632"/>
      <c r="P229" s="632"/>
      <c r="Q229" s="632"/>
      <c r="R229" s="632"/>
      <c r="S229" s="632"/>
      <c r="T229" s="632"/>
      <c r="U229" s="632"/>
      <c r="V229" s="632"/>
      <c r="W229" s="632"/>
      <c r="X229" s="632"/>
      <c r="Y229" s="632"/>
      <c r="Z229" s="632"/>
      <c r="AA229" s="632"/>
      <c r="AB229" s="632"/>
      <c r="AC229" s="632"/>
      <c r="AD229" s="632"/>
      <c r="AE229" s="632"/>
      <c r="AF229" s="632"/>
      <c r="AG229" s="632"/>
      <c r="AH229" s="632"/>
      <c r="AI229" s="632"/>
      <c r="AJ229" s="632"/>
      <c r="AK229" s="632"/>
      <c r="AL229" s="632"/>
      <c r="AM229" s="632"/>
      <c r="AN229" s="632"/>
      <c r="AO229" s="632"/>
      <c r="AP229" s="632"/>
      <c r="AQ229" s="632"/>
      <c r="AR229" s="632"/>
      <c r="AS229" s="632"/>
      <c r="AT229" s="632"/>
      <c r="AU229" s="632"/>
      <c r="AV229" s="632"/>
      <c r="AW229" s="632"/>
      <c r="AX229" s="632"/>
      <c r="AY229" s="632"/>
      <c r="AZ229" s="632"/>
      <c r="BA229" s="632"/>
      <c r="BB229" s="632"/>
      <c r="BC229" s="632"/>
      <c r="BD229" s="632"/>
      <c r="BE229" s="632"/>
      <c r="BF229" s="632"/>
      <c r="BG229" s="632"/>
      <c r="BH229" s="632"/>
      <c r="BI229" s="632"/>
      <c r="BJ229" s="632"/>
      <c r="BK229" s="632"/>
      <c r="BL229" s="632"/>
      <c r="BM229" s="632"/>
      <c r="BN229" s="632"/>
    </row>
    <row r="230" spans="1:66" s="633" customFormat="1" ht="13.5" x14ac:dyDescent="0.25">
      <c r="A230" s="632"/>
      <c r="B230" s="632"/>
      <c r="C230" s="632"/>
      <c r="D230" s="632"/>
      <c r="E230" s="632"/>
      <c r="F230" s="632"/>
      <c r="G230" s="632"/>
      <c r="H230" s="632"/>
      <c r="I230" s="632"/>
      <c r="J230" s="632"/>
      <c r="K230" s="632"/>
      <c r="L230" s="632"/>
      <c r="M230" s="632"/>
      <c r="N230" s="632"/>
      <c r="O230" s="632"/>
      <c r="P230" s="632"/>
      <c r="Q230" s="632"/>
      <c r="R230" s="632"/>
      <c r="S230" s="632"/>
      <c r="T230" s="632"/>
      <c r="U230" s="632"/>
      <c r="V230" s="632"/>
      <c r="W230" s="632"/>
      <c r="X230" s="632"/>
      <c r="Y230" s="632"/>
      <c r="Z230" s="632"/>
      <c r="AA230" s="632"/>
      <c r="AB230" s="632"/>
      <c r="AC230" s="632"/>
      <c r="AD230" s="632"/>
      <c r="AE230" s="632"/>
      <c r="AF230" s="632"/>
      <c r="AG230" s="632"/>
      <c r="AH230" s="632"/>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row>
    <row r="231" spans="1:66" s="633" customFormat="1" ht="13.5" x14ac:dyDescent="0.25">
      <c r="A231" s="632"/>
      <c r="B231" s="632"/>
      <c r="C231" s="632"/>
      <c r="D231" s="632"/>
      <c r="E231" s="632"/>
      <c r="F231" s="632"/>
      <c r="G231" s="632"/>
      <c r="H231" s="632"/>
      <c r="I231" s="632"/>
      <c r="J231" s="632"/>
      <c r="K231" s="632"/>
      <c r="L231" s="632"/>
      <c r="M231" s="632"/>
      <c r="N231" s="632"/>
      <c r="O231" s="632"/>
      <c r="P231" s="632"/>
      <c r="Q231" s="632"/>
      <c r="R231" s="632"/>
      <c r="S231" s="632"/>
      <c r="T231" s="632"/>
      <c r="U231" s="632"/>
      <c r="V231" s="632"/>
      <c r="W231" s="632"/>
      <c r="X231" s="632"/>
      <c r="Y231" s="632"/>
      <c r="Z231" s="632"/>
      <c r="AA231" s="632"/>
      <c r="AB231" s="632"/>
      <c r="AC231" s="632"/>
      <c r="AD231" s="632"/>
      <c r="AE231" s="632"/>
      <c r="AF231" s="632"/>
      <c r="AG231" s="632"/>
      <c r="AH231" s="632"/>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row>
    <row r="232" spans="1:66" s="633" customFormat="1" ht="13.5" x14ac:dyDescent="0.25">
      <c r="A232" s="632"/>
      <c r="B232" s="632"/>
      <c r="C232" s="632"/>
      <c r="D232" s="632"/>
      <c r="E232" s="632"/>
      <c r="F232" s="632"/>
      <c r="G232" s="632"/>
      <c r="H232" s="632"/>
      <c r="I232" s="632"/>
      <c r="J232" s="632"/>
      <c r="K232" s="632"/>
      <c r="L232" s="632"/>
      <c r="M232" s="632"/>
      <c r="N232" s="632"/>
      <c r="O232" s="632"/>
      <c r="P232" s="632"/>
      <c r="Q232" s="632"/>
      <c r="R232" s="632"/>
      <c r="S232" s="632"/>
      <c r="T232" s="632"/>
      <c r="U232" s="632"/>
      <c r="V232" s="632"/>
      <c r="W232" s="632"/>
      <c r="X232" s="632"/>
      <c r="Y232" s="632"/>
      <c r="Z232" s="632"/>
      <c r="AA232" s="632"/>
      <c r="AB232" s="632"/>
      <c r="AC232" s="632"/>
      <c r="AD232" s="632"/>
      <c r="AE232" s="632"/>
      <c r="AF232" s="632"/>
      <c r="AG232" s="632"/>
      <c r="AH232" s="632"/>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row>
    <row r="233" spans="1:66" s="633" customFormat="1" ht="13.5" x14ac:dyDescent="0.25">
      <c r="A233" s="632"/>
      <c r="B233" s="632"/>
      <c r="C233" s="632"/>
      <c r="D233" s="632"/>
      <c r="E233" s="632"/>
      <c r="F233" s="632"/>
      <c r="G233" s="632"/>
      <c r="H233" s="632"/>
      <c r="I233" s="632"/>
      <c r="J233" s="632"/>
      <c r="K233" s="632"/>
      <c r="L233" s="632"/>
      <c r="M233" s="632"/>
      <c r="N233" s="632"/>
      <c r="O233" s="632"/>
      <c r="P233" s="632"/>
      <c r="Q233" s="632"/>
      <c r="R233" s="632"/>
      <c r="S233" s="632"/>
      <c r="T233" s="632"/>
      <c r="U233" s="632"/>
      <c r="V233" s="632"/>
      <c r="W233" s="632"/>
      <c r="X233" s="632"/>
      <c r="Y233" s="632"/>
      <c r="Z233" s="632"/>
      <c r="AA233" s="632"/>
      <c r="AB233" s="632"/>
      <c r="AC233" s="632"/>
      <c r="AD233" s="632"/>
      <c r="AE233" s="632"/>
      <c r="AF233" s="632"/>
      <c r="AG233" s="632"/>
      <c r="AH233" s="632"/>
      <c r="AI233" s="632"/>
      <c r="AJ233" s="632"/>
      <c r="AK233" s="632"/>
      <c r="AL233" s="632"/>
      <c r="AM233" s="632"/>
      <c r="AN233" s="632"/>
      <c r="AO233" s="632"/>
      <c r="AP233" s="632"/>
      <c r="AQ233" s="632"/>
      <c r="AR233" s="632"/>
      <c r="AS233" s="632"/>
      <c r="AT233" s="632"/>
      <c r="AU233" s="632"/>
      <c r="AV233" s="632"/>
      <c r="AW233" s="632"/>
      <c r="AX233" s="632"/>
      <c r="AY233" s="632"/>
      <c r="AZ233" s="632"/>
      <c r="BA233" s="632"/>
      <c r="BB233" s="632"/>
      <c r="BC233" s="632"/>
      <c r="BD233" s="632"/>
      <c r="BE233" s="632"/>
      <c r="BF233" s="632"/>
      <c r="BG233" s="632"/>
      <c r="BH233" s="632"/>
      <c r="BI233" s="632"/>
      <c r="BJ233" s="632"/>
      <c r="BK233" s="632"/>
      <c r="BL233" s="632"/>
      <c r="BM233" s="632"/>
      <c r="BN233" s="632"/>
    </row>
    <row r="234" spans="1:66" s="633" customFormat="1" ht="13.5" x14ac:dyDescent="0.25">
      <c r="A234" s="632"/>
      <c r="B234" s="632"/>
      <c r="C234" s="632"/>
      <c r="D234" s="632"/>
      <c r="E234" s="632"/>
      <c r="F234" s="632"/>
      <c r="G234" s="632"/>
      <c r="H234" s="632"/>
      <c r="I234" s="632"/>
      <c r="J234" s="632"/>
      <c r="K234" s="632"/>
      <c r="L234" s="632"/>
      <c r="M234" s="632"/>
      <c r="N234" s="632"/>
      <c r="O234" s="632"/>
      <c r="P234" s="632"/>
      <c r="Q234" s="632"/>
      <c r="R234" s="632"/>
      <c r="S234" s="632"/>
      <c r="T234" s="632"/>
      <c r="U234" s="632"/>
      <c r="V234" s="632"/>
      <c r="W234" s="632"/>
      <c r="X234" s="632"/>
      <c r="Y234" s="632"/>
      <c r="Z234" s="632"/>
      <c r="AA234" s="632"/>
      <c r="AB234" s="632"/>
      <c r="AC234" s="632"/>
      <c r="AD234" s="632"/>
      <c r="AE234" s="632"/>
      <c r="AF234" s="632"/>
      <c r="AG234" s="632"/>
      <c r="AH234" s="632"/>
      <c r="AI234" s="632"/>
      <c r="AJ234" s="632"/>
      <c r="AK234" s="632"/>
      <c r="AL234" s="632"/>
      <c r="AM234" s="632"/>
      <c r="AN234" s="632"/>
      <c r="AO234" s="632"/>
      <c r="AP234" s="632"/>
      <c r="AQ234" s="632"/>
      <c r="AR234" s="632"/>
      <c r="AS234" s="632"/>
      <c r="AT234" s="632"/>
      <c r="AU234" s="632"/>
      <c r="AV234" s="632"/>
      <c r="AW234" s="632"/>
      <c r="AX234" s="632"/>
      <c r="AY234" s="632"/>
      <c r="AZ234" s="632"/>
      <c r="BA234" s="632"/>
      <c r="BB234" s="632"/>
      <c r="BC234" s="632"/>
      <c r="BD234" s="632"/>
      <c r="BE234" s="632"/>
      <c r="BF234" s="632"/>
      <c r="BG234" s="632"/>
      <c r="BH234" s="632"/>
      <c r="BI234" s="632"/>
      <c r="BJ234" s="632"/>
      <c r="BK234" s="632"/>
      <c r="BL234" s="632"/>
      <c r="BM234" s="632"/>
      <c r="BN234" s="632"/>
    </row>
    <row r="235" spans="1:66" s="633" customFormat="1" ht="13.5" x14ac:dyDescent="0.25">
      <c r="A235" s="632"/>
      <c r="B235" s="632"/>
      <c r="C235" s="632"/>
      <c r="D235" s="632"/>
      <c r="E235" s="632"/>
      <c r="F235" s="632"/>
      <c r="G235" s="632"/>
      <c r="H235" s="632"/>
      <c r="I235" s="632"/>
      <c r="J235" s="632"/>
      <c r="K235" s="632"/>
      <c r="L235" s="632"/>
      <c r="M235" s="632"/>
      <c r="N235" s="632"/>
      <c r="O235" s="632"/>
      <c r="P235" s="632"/>
      <c r="Q235" s="632"/>
      <c r="R235" s="632"/>
      <c r="S235" s="632"/>
      <c r="T235" s="632"/>
      <c r="U235" s="632"/>
      <c r="V235" s="632"/>
      <c r="W235" s="632"/>
      <c r="X235" s="632"/>
      <c r="Y235" s="632"/>
      <c r="Z235" s="632"/>
      <c r="AA235" s="632"/>
      <c r="AB235" s="632"/>
      <c r="AC235" s="632"/>
      <c r="AD235" s="632"/>
      <c r="AE235" s="632"/>
      <c r="AF235" s="632"/>
      <c r="AG235" s="632"/>
      <c r="AH235" s="632"/>
      <c r="AI235" s="632"/>
      <c r="AJ235" s="632"/>
      <c r="AK235" s="632"/>
      <c r="AL235" s="632"/>
      <c r="AM235" s="632"/>
      <c r="AN235" s="632"/>
      <c r="AO235" s="632"/>
      <c r="AP235" s="632"/>
      <c r="AQ235" s="632"/>
      <c r="AR235" s="632"/>
      <c r="AS235" s="632"/>
      <c r="AT235" s="632"/>
      <c r="AU235" s="632"/>
      <c r="AV235" s="632"/>
      <c r="AW235" s="632"/>
      <c r="AX235" s="632"/>
      <c r="AY235" s="632"/>
      <c r="AZ235" s="632"/>
      <c r="BA235" s="632"/>
      <c r="BB235" s="632"/>
      <c r="BC235" s="632"/>
      <c r="BD235" s="632"/>
      <c r="BE235" s="632"/>
      <c r="BF235" s="632"/>
      <c r="BG235" s="632"/>
      <c r="BH235" s="632"/>
      <c r="BI235" s="632"/>
      <c r="BJ235" s="632"/>
      <c r="BK235" s="632"/>
      <c r="BL235" s="632"/>
      <c r="BM235" s="632"/>
      <c r="BN235" s="632"/>
    </row>
    <row r="236" spans="1:66" s="633" customFormat="1" ht="13.5" x14ac:dyDescent="0.25">
      <c r="A236" s="632"/>
      <c r="B236" s="632"/>
      <c r="C236" s="632"/>
      <c r="D236" s="632"/>
      <c r="E236" s="632"/>
      <c r="F236" s="632"/>
      <c r="G236" s="632"/>
      <c r="H236" s="632"/>
      <c r="I236" s="632"/>
      <c r="J236" s="632"/>
      <c r="K236" s="632"/>
      <c r="L236" s="632"/>
      <c r="M236" s="632"/>
      <c r="N236" s="632"/>
      <c r="O236" s="632"/>
      <c r="P236" s="632"/>
      <c r="Q236" s="632"/>
      <c r="R236" s="632"/>
      <c r="S236" s="632"/>
      <c r="T236" s="632"/>
      <c r="U236" s="632"/>
      <c r="V236" s="632"/>
      <c r="W236" s="632"/>
      <c r="X236" s="632"/>
      <c r="Y236" s="632"/>
      <c r="Z236" s="632"/>
      <c r="AA236" s="632"/>
      <c r="AB236" s="632"/>
      <c r="AC236" s="632"/>
      <c r="AD236" s="632"/>
      <c r="AE236" s="632"/>
      <c r="AF236" s="632"/>
      <c r="AG236" s="632"/>
      <c r="AH236" s="632"/>
      <c r="AI236" s="632"/>
      <c r="AJ236" s="632"/>
      <c r="AK236" s="632"/>
      <c r="AL236" s="632"/>
      <c r="AM236" s="632"/>
      <c r="AN236" s="632"/>
      <c r="AO236" s="632"/>
      <c r="AP236" s="632"/>
      <c r="AQ236" s="632"/>
      <c r="AR236" s="632"/>
      <c r="AS236" s="632"/>
      <c r="AT236" s="632"/>
      <c r="AU236" s="632"/>
      <c r="AV236" s="632"/>
      <c r="AW236" s="632"/>
      <c r="AX236" s="632"/>
      <c r="AY236" s="632"/>
      <c r="AZ236" s="632"/>
      <c r="BA236" s="632"/>
      <c r="BB236" s="632"/>
      <c r="BC236" s="632"/>
      <c r="BD236" s="632"/>
      <c r="BE236" s="632"/>
      <c r="BF236" s="632"/>
      <c r="BG236" s="632"/>
      <c r="BH236" s="632"/>
      <c r="BI236" s="632"/>
      <c r="BJ236" s="632"/>
      <c r="BK236" s="632"/>
      <c r="BL236" s="632"/>
      <c r="BM236" s="632"/>
      <c r="BN236" s="632"/>
    </row>
    <row r="237" spans="1:66" s="633" customFormat="1" ht="13.5" x14ac:dyDescent="0.25">
      <c r="A237" s="632"/>
      <c r="B237" s="632"/>
      <c r="C237" s="632"/>
      <c r="D237" s="632"/>
      <c r="E237" s="632"/>
      <c r="F237" s="632"/>
      <c r="G237" s="632"/>
      <c r="H237" s="632"/>
      <c r="I237" s="632"/>
      <c r="J237" s="632"/>
      <c r="K237" s="632"/>
      <c r="L237" s="632"/>
      <c r="M237" s="632"/>
      <c r="N237" s="632"/>
      <c r="O237" s="632"/>
      <c r="P237" s="632"/>
      <c r="Q237" s="632"/>
      <c r="R237" s="632"/>
      <c r="S237" s="632"/>
      <c r="T237" s="632"/>
      <c r="U237" s="632"/>
      <c r="V237" s="632"/>
      <c r="W237" s="632"/>
      <c r="X237" s="632"/>
      <c r="Y237" s="632"/>
      <c r="Z237" s="632"/>
      <c r="AA237" s="632"/>
      <c r="AB237" s="632"/>
      <c r="AC237" s="632"/>
      <c r="AD237" s="632"/>
      <c r="AE237" s="632"/>
      <c r="AF237" s="632"/>
      <c r="AG237" s="632"/>
      <c r="AH237" s="632"/>
      <c r="AI237" s="632"/>
      <c r="AJ237" s="632"/>
      <c r="AK237" s="632"/>
      <c r="AL237" s="632"/>
      <c r="AM237" s="632"/>
      <c r="AN237" s="632"/>
      <c r="AO237" s="632"/>
      <c r="AP237" s="632"/>
      <c r="AQ237" s="632"/>
      <c r="AR237" s="632"/>
      <c r="AS237" s="632"/>
      <c r="AT237" s="632"/>
      <c r="AU237" s="632"/>
      <c r="AV237" s="632"/>
      <c r="AW237" s="632"/>
      <c r="AX237" s="632"/>
      <c r="AY237" s="632"/>
      <c r="AZ237" s="632"/>
      <c r="BA237" s="632"/>
      <c r="BB237" s="632"/>
      <c r="BC237" s="632"/>
      <c r="BD237" s="632"/>
      <c r="BE237" s="632"/>
      <c r="BF237" s="632"/>
      <c r="BG237" s="632"/>
      <c r="BH237" s="632"/>
      <c r="BI237" s="632"/>
      <c r="BJ237" s="632"/>
      <c r="BK237" s="632"/>
      <c r="BL237" s="632"/>
      <c r="BM237" s="632"/>
      <c r="BN237" s="632"/>
    </row>
    <row r="238" spans="1:66" s="633" customFormat="1" ht="13.5" x14ac:dyDescent="0.25">
      <c r="A238" s="632"/>
      <c r="B238" s="632"/>
      <c r="C238" s="632"/>
      <c r="D238" s="632"/>
      <c r="E238" s="632"/>
      <c r="F238" s="632"/>
      <c r="G238" s="632"/>
      <c r="H238" s="632"/>
      <c r="I238" s="632"/>
      <c r="J238" s="632"/>
      <c r="K238" s="632"/>
      <c r="L238" s="632"/>
      <c r="M238" s="632"/>
      <c r="N238" s="632"/>
      <c r="O238" s="632"/>
      <c r="P238" s="632"/>
      <c r="Q238" s="632"/>
      <c r="R238" s="632"/>
      <c r="S238" s="632"/>
      <c r="T238" s="632"/>
      <c r="U238" s="632"/>
      <c r="V238" s="632"/>
      <c r="W238" s="632"/>
      <c r="X238" s="632"/>
      <c r="Y238" s="632"/>
      <c r="Z238" s="632"/>
      <c r="AA238" s="632"/>
      <c r="AB238" s="632"/>
      <c r="AC238" s="632"/>
      <c r="AD238" s="632"/>
      <c r="AE238" s="632"/>
      <c r="AF238" s="632"/>
      <c r="AG238" s="632"/>
      <c r="AH238" s="632"/>
      <c r="AI238" s="632"/>
      <c r="AJ238" s="632"/>
      <c r="AK238" s="632"/>
      <c r="AL238" s="632"/>
      <c r="AM238" s="632"/>
      <c r="AN238" s="632"/>
      <c r="AO238" s="632"/>
      <c r="AP238" s="632"/>
      <c r="AQ238" s="632"/>
      <c r="AR238" s="632"/>
      <c r="AS238" s="632"/>
      <c r="AT238" s="632"/>
      <c r="AU238" s="632"/>
      <c r="AV238" s="632"/>
      <c r="AW238" s="632"/>
      <c r="AX238" s="632"/>
      <c r="AY238" s="632"/>
      <c r="AZ238" s="632"/>
      <c r="BA238" s="632"/>
      <c r="BB238" s="632"/>
      <c r="BC238" s="632"/>
      <c r="BD238" s="632"/>
      <c r="BE238" s="632"/>
      <c r="BF238" s="632"/>
      <c r="BG238" s="632"/>
      <c r="BH238" s="632"/>
      <c r="BI238" s="632"/>
      <c r="BJ238" s="632"/>
      <c r="BK238" s="632"/>
      <c r="BL238" s="632"/>
      <c r="BM238" s="632"/>
      <c r="BN238" s="632"/>
    </row>
    <row r="239" spans="1:66" s="633" customFormat="1" ht="13.5" x14ac:dyDescent="0.25">
      <c r="A239" s="632"/>
      <c r="B239" s="632"/>
      <c r="C239" s="632"/>
      <c r="D239" s="632"/>
      <c r="E239" s="632"/>
      <c r="F239" s="632"/>
      <c r="G239" s="632"/>
      <c r="H239" s="632"/>
      <c r="I239" s="632"/>
      <c r="J239" s="632"/>
      <c r="K239" s="632"/>
      <c r="L239" s="632"/>
      <c r="M239" s="632"/>
      <c r="N239" s="632"/>
      <c r="O239" s="632"/>
      <c r="P239" s="632"/>
      <c r="Q239" s="632"/>
      <c r="R239" s="632"/>
      <c r="S239" s="632"/>
      <c r="T239" s="632"/>
      <c r="U239" s="632"/>
      <c r="V239" s="632"/>
      <c r="W239" s="632"/>
      <c r="X239" s="632"/>
      <c r="Y239" s="632"/>
      <c r="Z239" s="632"/>
      <c r="AA239" s="632"/>
      <c r="AB239" s="632"/>
      <c r="AC239" s="632"/>
      <c r="AD239" s="632"/>
      <c r="AE239" s="632"/>
      <c r="AF239" s="632"/>
      <c r="AG239" s="632"/>
      <c r="AH239" s="632"/>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row>
    <row r="240" spans="1:66" s="633" customFormat="1" ht="13.5" x14ac:dyDescent="0.25">
      <c r="A240" s="632"/>
      <c r="B240" s="632"/>
      <c r="C240" s="632"/>
      <c r="D240" s="632"/>
      <c r="E240" s="632"/>
      <c r="F240" s="632"/>
      <c r="G240" s="632"/>
      <c r="H240" s="632"/>
      <c r="I240" s="632"/>
      <c r="J240" s="632"/>
      <c r="K240" s="632"/>
      <c r="L240" s="632"/>
      <c r="M240" s="632"/>
      <c r="N240" s="632"/>
      <c r="O240" s="632"/>
      <c r="P240" s="632"/>
      <c r="Q240" s="632"/>
      <c r="R240" s="632"/>
      <c r="S240" s="632"/>
      <c r="T240" s="632"/>
      <c r="U240" s="632"/>
      <c r="V240" s="632"/>
      <c r="W240" s="632"/>
      <c r="X240" s="632"/>
      <c r="Y240" s="632"/>
      <c r="Z240" s="632"/>
      <c r="AA240" s="632"/>
      <c r="AB240" s="632"/>
      <c r="AC240" s="632"/>
      <c r="AD240" s="632"/>
      <c r="AE240" s="632"/>
      <c r="AF240" s="632"/>
      <c r="AG240" s="632"/>
      <c r="AH240" s="632"/>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row>
    <row r="241" spans="1:66" s="633" customFormat="1" ht="13.5" x14ac:dyDescent="0.25">
      <c r="A241" s="632"/>
      <c r="B241" s="632"/>
      <c r="C241" s="632"/>
      <c r="D241" s="632"/>
      <c r="E241" s="632"/>
      <c r="F241" s="632"/>
      <c r="G241" s="632"/>
      <c r="H241" s="632"/>
      <c r="I241" s="632"/>
      <c r="J241" s="632"/>
      <c r="K241" s="632"/>
      <c r="L241" s="632"/>
      <c r="M241" s="632"/>
      <c r="N241" s="632"/>
      <c r="O241" s="632"/>
      <c r="P241" s="632"/>
      <c r="Q241" s="632"/>
      <c r="R241" s="632"/>
      <c r="S241" s="632"/>
      <c r="T241" s="632"/>
      <c r="U241" s="632"/>
      <c r="V241" s="632"/>
      <c r="W241" s="632"/>
      <c r="X241" s="632"/>
      <c r="Y241" s="632"/>
      <c r="Z241" s="632"/>
      <c r="AA241" s="632"/>
      <c r="AB241" s="632"/>
      <c r="AC241" s="632"/>
      <c r="AD241" s="632"/>
      <c r="AE241" s="632"/>
      <c r="AF241" s="632"/>
      <c r="AG241" s="632"/>
      <c r="AH241" s="632"/>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row>
    <row r="242" spans="1:66" s="633" customFormat="1" ht="13.5" x14ac:dyDescent="0.25">
      <c r="A242" s="632"/>
      <c r="B242" s="632"/>
      <c r="C242" s="632"/>
      <c r="D242" s="632"/>
      <c r="E242" s="632"/>
      <c r="F242" s="632"/>
      <c r="G242" s="632"/>
      <c r="H242" s="632"/>
      <c r="I242" s="632"/>
      <c r="J242" s="632"/>
      <c r="K242" s="632"/>
      <c r="L242" s="632"/>
      <c r="M242" s="632"/>
      <c r="N242" s="632"/>
      <c r="O242" s="632"/>
      <c r="P242" s="632"/>
      <c r="Q242" s="632"/>
      <c r="R242" s="632"/>
      <c r="S242" s="632"/>
      <c r="T242" s="632"/>
      <c r="U242" s="632"/>
      <c r="V242" s="632"/>
      <c r="W242" s="632"/>
      <c r="X242" s="632"/>
      <c r="Y242" s="632"/>
      <c r="Z242" s="632"/>
      <c r="AA242" s="632"/>
      <c r="AB242" s="632"/>
      <c r="AC242" s="632"/>
      <c r="AD242" s="632"/>
      <c r="AE242" s="632"/>
      <c r="AF242" s="632"/>
      <c r="AG242" s="632"/>
      <c r="AH242" s="632"/>
      <c r="AI242" s="632"/>
      <c r="AJ242" s="632"/>
      <c r="AK242" s="632"/>
      <c r="AL242" s="632"/>
      <c r="AM242" s="632"/>
      <c r="AN242" s="632"/>
      <c r="AO242" s="632"/>
      <c r="AP242" s="632"/>
      <c r="AQ242" s="632"/>
      <c r="AR242" s="632"/>
      <c r="AS242" s="632"/>
      <c r="AT242" s="632"/>
      <c r="AU242" s="632"/>
      <c r="AV242" s="632"/>
      <c r="AW242" s="632"/>
      <c r="AX242" s="632"/>
      <c r="AY242" s="632"/>
      <c r="AZ242" s="632"/>
      <c r="BA242" s="632"/>
      <c r="BB242" s="632"/>
      <c r="BC242" s="632"/>
      <c r="BD242" s="632"/>
      <c r="BE242" s="632"/>
      <c r="BF242" s="632"/>
      <c r="BG242" s="632"/>
      <c r="BH242" s="632"/>
      <c r="BI242" s="632"/>
      <c r="BJ242" s="632"/>
      <c r="BK242" s="632"/>
      <c r="BL242" s="632"/>
      <c r="BM242" s="632"/>
      <c r="BN242" s="632"/>
    </row>
    <row r="243" spans="1:66" s="633" customFormat="1" ht="13.5" x14ac:dyDescent="0.25">
      <c r="A243" s="632"/>
      <c r="B243" s="632"/>
      <c r="C243" s="632"/>
      <c r="D243" s="632"/>
      <c r="E243" s="632"/>
      <c r="F243" s="632"/>
      <c r="G243" s="632"/>
      <c r="H243" s="632"/>
      <c r="I243" s="632"/>
      <c r="J243" s="632"/>
      <c r="K243" s="632"/>
      <c r="L243" s="632"/>
      <c r="M243" s="632"/>
      <c r="N243" s="632"/>
      <c r="O243" s="632"/>
      <c r="P243" s="632"/>
      <c r="Q243" s="632"/>
      <c r="R243" s="632"/>
      <c r="S243" s="632"/>
      <c r="T243" s="632"/>
      <c r="U243" s="632"/>
      <c r="V243" s="632"/>
      <c r="W243" s="632"/>
      <c r="X243" s="632"/>
      <c r="Y243" s="632"/>
      <c r="Z243" s="632"/>
      <c r="AA243" s="632"/>
      <c r="AB243" s="632"/>
      <c r="AC243" s="632"/>
      <c r="AD243" s="632"/>
      <c r="AE243" s="632"/>
      <c r="AF243" s="632"/>
      <c r="AG243" s="632"/>
      <c r="AH243" s="632"/>
      <c r="AI243" s="632"/>
      <c r="AJ243" s="632"/>
      <c r="AK243" s="632"/>
      <c r="AL243" s="632"/>
      <c r="AM243" s="632"/>
      <c r="AN243" s="632"/>
      <c r="AO243" s="632"/>
      <c r="AP243" s="632"/>
      <c r="AQ243" s="632"/>
      <c r="AR243" s="632"/>
      <c r="AS243" s="632"/>
      <c r="AT243" s="632"/>
      <c r="AU243" s="632"/>
      <c r="AV243" s="632"/>
      <c r="AW243" s="632"/>
      <c r="AX243" s="632"/>
      <c r="AY243" s="632"/>
      <c r="AZ243" s="632"/>
      <c r="BA243" s="632"/>
      <c r="BB243" s="632"/>
      <c r="BC243" s="632"/>
      <c r="BD243" s="632"/>
      <c r="BE243" s="632"/>
      <c r="BF243" s="632"/>
      <c r="BG243" s="632"/>
      <c r="BH243" s="632"/>
      <c r="BI243" s="632"/>
      <c r="BJ243" s="632"/>
      <c r="BK243" s="632"/>
      <c r="BL243" s="632"/>
      <c r="BM243" s="632"/>
      <c r="BN243" s="632"/>
    </row>
    <row r="244" spans="1:66" s="633" customFormat="1" ht="13.5" x14ac:dyDescent="0.25">
      <c r="A244" s="632"/>
      <c r="B244" s="632"/>
      <c r="C244" s="632"/>
      <c r="D244" s="632"/>
      <c r="E244" s="632"/>
      <c r="F244" s="632"/>
      <c r="G244" s="632"/>
      <c r="H244" s="632"/>
      <c r="I244" s="632"/>
      <c r="J244" s="632"/>
      <c r="K244" s="632"/>
      <c r="L244" s="632"/>
      <c r="M244" s="632"/>
      <c r="N244" s="632"/>
      <c r="O244" s="632"/>
      <c r="P244" s="632"/>
      <c r="Q244" s="632"/>
      <c r="R244" s="632"/>
      <c r="S244" s="632"/>
      <c r="T244" s="632"/>
      <c r="U244" s="632"/>
      <c r="V244" s="632"/>
      <c r="W244" s="632"/>
      <c r="X244" s="632"/>
      <c r="Y244" s="632"/>
      <c r="Z244" s="632"/>
      <c r="AA244" s="632"/>
      <c r="AB244" s="632"/>
      <c r="AC244" s="632"/>
      <c r="AD244" s="632"/>
      <c r="AE244" s="632"/>
      <c r="AF244" s="632"/>
      <c r="AG244" s="632"/>
      <c r="AH244" s="632"/>
      <c r="AI244" s="632"/>
      <c r="AJ244" s="632"/>
      <c r="AK244" s="632"/>
      <c r="AL244" s="632"/>
      <c r="AM244" s="632"/>
      <c r="AN244" s="632"/>
      <c r="AO244" s="632"/>
      <c r="AP244" s="632"/>
      <c r="AQ244" s="632"/>
      <c r="AR244" s="632"/>
      <c r="AS244" s="632"/>
      <c r="AT244" s="632"/>
      <c r="AU244" s="632"/>
      <c r="AV244" s="632"/>
      <c r="AW244" s="632"/>
      <c r="AX244" s="632"/>
      <c r="AY244" s="632"/>
      <c r="AZ244" s="632"/>
      <c r="BA244" s="632"/>
      <c r="BB244" s="632"/>
      <c r="BC244" s="632"/>
      <c r="BD244" s="632"/>
      <c r="BE244" s="632"/>
      <c r="BF244" s="632"/>
      <c r="BG244" s="632"/>
      <c r="BH244" s="632"/>
      <c r="BI244" s="632"/>
      <c r="BJ244" s="632"/>
      <c r="BK244" s="632"/>
      <c r="BL244" s="632"/>
      <c r="BM244" s="632"/>
      <c r="BN244" s="632"/>
    </row>
    <row r="245" spans="1:66" s="633" customFormat="1" ht="13.5" x14ac:dyDescent="0.25">
      <c r="A245" s="632"/>
      <c r="B245" s="632"/>
      <c r="C245" s="632"/>
      <c r="D245" s="632"/>
      <c r="E245" s="632"/>
      <c r="F245" s="632"/>
      <c r="G245" s="632"/>
      <c r="H245" s="632"/>
      <c r="I245" s="632"/>
      <c r="J245" s="632"/>
      <c r="K245" s="632"/>
      <c r="L245" s="632"/>
      <c r="M245" s="632"/>
      <c r="N245" s="632"/>
      <c r="O245" s="632"/>
      <c r="P245" s="632"/>
      <c r="Q245" s="632"/>
      <c r="R245" s="632"/>
      <c r="S245" s="632"/>
      <c r="T245" s="632"/>
      <c r="U245" s="632"/>
      <c r="V245" s="632"/>
      <c r="W245" s="632"/>
      <c r="X245" s="632"/>
      <c r="Y245" s="632"/>
      <c r="Z245" s="632"/>
      <c r="AA245" s="632"/>
      <c r="AB245" s="632"/>
      <c r="AC245" s="632"/>
      <c r="AD245" s="632"/>
      <c r="AE245" s="632"/>
      <c r="AF245" s="632"/>
      <c r="AG245" s="632"/>
      <c r="AH245" s="632"/>
      <c r="AI245" s="632"/>
      <c r="AJ245" s="632"/>
      <c r="AK245" s="632"/>
      <c r="AL245" s="632"/>
      <c r="AM245" s="632"/>
      <c r="AN245" s="632"/>
      <c r="AO245" s="632"/>
      <c r="AP245" s="632"/>
      <c r="AQ245" s="632"/>
      <c r="AR245" s="632"/>
      <c r="AS245" s="632"/>
      <c r="AT245" s="632"/>
      <c r="AU245" s="632"/>
      <c r="AV245" s="632"/>
      <c r="AW245" s="632"/>
      <c r="AX245" s="632"/>
      <c r="AY245" s="632"/>
      <c r="AZ245" s="632"/>
      <c r="BA245" s="632"/>
      <c r="BB245" s="632"/>
      <c r="BC245" s="632"/>
      <c r="BD245" s="632"/>
      <c r="BE245" s="632"/>
      <c r="BF245" s="632"/>
      <c r="BG245" s="632"/>
      <c r="BH245" s="632"/>
      <c r="BI245" s="632"/>
      <c r="BJ245" s="632"/>
      <c r="BK245" s="632"/>
      <c r="BL245" s="632"/>
      <c r="BM245" s="632"/>
      <c r="BN245" s="632"/>
    </row>
    <row r="246" spans="1:66" s="633" customFormat="1" ht="13.5" x14ac:dyDescent="0.25">
      <c r="A246" s="632"/>
      <c r="B246" s="632"/>
      <c r="C246" s="632"/>
      <c r="D246" s="632"/>
      <c r="E246" s="632"/>
      <c r="F246" s="632"/>
      <c r="G246" s="632"/>
      <c r="H246" s="632"/>
      <c r="I246" s="632"/>
      <c r="J246" s="632"/>
      <c r="K246" s="632"/>
      <c r="L246" s="632"/>
      <c r="M246" s="632"/>
      <c r="N246" s="632"/>
      <c r="O246" s="632"/>
      <c r="P246" s="632"/>
      <c r="Q246" s="632"/>
      <c r="R246" s="632"/>
      <c r="S246" s="632"/>
      <c r="T246" s="632"/>
      <c r="U246" s="632"/>
      <c r="V246" s="632"/>
      <c r="W246" s="632"/>
      <c r="X246" s="632"/>
      <c r="Y246" s="632"/>
      <c r="Z246" s="632"/>
      <c r="AA246" s="632"/>
      <c r="AB246" s="632"/>
      <c r="AC246" s="632"/>
      <c r="AD246" s="632"/>
      <c r="AE246" s="632"/>
      <c r="AF246" s="632"/>
      <c r="AG246" s="632"/>
      <c r="AH246" s="632"/>
      <c r="AI246" s="632"/>
      <c r="AJ246" s="632"/>
      <c r="AK246" s="632"/>
      <c r="AL246" s="632"/>
      <c r="AM246" s="632"/>
      <c r="AN246" s="632"/>
      <c r="AO246" s="632"/>
      <c r="AP246" s="632"/>
      <c r="AQ246" s="632"/>
      <c r="AR246" s="632"/>
      <c r="AS246" s="632"/>
      <c r="AT246" s="632"/>
      <c r="AU246" s="632"/>
      <c r="AV246" s="632"/>
      <c r="AW246" s="632"/>
      <c r="AX246" s="632"/>
      <c r="AY246" s="632"/>
      <c r="AZ246" s="632"/>
      <c r="BA246" s="632"/>
      <c r="BB246" s="632"/>
      <c r="BC246" s="632"/>
      <c r="BD246" s="632"/>
      <c r="BE246" s="632"/>
      <c r="BF246" s="632"/>
      <c r="BG246" s="632"/>
      <c r="BH246" s="632"/>
      <c r="BI246" s="632"/>
      <c r="BJ246" s="632"/>
      <c r="BK246" s="632"/>
      <c r="BL246" s="632"/>
      <c r="BM246" s="632"/>
      <c r="BN246" s="632"/>
    </row>
    <row r="247" spans="1:66" s="633" customFormat="1" ht="13.5" x14ac:dyDescent="0.25">
      <c r="A247" s="632"/>
      <c r="B247" s="632"/>
      <c r="C247" s="632"/>
      <c r="D247" s="632"/>
      <c r="E247" s="632"/>
      <c r="F247" s="632"/>
      <c r="G247" s="632"/>
      <c r="H247" s="632"/>
      <c r="I247" s="632"/>
      <c r="J247" s="632"/>
      <c r="K247" s="632"/>
      <c r="L247" s="632"/>
      <c r="M247" s="632"/>
      <c r="N247" s="632"/>
      <c r="O247" s="632"/>
      <c r="P247" s="632"/>
      <c r="Q247" s="632"/>
      <c r="R247" s="632"/>
      <c r="S247" s="632"/>
      <c r="T247" s="632"/>
      <c r="U247" s="632"/>
      <c r="V247" s="632"/>
      <c r="W247" s="632"/>
      <c r="X247" s="632"/>
      <c r="Y247" s="632"/>
      <c r="Z247" s="632"/>
      <c r="AA247" s="632"/>
      <c r="AB247" s="632"/>
      <c r="AC247" s="632"/>
      <c r="AD247" s="632"/>
      <c r="AE247" s="632"/>
      <c r="AF247" s="632"/>
      <c r="AG247" s="632"/>
      <c r="AH247" s="632"/>
      <c r="AI247" s="632"/>
      <c r="AJ247" s="632"/>
      <c r="AK247" s="632"/>
      <c r="AL247" s="632"/>
      <c r="AM247" s="632"/>
      <c r="AN247" s="632"/>
      <c r="AO247" s="632"/>
      <c r="AP247" s="632"/>
      <c r="AQ247" s="632"/>
      <c r="AR247" s="632"/>
      <c r="AS247" s="632"/>
      <c r="AT247" s="632"/>
      <c r="AU247" s="632"/>
      <c r="AV247" s="632"/>
      <c r="AW247" s="632"/>
      <c r="AX247" s="632"/>
      <c r="AY247" s="632"/>
      <c r="AZ247" s="632"/>
      <c r="BA247" s="632"/>
      <c r="BB247" s="632"/>
      <c r="BC247" s="632"/>
      <c r="BD247" s="632"/>
      <c r="BE247" s="632"/>
      <c r="BF247" s="632"/>
      <c r="BG247" s="632"/>
      <c r="BH247" s="632"/>
      <c r="BI247" s="632"/>
      <c r="BJ247" s="632"/>
      <c r="BK247" s="632"/>
      <c r="BL247" s="632"/>
      <c r="BM247" s="632"/>
      <c r="BN247" s="632"/>
    </row>
    <row r="248" spans="1:66" s="633" customFormat="1" ht="13.5" x14ac:dyDescent="0.25">
      <c r="A248" s="632"/>
      <c r="B248" s="632"/>
      <c r="C248" s="632"/>
      <c r="D248" s="632"/>
      <c r="E248" s="632"/>
      <c r="F248" s="632"/>
      <c r="G248" s="632"/>
      <c r="H248" s="632"/>
      <c r="I248" s="632"/>
      <c r="J248" s="632"/>
      <c r="K248" s="632"/>
      <c r="L248" s="632"/>
      <c r="M248" s="632"/>
      <c r="N248" s="632"/>
      <c r="O248" s="632"/>
      <c r="P248" s="632"/>
      <c r="Q248" s="632"/>
      <c r="R248" s="632"/>
      <c r="S248" s="632"/>
      <c r="T248" s="632"/>
      <c r="U248" s="632"/>
      <c r="V248" s="632"/>
      <c r="W248" s="632"/>
      <c r="X248" s="632"/>
      <c r="Y248" s="632"/>
      <c r="Z248" s="632"/>
      <c r="AA248" s="632"/>
      <c r="AB248" s="632"/>
      <c r="AC248" s="632"/>
      <c r="AD248" s="632"/>
      <c r="AE248" s="632"/>
      <c r="AF248" s="632"/>
      <c r="AG248" s="632"/>
      <c r="AH248" s="632"/>
      <c r="AI248" s="632"/>
      <c r="AJ248" s="632"/>
      <c r="AK248" s="632"/>
      <c r="AL248" s="632"/>
      <c r="AM248" s="632"/>
      <c r="AN248" s="632"/>
      <c r="AO248" s="632"/>
      <c r="AP248" s="632"/>
      <c r="AQ248" s="632"/>
      <c r="AR248" s="632"/>
      <c r="AS248" s="632"/>
      <c r="AT248" s="632"/>
      <c r="AU248" s="632"/>
      <c r="AV248" s="632"/>
      <c r="AW248" s="632"/>
      <c r="AX248" s="632"/>
      <c r="AY248" s="632"/>
      <c r="AZ248" s="632"/>
      <c r="BA248" s="632"/>
      <c r="BB248" s="632"/>
      <c r="BC248" s="632"/>
      <c r="BD248" s="632"/>
      <c r="BE248" s="632"/>
      <c r="BF248" s="632"/>
      <c r="BG248" s="632"/>
      <c r="BH248" s="632"/>
      <c r="BI248" s="632"/>
      <c r="BJ248" s="632"/>
      <c r="BK248" s="632"/>
      <c r="BL248" s="632"/>
      <c r="BM248" s="632"/>
      <c r="BN248" s="632"/>
    </row>
    <row r="249" spans="1:66" s="633" customFormat="1" ht="13.5" x14ac:dyDescent="0.25">
      <c r="A249" s="632"/>
      <c r="B249" s="632"/>
      <c r="C249" s="632"/>
      <c r="D249" s="632"/>
      <c r="E249" s="632"/>
      <c r="F249" s="632"/>
      <c r="G249" s="632"/>
      <c r="H249" s="632"/>
      <c r="I249" s="632"/>
      <c r="J249" s="632"/>
      <c r="K249" s="632"/>
      <c r="L249" s="632"/>
      <c r="M249" s="632"/>
      <c r="N249" s="632"/>
      <c r="O249" s="632"/>
      <c r="P249" s="632"/>
      <c r="Q249" s="632"/>
      <c r="R249" s="632"/>
      <c r="S249" s="632"/>
      <c r="T249" s="632"/>
      <c r="U249" s="632"/>
      <c r="V249" s="632"/>
      <c r="W249" s="632"/>
      <c r="X249" s="632"/>
      <c r="Y249" s="632"/>
      <c r="Z249" s="632"/>
      <c r="AA249" s="632"/>
      <c r="AB249" s="632"/>
      <c r="AC249" s="632"/>
      <c r="AD249" s="632"/>
      <c r="AE249" s="632"/>
      <c r="AF249" s="632"/>
      <c r="AG249" s="632"/>
      <c r="AH249" s="632"/>
      <c r="AI249" s="632"/>
      <c r="AJ249" s="632"/>
      <c r="AK249" s="632"/>
      <c r="AL249" s="632"/>
      <c r="AM249" s="632"/>
      <c r="AN249" s="632"/>
      <c r="AO249" s="632"/>
      <c r="AP249" s="632"/>
      <c r="AQ249" s="632"/>
      <c r="AR249" s="632"/>
      <c r="AS249" s="632"/>
      <c r="AT249" s="632"/>
      <c r="AU249" s="632"/>
      <c r="AV249" s="632"/>
      <c r="AW249" s="632"/>
      <c r="AX249" s="632"/>
      <c r="AY249" s="632"/>
      <c r="AZ249" s="632"/>
      <c r="BA249" s="632"/>
      <c r="BB249" s="632"/>
      <c r="BC249" s="632"/>
      <c r="BD249" s="632"/>
      <c r="BE249" s="632"/>
      <c r="BF249" s="632"/>
      <c r="BG249" s="632"/>
      <c r="BH249" s="632"/>
      <c r="BI249" s="632"/>
      <c r="BJ249" s="632"/>
      <c r="BK249" s="632"/>
      <c r="BL249" s="632"/>
      <c r="BM249" s="632"/>
      <c r="BN249" s="632"/>
    </row>
    <row r="250" spans="1:66" s="633" customFormat="1" ht="13.5" x14ac:dyDescent="0.25">
      <c r="A250" s="632"/>
      <c r="B250" s="632"/>
      <c r="C250" s="632"/>
      <c r="D250" s="632"/>
      <c r="E250" s="632"/>
      <c r="F250" s="632"/>
      <c r="G250" s="632"/>
      <c r="H250" s="632"/>
      <c r="I250" s="632"/>
      <c r="J250" s="632"/>
      <c r="K250" s="632"/>
      <c r="L250" s="632"/>
      <c r="M250" s="632"/>
      <c r="N250" s="632"/>
      <c r="O250" s="632"/>
      <c r="P250" s="632"/>
      <c r="Q250" s="632"/>
      <c r="R250" s="632"/>
      <c r="S250" s="632"/>
      <c r="T250" s="632"/>
      <c r="U250" s="632"/>
      <c r="V250" s="632"/>
      <c r="W250" s="632"/>
      <c r="X250" s="632"/>
      <c r="Y250" s="632"/>
      <c r="Z250" s="632"/>
      <c r="AA250" s="632"/>
      <c r="AB250" s="632"/>
      <c r="AC250" s="632"/>
      <c r="AD250" s="632"/>
      <c r="AE250" s="632"/>
      <c r="AF250" s="632"/>
      <c r="AG250" s="632"/>
      <c r="AH250" s="632"/>
      <c r="AI250" s="632"/>
      <c r="AJ250" s="632"/>
      <c r="AK250" s="632"/>
      <c r="AL250" s="632"/>
      <c r="AM250" s="632"/>
      <c r="AN250" s="632"/>
      <c r="AO250" s="632"/>
      <c r="AP250" s="632"/>
      <c r="AQ250" s="632"/>
      <c r="AR250" s="632"/>
      <c r="AS250" s="632"/>
      <c r="AT250" s="632"/>
      <c r="AU250" s="632"/>
      <c r="AV250" s="632"/>
      <c r="AW250" s="632"/>
      <c r="AX250" s="632"/>
      <c r="AY250" s="632"/>
      <c r="AZ250" s="632"/>
      <c r="BA250" s="632"/>
      <c r="BB250" s="632"/>
      <c r="BC250" s="632"/>
      <c r="BD250" s="632"/>
      <c r="BE250" s="632"/>
      <c r="BF250" s="632"/>
      <c r="BG250" s="632"/>
      <c r="BH250" s="632"/>
      <c r="BI250" s="632"/>
      <c r="BJ250" s="632"/>
      <c r="BK250" s="632"/>
      <c r="BL250" s="632"/>
      <c r="BM250" s="632"/>
      <c r="BN250" s="632"/>
    </row>
    <row r="251" spans="1:66" s="633" customFormat="1" ht="13.5" x14ac:dyDescent="0.25">
      <c r="A251" s="632"/>
      <c r="B251" s="632"/>
      <c r="C251" s="632"/>
      <c r="D251" s="632"/>
      <c r="E251" s="632"/>
      <c r="F251" s="632"/>
      <c r="G251" s="632"/>
      <c r="H251" s="632"/>
      <c r="I251" s="632"/>
      <c r="J251" s="632"/>
      <c r="K251" s="632"/>
      <c r="L251" s="632"/>
      <c r="M251" s="632"/>
      <c r="N251" s="632"/>
      <c r="O251" s="632"/>
      <c r="P251" s="632"/>
      <c r="Q251" s="632"/>
      <c r="R251" s="632"/>
      <c r="S251" s="632"/>
      <c r="T251" s="632"/>
      <c r="U251" s="632"/>
      <c r="V251" s="632"/>
      <c r="W251" s="632"/>
      <c r="X251" s="632"/>
      <c r="Y251" s="632"/>
      <c r="Z251" s="632"/>
      <c r="AA251" s="632"/>
      <c r="AB251" s="632"/>
      <c r="AC251" s="632"/>
      <c r="AD251" s="632"/>
      <c r="AE251" s="632"/>
      <c r="AF251" s="632"/>
      <c r="AG251" s="632"/>
      <c r="AH251" s="632"/>
      <c r="AI251" s="632"/>
      <c r="AJ251" s="632"/>
      <c r="AK251" s="632"/>
      <c r="AL251" s="632"/>
      <c r="AM251" s="632"/>
      <c r="AN251" s="632"/>
      <c r="AO251" s="632"/>
      <c r="AP251" s="632"/>
      <c r="AQ251" s="632"/>
      <c r="AR251" s="632"/>
      <c r="AS251" s="632"/>
      <c r="AT251" s="632"/>
      <c r="AU251" s="632"/>
      <c r="AV251" s="632"/>
      <c r="AW251" s="632"/>
      <c r="AX251" s="632"/>
      <c r="AY251" s="632"/>
      <c r="AZ251" s="632"/>
      <c r="BA251" s="632"/>
      <c r="BB251" s="632"/>
      <c r="BC251" s="632"/>
      <c r="BD251" s="632"/>
      <c r="BE251" s="632"/>
      <c r="BF251" s="632"/>
      <c r="BG251" s="632"/>
      <c r="BH251" s="632"/>
      <c r="BI251" s="632"/>
      <c r="BJ251" s="632"/>
      <c r="BK251" s="632"/>
      <c r="BL251" s="632"/>
      <c r="BM251" s="632"/>
      <c r="BN251" s="632"/>
    </row>
    <row r="252" spans="1:66" s="633" customFormat="1" ht="13.5" x14ac:dyDescent="0.25">
      <c r="A252" s="632"/>
      <c r="B252" s="632"/>
      <c r="C252" s="632"/>
      <c r="D252" s="632"/>
      <c r="E252" s="632"/>
      <c r="F252" s="632"/>
      <c r="G252" s="632"/>
      <c r="H252" s="632"/>
      <c r="I252" s="632"/>
      <c r="J252" s="632"/>
      <c r="K252" s="632"/>
      <c r="L252" s="632"/>
      <c r="M252" s="632"/>
      <c r="N252" s="632"/>
      <c r="O252" s="632"/>
      <c r="P252" s="632"/>
      <c r="Q252" s="632"/>
      <c r="R252" s="632"/>
      <c r="S252" s="632"/>
      <c r="T252" s="632"/>
      <c r="U252" s="632"/>
      <c r="V252" s="632"/>
      <c r="W252" s="632"/>
      <c r="X252" s="632"/>
      <c r="Y252" s="632"/>
      <c r="Z252" s="632"/>
      <c r="AA252" s="632"/>
      <c r="AB252" s="632"/>
      <c r="AC252" s="632"/>
      <c r="AD252" s="632"/>
      <c r="AE252" s="632"/>
      <c r="AF252" s="632"/>
      <c r="AG252" s="632"/>
      <c r="AH252" s="632"/>
      <c r="AI252" s="632"/>
      <c r="AJ252" s="632"/>
      <c r="AK252" s="632"/>
      <c r="AL252" s="632"/>
      <c r="AM252" s="632"/>
      <c r="AN252" s="632"/>
      <c r="AO252" s="632"/>
      <c r="AP252" s="632"/>
      <c r="AQ252" s="632"/>
      <c r="AR252" s="632"/>
      <c r="AS252" s="632"/>
      <c r="AT252" s="632"/>
      <c r="AU252" s="632"/>
      <c r="AV252" s="632"/>
      <c r="AW252" s="632"/>
      <c r="AX252" s="632"/>
      <c r="AY252" s="632"/>
      <c r="AZ252" s="632"/>
      <c r="BA252" s="632"/>
      <c r="BB252" s="632"/>
      <c r="BC252" s="632"/>
      <c r="BD252" s="632"/>
      <c r="BE252" s="632"/>
      <c r="BF252" s="632"/>
      <c r="BG252" s="632"/>
      <c r="BH252" s="632"/>
      <c r="BI252" s="632"/>
      <c r="BJ252" s="632"/>
      <c r="BK252" s="632"/>
      <c r="BL252" s="632"/>
      <c r="BM252" s="632"/>
      <c r="BN252" s="632"/>
    </row>
    <row r="253" spans="1:66" s="633" customFormat="1" ht="13.5" x14ac:dyDescent="0.25">
      <c r="A253" s="632"/>
      <c r="B253" s="632"/>
      <c r="C253" s="632"/>
      <c r="D253" s="632"/>
      <c r="E253" s="632"/>
      <c r="F253" s="632"/>
      <c r="G253" s="632"/>
      <c r="H253" s="632"/>
      <c r="I253" s="632"/>
      <c r="J253" s="632"/>
      <c r="K253" s="632"/>
      <c r="L253" s="632"/>
      <c r="M253" s="632"/>
      <c r="N253" s="632"/>
      <c r="O253" s="632"/>
      <c r="P253" s="632"/>
      <c r="Q253" s="632"/>
      <c r="R253" s="632"/>
      <c r="S253" s="632"/>
      <c r="T253" s="632"/>
      <c r="U253" s="632"/>
      <c r="V253" s="632"/>
      <c r="W253" s="632"/>
      <c r="X253" s="632"/>
      <c r="Y253" s="632"/>
      <c r="Z253" s="632"/>
      <c r="AA253" s="632"/>
      <c r="AB253" s="632"/>
      <c r="AC253" s="632"/>
      <c r="AD253" s="632"/>
      <c r="AE253" s="632"/>
      <c r="AF253" s="632"/>
      <c r="AG253" s="632"/>
      <c r="AH253" s="632"/>
      <c r="AI253" s="632"/>
      <c r="AJ253" s="632"/>
      <c r="AK253" s="632"/>
      <c r="AL253" s="632"/>
      <c r="AM253" s="632"/>
      <c r="AN253" s="632"/>
      <c r="AO253" s="632"/>
      <c r="AP253" s="632"/>
      <c r="AQ253" s="632"/>
      <c r="AR253" s="632"/>
      <c r="AS253" s="632"/>
      <c r="AT253" s="632"/>
      <c r="AU253" s="632"/>
      <c r="AV253" s="632"/>
      <c r="AW253" s="632"/>
      <c r="AX253" s="632"/>
      <c r="AY253" s="632"/>
      <c r="AZ253" s="632"/>
      <c r="BA253" s="632"/>
      <c r="BB253" s="632"/>
      <c r="BC253" s="632"/>
      <c r="BD253" s="632"/>
      <c r="BE253" s="632"/>
      <c r="BF253" s="632"/>
      <c r="BG253" s="632"/>
      <c r="BH253" s="632"/>
      <c r="BI253" s="632"/>
      <c r="BJ253" s="632"/>
      <c r="BK253" s="632"/>
      <c r="BL253" s="632"/>
      <c r="BM253" s="632"/>
      <c r="BN253" s="632"/>
    </row>
    <row r="254" spans="1:66" s="633" customFormat="1" ht="13.5" x14ac:dyDescent="0.25">
      <c r="A254" s="632"/>
      <c r="B254" s="632"/>
      <c r="C254" s="632"/>
      <c r="D254" s="632"/>
      <c r="E254" s="632"/>
      <c r="F254" s="632"/>
      <c r="G254" s="632"/>
      <c r="H254" s="632"/>
      <c r="I254" s="632"/>
      <c r="J254" s="632"/>
      <c r="K254" s="632"/>
      <c r="L254" s="632"/>
      <c r="M254" s="632"/>
      <c r="N254" s="632"/>
      <c r="O254" s="632"/>
      <c r="P254" s="632"/>
      <c r="Q254" s="632"/>
      <c r="R254" s="632"/>
      <c r="S254" s="632"/>
      <c r="T254" s="632"/>
      <c r="U254" s="632"/>
      <c r="V254" s="632"/>
      <c r="W254" s="632"/>
      <c r="X254" s="632"/>
      <c r="Y254" s="632"/>
      <c r="Z254" s="632"/>
      <c r="AA254" s="632"/>
      <c r="AB254" s="632"/>
      <c r="AC254" s="632"/>
      <c r="AD254" s="632"/>
      <c r="AE254" s="632"/>
      <c r="AF254" s="632"/>
      <c r="AG254" s="632"/>
      <c r="AH254" s="632"/>
      <c r="AI254" s="632"/>
      <c r="AJ254" s="632"/>
      <c r="AK254" s="632"/>
      <c r="AL254" s="632"/>
      <c r="AM254" s="632"/>
      <c r="AN254" s="632"/>
      <c r="AO254" s="632"/>
      <c r="AP254" s="632"/>
      <c r="AQ254" s="632"/>
      <c r="AR254" s="632"/>
      <c r="AS254" s="632"/>
      <c r="AT254" s="632"/>
      <c r="AU254" s="632"/>
      <c r="AV254" s="632"/>
      <c r="AW254" s="632"/>
      <c r="AX254" s="632"/>
      <c r="AY254" s="632"/>
      <c r="AZ254" s="632"/>
      <c r="BA254" s="632"/>
      <c r="BB254" s="632"/>
      <c r="BC254" s="632"/>
      <c r="BD254" s="632"/>
      <c r="BE254" s="632"/>
      <c r="BF254" s="632"/>
      <c r="BG254" s="632"/>
      <c r="BH254" s="632"/>
      <c r="BI254" s="632"/>
      <c r="BJ254" s="632"/>
      <c r="BK254" s="632"/>
      <c r="BL254" s="632"/>
      <c r="BM254" s="632"/>
      <c r="BN254" s="632"/>
    </row>
    <row r="255" spans="1:66" s="633" customFormat="1" ht="13.5" x14ac:dyDescent="0.25">
      <c r="A255" s="632"/>
      <c r="B255" s="632"/>
      <c r="C255" s="632"/>
      <c r="D255" s="632"/>
      <c r="E255" s="632"/>
      <c r="F255" s="632"/>
      <c r="G255" s="632"/>
      <c r="H255" s="632"/>
      <c r="I255" s="632"/>
      <c r="J255" s="632"/>
      <c r="K255" s="632"/>
      <c r="L255" s="632"/>
      <c r="M255" s="632"/>
      <c r="N255" s="632"/>
      <c r="O255" s="632"/>
      <c r="P255" s="632"/>
      <c r="Q255" s="632"/>
      <c r="R255" s="632"/>
      <c r="S255" s="632"/>
      <c r="T255" s="632"/>
      <c r="U255" s="632"/>
      <c r="V255" s="632"/>
      <c r="W255" s="632"/>
      <c r="X255" s="632"/>
      <c r="Y255" s="632"/>
      <c r="Z255" s="632"/>
      <c r="AA255" s="632"/>
      <c r="AB255" s="632"/>
      <c r="AC255" s="632"/>
      <c r="AD255" s="632"/>
      <c r="AE255" s="632"/>
      <c r="AF255" s="632"/>
      <c r="AG255" s="632"/>
      <c r="AH255" s="632"/>
      <c r="AI255" s="632"/>
      <c r="AJ255" s="632"/>
      <c r="AK255" s="632"/>
      <c r="AL255" s="632"/>
      <c r="AM255" s="632"/>
      <c r="AN255" s="632"/>
      <c r="AO255" s="632"/>
      <c r="AP255" s="632"/>
      <c r="AQ255" s="632"/>
      <c r="AR255" s="632"/>
      <c r="AS255" s="632"/>
      <c r="AT255" s="632"/>
      <c r="AU255" s="632"/>
      <c r="AV255" s="632"/>
      <c r="AW255" s="632"/>
      <c r="AX255" s="632"/>
      <c r="AY255" s="632"/>
      <c r="AZ255" s="632"/>
      <c r="BA255" s="632"/>
      <c r="BB255" s="632"/>
      <c r="BC255" s="632"/>
      <c r="BD255" s="632"/>
      <c r="BE255" s="632"/>
      <c r="BF255" s="632"/>
      <c r="BG255" s="632"/>
      <c r="BH255" s="632"/>
      <c r="BI255" s="632"/>
      <c r="BJ255" s="632"/>
      <c r="BK255" s="632"/>
      <c r="BL255" s="632"/>
      <c r="BM255" s="632"/>
      <c r="BN255" s="632"/>
    </row>
    <row r="256" spans="1:66" s="633" customFormat="1" ht="13.5" x14ac:dyDescent="0.25">
      <c r="A256" s="632"/>
      <c r="B256" s="632"/>
      <c r="C256" s="632"/>
      <c r="D256" s="632"/>
      <c r="E256" s="632"/>
      <c r="F256" s="632"/>
      <c r="G256" s="632"/>
      <c r="H256" s="632"/>
      <c r="I256" s="632"/>
      <c r="J256" s="632"/>
      <c r="K256" s="632"/>
      <c r="L256" s="632"/>
      <c r="M256" s="632"/>
      <c r="N256" s="632"/>
      <c r="O256" s="632"/>
      <c r="P256" s="632"/>
      <c r="Q256" s="632"/>
      <c r="R256" s="632"/>
      <c r="S256" s="632"/>
      <c r="T256" s="632"/>
      <c r="U256" s="632"/>
      <c r="V256" s="632"/>
      <c r="W256" s="632"/>
      <c r="X256" s="632"/>
      <c r="Y256" s="632"/>
      <c r="Z256" s="632"/>
      <c r="AA256" s="632"/>
      <c r="AB256" s="632"/>
      <c r="AC256" s="632"/>
      <c r="AD256" s="632"/>
      <c r="AE256" s="632"/>
      <c r="AF256" s="632"/>
      <c r="AG256" s="632"/>
      <c r="AH256" s="632"/>
      <c r="AI256" s="632"/>
      <c r="AJ256" s="632"/>
      <c r="AK256" s="632"/>
      <c r="AL256" s="632"/>
      <c r="AM256" s="632"/>
      <c r="AN256" s="632"/>
      <c r="AO256" s="632"/>
      <c r="AP256" s="632"/>
      <c r="AQ256" s="632"/>
      <c r="AR256" s="632"/>
      <c r="AS256" s="632"/>
      <c r="AT256" s="632"/>
      <c r="AU256" s="632"/>
      <c r="AV256" s="632"/>
      <c r="AW256" s="632"/>
      <c r="AX256" s="632"/>
      <c r="AY256" s="632"/>
      <c r="AZ256" s="632"/>
      <c r="BA256" s="632"/>
      <c r="BB256" s="632"/>
      <c r="BC256" s="632"/>
      <c r="BD256" s="632"/>
      <c r="BE256" s="632"/>
      <c r="BF256" s="632"/>
      <c r="BG256" s="632"/>
      <c r="BH256" s="632"/>
      <c r="BI256" s="632"/>
      <c r="BJ256" s="632"/>
      <c r="BK256" s="632"/>
      <c r="BL256" s="632"/>
      <c r="BM256" s="632"/>
      <c r="BN256" s="632"/>
    </row>
    <row r="257" spans="1:66" s="633" customFormat="1" ht="13.5" x14ac:dyDescent="0.25">
      <c r="A257" s="632"/>
      <c r="B257" s="632"/>
      <c r="C257" s="632"/>
      <c r="D257" s="632"/>
      <c r="E257" s="632"/>
      <c r="F257" s="632"/>
      <c r="G257" s="632"/>
      <c r="H257" s="632"/>
      <c r="I257" s="632"/>
      <c r="J257" s="632"/>
      <c r="K257" s="632"/>
      <c r="L257" s="632"/>
      <c r="M257" s="632"/>
      <c r="N257" s="632"/>
      <c r="O257" s="632"/>
      <c r="P257" s="632"/>
      <c r="Q257" s="632"/>
      <c r="R257" s="632"/>
      <c r="S257" s="632"/>
      <c r="T257" s="632"/>
      <c r="U257" s="632"/>
      <c r="V257" s="632"/>
      <c r="W257" s="632"/>
      <c r="X257" s="632"/>
      <c r="Y257" s="632"/>
      <c r="Z257" s="632"/>
      <c r="AA257" s="632"/>
      <c r="AB257" s="632"/>
      <c r="AC257" s="632"/>
      <c r="AD257" s="632"/>
      <c r="AE257" s="632"/>
      <c r="AF257" s="632"/>
      <c r="AG257" s="632"/>
      <c r="AH257" s="632"/>
      <c r="AI257" s="632"/>
      <c r="AJ257" s="632"/>
      <c r="AK257" s="632"/>
      <c r="AL257" s="632"/>
      <c r="AM257" s="632"/>
      <c r="AN257" s="632"/>
      <c r="AO257" s="632"/>
      <c r="AP257" s="632"/>
      <c r="AQ257" s="632"/>
      <c r="AR257" s="632"/>
      <c r="AS257" s="632"/>
      <c r="AT257" s="632"/>
      <c r="AU257" s="632"/>
      <c r="AV257" s="632"/>
      <c r="AW257" s="632"/>
      <c r="AX257" s="632"/>
      <c r="AY257" s="632"/>
      <c r="AZ257" s="632"/>
      <c r="BA257" s="632"/>
      <c r="BB257" s="632"/>
      <c r="BC257" s="632"/>
      <c r="BD257" s="632"/>
      <c r="BE257" s="632"/>
      <c r="BF257" s="632"/>
      <c r="BG257" s="632"/>
      <c r="BH257" s="632"/>
      <c r="BI257" s="632"/>
      <c r="BJ257" s="632"/>
      <c r="BK257" s="632"/>
      <c r="BL257" s="632"/>
      <c r="BM257" s="632"/>
      <c r="BN257" s="632"/>
    </row>
    <row r="258" spans="1:66" s="633" customFormat="1" ht="13.5" x14ac:dyDescent="0.25">
      <c r="A258" s="632"/>
      <c r="B258" s="632"/>
      <c r="C258" s="632"/>
      <c r="D258" s="632"/>
      <c r="E258" s="632"/>
      <c r="F258" s="632"/>
      <c r="G258" s="632"/>
      <c r="H258" s="632"/>
      <c r="I258" s="632"/>
      <c r="J258" s="632"/>
      <c r="K258" s="632"/>
      <c r="L258" s="632"/>
      <c r="M258" s="632"/>
      <c r="N258" s="632"/>
      <c r="O258" s="632"/>
      <c r="P258" s="632"/>
      <c r="Q258" s="632"/>
      <c r="R258" s="632"/>
      <c r="S258" s="632"/>
      <c r="T258" s="632"/>
      <c r="U258" s="632"/>
      <c r="V258" s="632"/>
      <c r="W258" s="632"/>
      <c r="X258" s="632"/>
      <c r="Y258" s="632"/>
      <c r="Z258" s="632"/>
      <c r="AA258" s="632"/>
      <c r="AB258" s="632"/>
      <c r="AC258" s="632"/>
      <c r="AD258" s="632"/>
      <c r="AE258" s="632"/>
      <c r="AF258" s="632"/>
      <c r="AG258" s="632"/>
      <c r="AH258" s="632"/>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row>
    <row r="259" spans="1:66" s="633" customFormat="1" ht="13.5" x14ac:dyDescent="0.25">
      <c r="A259" s="632"/>
      <c r="B259" s="632"/>
      <c r="C259" s="632"/>
      <c r="D259" s="632"/>
      <c r="E259" s="632"/>
      <c r="F259" s="632"/>
      <c r="G259" s="632"/>
      <c r="H259" s="632"/>
      <c r="I259" s="632"/>
      <c r="J259" s="632"/>
      <c r="K259" s="632"/>
      <c r="L259" s="632"/>
      <c r="M259" s="632"/>
      <c r="N259" s="632"/>
      <c r="O259" s="632"/>
      <c r="P259" s="632"/>
      <c r="Q259" s="632"/>
      <c r="R259" s="632"/>
      <c r="S259" s="632"/>
      <c r="T259" s="632"/>
      <c r="U259" s="632"/>
      <c r="V259" s="632"/>
      <c r="W259" s="632"/>
      <c r="X259" s="632"/>
      <c r="Y259" s="632"/>
      <c r="Z259" s="632"/>
      <c r="AA259" s="632"/>
      <c r="AB259" s="632"/>
      <c r="AC259" s="632"/>
      <c r="AD259" s="632"/>
      <c r="AE259" s="632"/>
      <c r="AF259" s="632"/>
      <c r="AG259" s="632"/>
      <c r="AH259" s="632"/>
      <c r="AI259" s="632"/>
      <c r="AJ259" s="632"/>
      <c r="AK259" s="632"/>
      <c r="AL259" s="632"/>
      <c r="AM259" s="632"/>
      <c r="AN259" s="632"/>
      <c r="AO259" s="632"/>
      <c r="AP259" s="632"/>
      <c r="AQ259" s="632"/>
      <c r="AR259" s="632"/>
      <c r="AS259" s="632"/>
      <c r="AT259" s="632"/>
      <c r="AU259" s="632"/>
      <c r="AV259" s="632"/>
      <c r="AW259" s="632"/>
      <c r="AX259" s="632"/>
      <c r="AY259" s="632"/>
      <c r="AZ259" s="632"/>
      <c r="BA259" s="632"/>
      <c r="BB259" s="632"/>
      <c r="BC259" s="632"/>
      <c r="BD259" s="632"/>
      <c r="BE259" s="632"/>
      <c r="BF259" s="632"/>
      <c r="BG259" s="632"/>
      <c r="BH259" s="632"/>
      <c r="BI259" s="632"/>
      <c r="BJ259" s="632"/>
      <c r="BK259" s="632"/>
      <c r="BL259" s="632"/>
      <c r="BM259" s="632"/>
      <c r="BN259" s="632"/>
    </row>
    <row r="260" spans="1:66" s="633" customFormat="1" ht="13.5" x14ac:dyDescent="0.25">
      <c r="A260" s="632"/>
      <c r="B260" s="632"/>
      <c r="C260" s="632"/>
      <c r="D260" s="632"/>
      <c r="E260" s="632"/>
      <c r="F260" s="632"/>
      <c r="G260" s="632"/>
      <c r="H260" s="632"/>
      <c r="I260" s="632"/>
      <c r="J260" s="632"/>
      <c r="K260" s="632"/>
      <c r="L260" s="632"/>
      <c r="M260" s="632"/>
      <c r="N260" s="632"/>
      <c r="O260" s="632"/>
      <c r="P260" s="632"/>
      <c r="Q260" s="632"/>
      <c r="R260" s="632"/>
      <c r="S260" s="632"/>
      <c r="T260" s="632"/>
      <c r="U260" s="632"/>
      <c r="V260" s="632"/>
      <c r="W260" s="632"/>
      <c r="X260" s="632"/>
      <c r="Y260" s="632"/>
      <c r="Z260" s="632"/>
      <c r="AA260" s="632"/>
      <c r="AB260" s="632"/>
      <c r="AC260" s="632"/>
      <c r="AD260" s="632"/>
      <c r="AE260" s="632"/>
      <c r="AF260" s="632"/>
      <c r="AG260" s="632"/>
      <c r="AH260" s="632"/>
      <c r="AI260" s="632"/>
      <c r="AJ260" s="632"/>
      <c r="AK260" s="632"/>
      <c r="AL260" s="632"/>
      <c r="AM260" s="632"/>
      <c r="AN260" s="632"/>
      <c r="AO260" s="632"/>
      <c r="AP260" s="632"/>
      <c r="AQ260" s="632"/>
      <c r="AR260" s="632"/>
      <c r="AS260" s="632"/>
      <c r="AT260" s="632"/>
      <c r="AU260" s="632"/>
      <c r="AV260" s="632"/>
      <c r="AW260" s="632"/>
      <c r="AX260" s="632"/>
      <c r="AY260" s="632"/>
      <c r="AZ260" s="632"/>
      <c r="BA260" s="632"/>
      <c r="BB260" s="632"/>
      <c r="BC260" s="632"/>
      <c r="BD260" s="632"/>
      <c r="BE260" s="632"/>
      <c r="BF260" s="632"/>
      <c r="BG260" s="632"/>
      <c r="BH260" s="632"/>
      <c r="BI260" s="632"/>
      <c r="BJ260" s="632"/>
      <c r="BK260" s="632"/>
      <c r="BL260" s="632"/>
      <c r="BM260" s="632"/>
      <c r="BN260" s="632"/>
    </row>
    <row r="261" spans="1:66" s="633" customFormat="1" ht="13.5" x14ac:dyDescent="0.25">
      <c r="A261" s="632"/>
      <c r="B261" s="632"/>
      <c r="C261" s="632"/>
      <c r="D261" s="632"/>
      <c r="E261" s="632"/>
      <c r="F261" s="632"/>
      <c r="G261" s="632"/>
      <c r="H261" s="632"/>
      <c r="I261" s="632"/>
      <c r="J261" s="632"/>
      <c r="K261" s="632"/>
      <c r="L261" s="632"/>
      <c r="M261" s="632"/>
      <c r="N261" s="632"/>
      <c r="O261" s="632"/>
      <c r="P261" s="632"/>
      <c r="Q261" s="632"/>
      <c r="R261" s="632"/>
      <c r="S261" s="632"/>
      <c r="T261" s="632"/>
      <c r="U261" s="632"/>
      <c r="V261" s="632"/>
      <c r="W261" s="632"/>
      <c r="X261" s="632"/>
      <c r="Y261" s="632"/>
      <c r="Z261" s="632"/>
      <c r="AA261" s="632"/>
      <c r="AB261" s="632"/>
      <c r="AC261" s="632"/>
      <c r="AD261" s="632"/>
      <c r="AE261" s="632"/>
      <c r="AF261" s="632"/>
      <c r="AG261" s="632"/>
      <c r="AH261" s="632"/>
      <c r="AI261" s="632"/>
      <c r="AJ261" s="632"/>
      <c r="AK261" s="632"/>
      <c r="AL261" s="632"/>
      <c r="AM261" s="632"/>
      <c r="AN261" s="632"/>
      <c r="AO261" s="632"/>
      <c r="AP261" s="632"/>
      <c r="AQ261" s="632"/>
      <c r="AR261" s="632"/>
      <c r="AS261" s="632"/>
      <c r="AT261" s="632"/>
      <c r="AU261" s="632"/>
      <c r="AV261" s="632"/>
      <c r="AW261" s="632"/>
      <c r="AX261" s="632"/>
      <c r="AY261" s="632"/>
      <c r="AZ261" s="632"/>
      <c r="BA261" s="632"/>
      <c r="BB261" s="632"/>
      <c r="BC261" s="632"/>
      <c r="BD261" s="632"/>
      <c r="BE261" s="632"/>
      <c r="BF261" s="632"/>
      <c r="BG261" s="632"/>
      <c r="BH261" s="632"/>
      <c r="BI261" s="632"/>
      <c r="BJ261" s="632"/>
      <c r="BK261" s="632"/>
      <c r="BL261" s="632"/>
      <c r="BM261" s="632"/>
      <c r="BN261" s="632"/>
    </row>
    <row r="262" spans="1:66" x14ac:dyDescent="0.3">
      <c r="A262" s="632"/>
      <c r="B262" s="632"/>
      <c r="C262" s="632"/>
      <c r="D262" s="632"/>
      <c r="E262" s="632"/>
      <c r="F262" s="632"/>
      <c r="G262" s="632"/>
      <c r="H262" s="632"/>
      <c r="I262" s="632"/>
      <c r="J262" s="632"/>
      <c r="K262" s="632"/>
      <c r="L262" s="632"/>
      <c r="M262" s="632"/>
      <c r="N262" s="632"/>
      <c r="O262" s="632"/>
      <c r="P262" s="632"/>
      <c r="Q262" s="632"/>
      <c r="R262" s="632"/>
      <c r="S262" s="632"/>
      <c r="T262" s="632"/>
      <c r="U262" s="632"/>
      <c r="V262" s="632"/>
      <c r="W262" s="632"/>
      <c r="X262" s="632"/>
      <c r="Y262" s="632"/>
      <c r="Z262" s="632"/>
      <c r="AA262" s="632"/>
      <c r="AB262" s="632"/>
      <c r="AC262" s="632"/>
      <c r="AD262" s="632"/>
      <c r="AE262" s="632"/>
      <c r="AF262" s="632"/>
      <c r="AG262" s="632"/>
      <c r="AH262" s="632"/>
      <c r="AI262" s="632"/>
      <c r="AJ262" s="632"/>
      <c r="AK262" s="632"/>
      <c r="AL262" s="632"/>
      <c r="AM262" s="632"/>
      <c r="AN262" s="632"/>
      <c r="AO262" s="632"/>
      <c r="AP262" s="632"/>
      <c r="AQ262" s="632"/>
      <c r="AR262" s="632"/>
      <c r="AS262" s="632"/>
      <c r="AT262" s="632"/>
      <c r="AU262" s="632"/>
      <c r="AV262" s="632"/>
      <c r="AW262" s="632"/>
      <c r="AX262" s="632"/>
      <c r="AY262" s="632"/>
      <c r="AZ262" s="632"/>
      <c r="BA262" s="632"/>
      <c r="BB262" s="632"/>
      <c r="BC262" s="632"/>
      <c r="BD262" s="632"/>
      <c r="BE262" s="632"/>
      <c r="BF262" s="632"/>
      <c r="BG262" s="632"/>
      <c r="BH262" s="632"/>
      <c r="BI262" s="632"/>
      <c r="BJ262" s="632"/>
      <c r="BK262" s="632"/>
      <c r="BL262" s="632"/>
      <c r="BM262" s="632"/>
      <c r="BN262" s="632"/>
    </row>
    <row r="263" spans="1:66" x14ac:dyDescent="0.3">
      <c r="A263" s="632"/>
      <c r="B263" s="632"/>
      <c r="C263" s="632"/>
      <c r="D263" s="632"/>
      <c r="E263" s="632"/>
      <c r="F263" s="632"/>
      <c r="G263" s="632"/>
      <c r="H263" s="632"/>
      <c r="I263" s="632"/>
      <c r="J263" s="632"/>
      <c r="K263" s="632"/>
      <c r="L263" s="632"/>
      <c r="M263" s="632"/>
      <c r="N263" s="632"/>
      <c r="O263" s="632"/>
      <c r="P263" s="632"/>
      <c r="Q263" s="632"/>
      <c r="R263" s="632"/>
      <c r="S263" s="632"/>
      <c r="T263" s="632"/>
      <c r="U263" s="632"/>
      <c r="V263" s="632"/>
      <c r="W263" s="632"/>
      <c r="X263" s="632"/>
      <c r="Y263" s="632"/>
      <c r="Z263" s="632"/>
      <c r="AA263" s="632"/>
      <c r="AB263" s="632"/>
      <c r="AC263" s="632"/>
      <c r="AD263" s="632"/>
      <c r="AE263" s="632"/>
      <c r="AF263" s="632"/>
      <c r="AG263" s="632"/>
      <c r="AH263" s="632"/>
      <c r="AI263" s="632"/>
      <c r="AJ263" s="632"/>
      <c r="AK263" s="632"/>
      <c r="AL263" s="632"/>
      <c r="AM263" s="632"/>
      <c r="AN263" s="632"/>
      <c r="AO263" s="632"/>
      <c r="AP263" s="632"/>
      <c r="AQ263" s="632"/>
      <c r="AR263" s="632"/>
      <c r="AS263" s="632"/>
      <c r="AT263" s="632"/>
      <c r="AU263" s="632"/>
      <c r="AV263" s="632"/>
      <c r="AW263" s="632"/>
      <c r="AX263" s="632"/>
      <c r="AY263" s="632"/>
      <c r="AZ263" s="632"/>
      <c r="BA263" s="632"/>
      <c r="BB263" s="632"/>
      <c r="BC263" s="632"/>
      <c r="BD263" s="632"/>
      <c r="BE263" s="632"/>
      <c r="BF263" s="632"/>
      <c r="BG263" s="632"/>
      <c r="BH263" s="632"/>
      <c r="BI263" s="632"/>
      <c r="BJ263" s="632"/>
      <c r="BK263" s="632"/>
      <c r="BL263" s="632"/>
      <c r="BM263" s="632"/>
      <c r="BN263" s="632"/>
    </row>
    <row r="264" spans="1:66" x14ac:dyDescent="0.3">
      <c r="A264" s="632"/>
      <c r="B264" s="632"/>
      <c r="C264" s="632"/>
      <c r="D264" s="632"/>
      <c r="E264" s="632"/>
      <c r="F264" s="632"/>
      <c r="G264" s="632"/>
      <c r="H264" s="632"/>
      <c r="I264" s="632"/>
      <c r="J264" s="632"/>
      <c r="K264" s="632"/>
      <c r="L264" s="632"/>
      <c r="M264" s="632"/>
      <c r="N264" s="632"/>
      <c r="O264" s="632"/>
      <c r="P264" s="632"/>
      <c r="Q264" s="632"/>
      <c r="R264" s="632"/>
      <c r="S264" s="632"/>
      <c r="T264" s="632"/>
      <c r="U264" s="632"/>
      <c r="V264" s="632"/>
      <c r="W264" s="632"/>
      <c r="X264" s="632"/>
      <c r="Y264" s="632"/>
      <c r="Z264" s="632"/>
      <c r="AA264" s="632"/>
      <c r="AB264" s="632"/>
      <c r="AC264" s="632"/>
      <c r="AD264" s="632"/>
      <c r="AE264" s="632"/>
      <c r="AF264" s="632"/>
      <c r="AG264" s="632"/>
      <c r="AH264" s="632"/>
      <c r="AI264" s="632"/>
      <c r="AJ264" s="632"/>
      <c r="AK264" s="632"/>
      <c r="AL264" s="632"/>
      <c r="AM264" s="632"/>
      <c r="AN264" s="632"/>
      <c r="AO264" s="632"/>
      <c r="AP264" s="632"/>
      <c r="AQ264" s="632"/>
      <c r="AR264" s="632"/>
      <c r="AS264" s="632"/>
      <c r="AT264" s="632"/>
      <c r="AU264" s="632"/>
      <c r="AV264" s="632"/>
      <c r="AW264" s="632"/>
      <c r="AX264" s="632"/>
      <c r="AY264" s="632"/>
      <c r="AZ264" s="632"/>
      <c r="BA264" s="632"/>
      <c r="BB264" s="632"/>
      <c r="BC264" s="632"/>
      <c r="BD264" s="632"/>
      <c r="BE264" s="632"/>
      <c r="BF264" s="632"/>
      <c r="BG264" s="632"/>
      <c r="BH264" s="632"/>
      <c r="BI264" s="632"/>
      <c r="BJ264" s="632"/>
      <c r="BK264" s="632"/>
      <c r="BL264" s="632"/>
      <c r="BM264" s="632"/>
      <c r="BN264" s="632"/>
    </row>
    <row r="265" spans="1:66" x14ac:dyDescent="0.3">
      <c r="A265" s="632"/>
      <c r="B265" s="632"/>
      <c r="C265" s="632"/>
      <c r="D265" s="632"/>
      <c r="E265" s="632"/>
      <c r="F265" s="632"/>
      <c r="G265" s="632"/>
      <c r="H265" s="632"/>
      <c r="I265" s="632"/>
      <c r="J265" s="632"/>
      <c r="K265" s="632"/>
      <c r="L265" s="632"/>
      <c r="M265" s="632"/>
      <c r="N265" s="632"/>
      <c r="O265" s="632"/>
      <c r="P265" s="632"/>
      <c r="Q265" s="632"/>
      <c r="R265" s="632"/>
      <c r="S265" s="632"/>
      <c r="T265" s="632"/>
      <c r="U265" s="632"/>
      <c r="V265" s="632"/>
      <c r="W265" s="632"/>
      <c r="X265" s="632"/>
      <c r="Y265" s="632"/>
      <c r="Z265" s="632"/>
      <c r="AA265" s="632"/>
      <c r="AB265" s="632"/>
      <c r="AC265" s="632"/>
      <c r="AD265" s="632"/>
      <c r="AE265" s="632"/>
      <c r="AF265" s="632"/>
      <c r="AG265" s="632"/>
      <c r="AH265" s="632"/>
      <c r="AI265" s="632"/>
      <c r="AJ265" s="632"/>
      <c r="AK265" s="632"/>
      <c r="AL265" s="632"/>
      <c r="AM265" s="632"/>
      <c r="AN265" s="632"/>
      <c r="AO265" s="632"/>
      <c r="AP265" s="632"/>
      <c r="AQ265" s="632"/>
      <c r="AR265" s="632"/>
      <c r="AS265" s="632"/>
      <c r="AT265" s="632"/>
      <c r="AU265" s="632"/>
      <c r="AV265" s="632"/>
      <c r="AW265" s="632"/>
      <c r="AX265" s="632"/>
      <c r="AY265" s="632"/>
      <c r="AZ265" s="632"/>
      <c r="BA265" s="632"/>
      <c r="BB265" s="632"/>
      <c r="BC265" s="632"/>
      <c r="BD265" s="632"/>
      <c r="BE265" s="632"/>
      <c r="BF265" s="632"/>
      <c r="BG265" s="632"/>
      <c r="BH265" s="632"/>
      <c r="BI265" s="632"/>
      <c r="BJ265" s="632"/>
      <c r="BK265" s="632"/>
      <c r="BL265" s="632"/>
      <c r="BM265" s="632"/>
      <c r="BN265" s="632"/>
    </row>
    <row r="266" spans="1:66" x14ac:dyDescent="0.3">
      <c r="A266" s="632"/>
      <c r="B266" s="632"/>
      <c r="C266" s="632"/>
      <c r="D266" s="632"/>
      <c r="E266" s="632"/>
      <c r="F266" s="632"/>
      <c r="G266" s="632"/>
      <c r="H266" s="632"/>
      <c r="I266" s="632"/>
      <c r="J266" s="632"/>
      <c r="K266" s="632"/>
      <c r="L266" s="632"/>
      <c r="M266" s="632"/>
      <c r="N266" s="632"/>
      <c r="O266" s="632"/>
      <c r="P266" s="632"/>
      <c r="Q266" s="632"/>
    </row>
    <row r="267" spans="1:66" x14ac:dyDescent="0.3">
      <c r="A267" s="632"/>
      <c r="B267" s="632"/>
      <c r="C267" s="632"/>
      <c r="D267" s="632"/>
      <c r="E267" s="632"/>
      <c r="F267" s="632"/>
      <c r="G267" s="632"/>
      <c r="H267" s="632"/>
      <c r="I267" s="632"/>
      <c r="J267" s="632"/>
      <c r="K267" s="632"/>
      <c r="L267" s="632"/>
      <c r="M267" s="632"/>
      <c r="N267" s="632"/>
      <c r="O267" s="632"/>
      <c r="P267" s="632"/>
      <c r="Q267" s="632"/>
    </row>
    <row r="268" spans="1:66" x14ac:dyDescent="0.3">
      <c r="A268" s="632"/>
      <c r="B268" s="632"/>
      <c r="C268" s="632"/>
      <c r="D268" s="632"/>
      <c r="E268" s="632"/>
      <c r="F268" s="632"/>
      <c r="G268" s="632"/>
      <c r="H268" s="632"/>
      <c r="I268" s="632"/>
      <c r="J268" s="632"/>
      <c r="K268" s="632"/>
      <c r="L268" s="632"/>
      <c r="M268" s="632"/>
      <c r="N268" s="632"/>
      <c r="O268" s="632"/>
      <c r="P268" s="632"/>
      <c r="Q268" s="632"/>
    </row>
    <row r="269" spans="1:66" x14ac:dyDescent="0.3">
      <c r="A269" s="632"/>
      <c r="B269" s="632"/>
      <c r="C269" s="632"/>
      <c r="D269" s="632"/>
      <c r="E269" s="632"/>
      <c r="F269" s="632"/>
      <c r="G269" s="632"/>
      <c r="H269" s="632"/>
      <c r="I269" s="632"/>
      <c r="J269" s="632"/>
      <c r="K269" s="632"/>
      <c r="L269" s="632"/>
      <c r="M269" s="632"/>
      <c r="N269" s="632"/>
      <c r="O269" s="632"/>
      <c r="P269" s="632"/>
      <c r="Q269" s="632"/>
    </row>
    <row r="270" spans="1:66" x14ac:dyDescent="0.3">
      <c r="A270" s="632"/>
      <c r="B270" s="632"/>
      <c r="C270" s="632"/>
      <c r="D270" s="632"/>
      <c r="E270" s="632"/>
      <c r="F270" s="632"/>
      <c r="G270" s="632"/>
      <c r="H270" s="632"/>
      <c r="I270" s="632"/>
      <c r="J270" s="632"/>
      <c r="K270" s="632"/>
      <c r="L270" s="632"/>
      <c r="M270" s="632"/>
      <c r="N270" s="632"/>
      <c r="O270" s="632"/>
      <c r="P270" s="632"/>
      <c r="Q270" s="632"/>
    </row>
    <row r="271" spans="1:66" x14ac:dyDescent="0.3">
      <c r="A271" s="632"/>
      <c r="B271" s="632"/>
      <c r="C271" s="632"/>
      <c r="D271" s="632"/>
      <c r="E271" s="632"/>
      <c r="F271" s="632"/>
      <c r="G271" s="632"/>
      <c r="H271" s="632"/>
      <c r="I271" s="632"/>
      <c r="J271" s="632"/>
      <c r="K271" s="632"/>
      <c r="L271" s="632"/>
      <c r="M271" s="632"/>
      <c r="N271" s="632"/>
      <c r="O271" s="632"/>
      <c r="P271" s="632"/>
      <c r="Q271" s="632"/>
    </row>
    <row r="272" spans="1:66" x14ac:dyDescent="0.3">
      <c r="A272" s="632"/>
      <c r="B272" s="632"/>
      <c r="C272" s="632"/>
      <c r="D272" s="632"/>
      <c r="E272" s="632"/>
      <c r="F272" s="632"/>
      <c r="G272" s="632"/>
      <c r="H272" s="632"/>
      <c r="I272" s="632"/>
      <c r="J272" s="632"/>
      <c r="K272" s="632"/>
      <c r="L272" s="632"/>
      <c r="M272" s="632"/>
      <c r="N272" s="632"/>
      <c r="O272" s="632"/>
      <c r="P272" s="632"/>
      <c r="Q272" s="632"/>
    </row>
    <row r="273" spans="1:17" x14ac:dyDescent="0.3">
      <c r="A273" s="632"/>
      <c r="B273" s="632"/>
      <c r="C273" s="632"/>
      <c r="D273" s="632"/>
      <c r="E273" s="632"/>
      <c r="F273" s="632"/>
      <c r="G273" s="632"/>
      <c r="H273" s="632"/>
      <c r="I273" s="632"/>
      <c r="J273" s="632"/>
      <c r="K273" s="632"/>
      <c r="L273" s="632"/>
      <c r="M273" s="632"/>
      <c r="N273" s="632"/>
      <c r="O273" s="632"/>
      <c r="P273" s="632"/>
      <c r="Q273" s="632"/>
    </row>
    <row r="274" spans="1:17" x14ac:dyDescent="0.3">
      <c r="A274" s="632"/>
      <c r="B274" s="632"/>
      <c r="C274" s="632"/>
      <c r="D274" s="632"/>
      <c r="E274" s="632"/>
      <c r="F274" s="632"/>
      <c r="G274" s="632"/>
      <c r="H274" s="632"/>
      <c r="I274" s="632"/>
      <c r="J274" s="632"/>
      <c r="K274" s="632"/>
      <c r="L274" s="632"/>
      <c r="M274" s="632"/>
      <c r="N274" s="632"/>
      <c r="O274" s="632"/>
      <c r="P274" s="632"/>
      <c r="Q274" s="632"/>
    </row>
    <row r="275" spans="1:17" x14ac:dyDescent="0.3">
      <c r="A275" s="632"/>
      <c r="B275" s="632"/>
      <c r="C275" s="632"/>
      <c r="D275" s="632"/>
      <c r="E275" s="632"/>
      <c r="F275" s="632"/>
      <c r="G275" s="632"/>
      <c r="H275" s="632"/>
      <c r="I275" s="632"/>
      <c r="J275" s="632"/>
      <c r="K275" s="632"/>
      <c r="L275" s="632"/>
      <c r="M275" s="632"/>
      <c r="N275" s="632"/>
      <c r="O275" s="632"/>
      <c r="P275" s="632"/>
      <c r="Q275" s="632"/>
    </row>
    <row r="276" spans="1:17" x14ac:dyDescent="0.3">
      <c r="A276" s="632"/>
      <c r="B276" s="632"/>
      <c r="C276" s="632"/>
      <c r="D276" s="632"/>
      <c r="E276" s="632"/>
      <c r="F276" s="632"/>
      <c r="G276" s="632"/>
      <c r="H276" s="632"/>
      <c r="I276" s="632"/>
      <c r="J276" s="632"/>
      <c r="K276" s="632"/>
      <c r="L276" s="632"/>
      <c r="M276" s="632"/>
      <c r="N276" s="632"/>
      <c r="O276" s="632"/>
      <c r="P276" s="632"/>
      <c r="Q276" s="632"/>
    </row>
    <row r="277" spans="1:17" x14ac:dyDescent="0.3">
      <c r="A277" s="632"/>
      <c r="B277" s="632"/>
      <c r="C277" s="632"/>
      <c r="D277" s="632"/>
      <c r="E277" s="632"/>
      <c r="F277" s="632"/>
      <c r="G277" s="632"/>
      <c r="H277" s="632"/>
      <c r="I277" s="632"/>
      <c r="J277" s="632"/>
      <c r="K277" s="632"/>
      <c r="L277" s="632"/>
      <c r="M277" s="632"/>
      <c r="N277" s="632"/>
      <c r="O277" s="632"/>
      <c r="P277" s="632"/>
      <c r="Q277" s="632"/>
    </row>
    <row r="278" spans="1:17" x14ac:dyDescent="0.3">
      <c r="A278" s="632"/>
      <c r="B278" s="632"/>
      <c r="C278" s="632"/>
      <c r="D278" s="632"/>
      <c r="E278" s="632"/>
      <c r="F278" s="632"/>
      <c r="G278" s="632"/>
      <c r="H278" s="632"/>
      <c r="I278" s="632"/>
      <c r="J278" s="632"/>
      <c r="K278" s="632"/>
      <c r="L278" s="632"/>
      <c r="M278" s="632"/>
      <c r="N278" s="632"/>
      <c r="O278" s="632"/>
      <c r="P278" s="632"/>
      <c r="Q278" s="632"/>
    </row>
    <row r="279" spans="1:17" x14ac:dyDescent="0.3">
      <c r="A279" s="632"/>
      <c r="B279" s="632"/>
      <c r="C279" s="632"/>
      <c r="D279" s="632"/>
      <c r="E279" s="632"/>
      <c r="F279" s="632"/>
      <c r="G279" s="632"/>
      <c r="H279" s="632"/>
      <c r="I279" s="632"/>
      <c r="J279" s="632"/>
      <c r="K279" s="632"/>
      <c r="L279" s="632"/>
      <c r="M279" s="632"/>
      <c r="N279" s="632"/>
      <c r="O279" s="632"/>
      <c r="P279" s="632"/>
      <c r="Q279" s="632"/>
    </row>
    <row r="280" spans="1:17" x14ac:dyDescent="0.3">
      <c r="A280" s="632"/>
      <c r="B280" s="632"/>
      <c r="C280" s="632"/>
      <c r="D280" s="632"/>
      <c r="E280" s="632"/>
      <c r="F280" s="632"/>
      <c r="G280" s="632"/>
      <c r="H280" s="632"/>
      <c r="I280" s="632"/>
      <c r="J280" s="632"/>
      <c r="K280" s="632"/>
      <c r="L280" s="632"/>
      <c r="M280" s="632"/>
      <c r="N280" s="632"/>
      <c r="O280" s="632"/>
      <c r="P280" s="632"/>
      <c r="Q280" s="632"/>
    </row>
    <row r="281" spans="1:17" x14ac:dyDescent="0.3">
      <c r="A281" s="632"/>
      <c r="B281" s="632"/>
      <c r="C281" s="632"/>
      <c r="D281" s="632"/>
      <c r="E281" s="632"/>
      <c r="F281" s="632"/>
      <c r="G281" s="632"/>
      <c r="H281" s="632"/>
      <c r="I281" s="632"/>
      <c r="J281" s="632"/>
      <c r="K281" s="632"/>
      <c r="L281" s="632"/>
      <c r="M281" s="632"/>
      <c r="N281" s="632"/>
      <c r="O281" s="632"/>
      <c r="P281" s="632"/>
      <c r="Q281" s="632"/>
    </row>
    <row r="282" spans="1:17" x14ac:dyDescent="0.3">
      <c r="A282" s="632"/>
      <c r="B282" s="632"/>
      <c r="C282" s="632"/>
      <c r="D282" s="632"/>
      <c r="E282" s="632"/>
      <c r="F282" s="632"/>
      <c r="G282" s="632"/>
      <c r="H282" s="632"/>
      <c r="I282" s="632"/>
      <c r="J282" s="632"/>
      <c r="K282" s="632"/>
      <c r="L282" s="632"/>
      <c r="M282" s="632"/>
      <c r="N282" s="632"/>
      <c r="O282" s="632"/>
      <c r="P282" s="632"/>
      <c r="Q282" s="632"/>
    </row>
    <row r="283" spans="1:17" x14ac:dyDescent="0.3">
      <c r="A283" s="632"/>
      <c r="B283" s="632"/>
      <c r="C283" s="632"/>
      <c r="D283" s="632"/>
      <c r="E283" s="632"/>
      <c r="F283" s="632"/>
      <c r="G283" s="632"/>
      <c r="H283" s="632"/>
      <c r="I283" s="632"/>
      <c r="J283" s="632"/>
      <c r="K283" s="632"/>
      <c r="L283" s="632"/>
      <c r="M283" s="632"/>
      <c r="N283" s="632"/>
      <c r="O283" s="632"/>
      <c r="P283" s="632"/>
      <c r="Q283" s="632"/>
    </row>
    <row r="284" spans="1:17" x14ac:dyDescent="0.3">
      <c r="A284" s="632"/>
      <c r="B284" s="632"/>
      <c r="C284" s="632"/>
      <c r="D284" s="632"/>
      <c r="E284" s="632"/>
      <c r="F284" s="632"/>
      <c r="G284" s="632"/>
      <c r="H284" s="632"/>
      <c r="I284" s="632"/>
      <c r="J284" s="632"/>
      <c r="K284" s="632"/>
      <c r="L284" s="632"/>
      <c r="M284" s="632"/>
      <c r="N284" s="632"/>
      <c r="O284" s="632"/>
      <c r="P284" s="632"/>
      <c r="Q284" s="632"/>
    </row>
    <row r="285" spans="1:17" x14ac:dyDescent="0.3">
      <c r="A285" s="632"/>
      <c r="B285" s="632"/>
      <c r="C285" s="632"/>
      <c r="D285" s="632"/>
      <c r="E285" s="632"/>
      <c r="F285" s="632"/>
      <c r="G285" s="632"/>
      <c r="H285" s="632"/>
      <c r="I285" s="632"/>
      <c r="J285" s="632"/>
      <c r="K285" s="632"/>
      <c r="L285" s="632"/>
      <c r="M285" s="632"/>
      <c r="N285" s="632"/>
      <c r="O285" s="632"/>
      <c r="P285" s="632"/>
      <c r="Q285" s="632"/>
    </row>
    <row r="286" spans="1:17" x14ac:dyDescent="0.3">
      <c r="A286" s="632"/>
      <c r="B286" s="632"/>
      <c r="C286" s="632"/>
      <c r="D286" s="632"/>
      <c r="E286" s="632"/>
      <c r="F286" s="632"/>
      <c r="G286" s="632"/>
      <c r="H286" s="632"/>
      <c r="I286" s="632"/>
      <c r="J286" s="632"/>
      <c r="K286" s="632"/>
      <c r="L286" s="632"/>
      <c r="M286" s="632"/>
      <c r="N286" s="632"/>
      <c r="O286" s="632"/>
      <c r="P286" s="632"/>
      <c r="Q286" s="632"/>
    </row>
    <row r="287" spans="1:17" x14ac:dyDescent="0.3">
      <c r="A287" s="632"/>
      <c r="B287" s="632"/>
      <c r="C287" s="632"/>
      <c r="D287" s="632"/>
      <c r="E287" s="632"/>
      <c r="F287" s="632"/>
      <c r="G287" s="632"/>
      <c r="H287" s="632"/>
      <c r="I287" s="632"/>
      <c r="J287" s="632"/>
      <c r="K287" s="632"/>
      <c r="L287" s="632"/>
      <c r="M287" s="632"/>
      <c r="N287" s="632"/>
      <c r="O287" s="632"/>
      <c r="P287" s="632"/>
      <c r="Q287" s="632"/>
    </row>
    <row r="288" spans="1:17" x14ac:dyDescent="0.3">
      <c r="A288" s="632"/>
      <c r="B288" s="632"/>
      <c r="C288" s="632"/>
      <c r="D288" s="632"/>
      <c r="E288" s="632"/>
      <c r="F288" s="632"/>
      <c r="G288" s="632"/>
      <c r="H288" s="632"/>
      <c r="I288" s="632"/>
      <c r="J288" s="632"/>
      <c r="K288" s="632"/>
      <c r="L288" s="632"/>
      <c r="M288" s="632"/>
      <c r="N288" s="632"/>
      <c r="O288" s="632"/>
      <c r="P288" s="632"/>
      <c r="Q288" s="632"/>
    </row>
    <row r="289" spans="1:17" x14ac:dyDescent="0.3">
      <c r="A289" s="632"/>
      <c r="B289" s="632"/>
      <c r="C289" s="632"/>
      <c r="D289" s="632"/>
      <c r="E289" s="632"/>
      <c r="F289" s="632"/>
      <c r="G289" s="632"/>
      <c r="H289" s="632"/>
      <c r="I289" s="632"/>
      <c r="J289" s="632"/>
      <c r="K289" s="632"/>
      <c r="L289" s="632"/>
      <c r="M289" s="632"/>
      <c r="N289" s="632"/>
      <c r="O289" s="632"/>
      <c r="P289" s="632"/>
      <c r="Q289" s="632"/>
    </row>
    <row r="290" spans="1:17" x14ac:dyDescent="0.3">
      <c r="A290" s="632"/>
      <c r="B290" s="632"/>
      <c r="C290" s="632"/>
      <c r="D290" s="632"/>
      <c r="E290" s="632"/>
      <c r="F290" s="632"/>
      <c r="G290" s="632"/>
      <c r="H290" s="632"/>
      <c r="I290" s="632"/>
      <c r="J290" s="632"/>
      <c r="K290" s="632"/>
      <c r="L290" s="632"/>
      <c r="M290" s="632"/>
      <c r="N290" s="632"/>
      <c r="O290" s="632"/>
      <c r="P290" s="632"/>
      <c r="Q290" s="632"/>
    </row>
    <row r="291" spans="1:17" x14ac:dyDescent="0.3">
      <c r="A291" s="632"/>
      <c r="B291" s="632"/>
      <c r="C291" s="632"/>
      <c r="D291" s="632"/>
      <c r="E291" s="632"/>
      <c r="F291" s="632"/>
      <c r="G291" s="632"/>
      <c r="H291" s="632"/>
      <c r="I291" s="632"/>
      <c r="J291" s="632"/>
      <c r="K291" s="632"/>
      <c r="L291" s="632"/>
      <c r="M291" s="632"/>
      <c r="N291" s="632"/>
      <c r="O291" s="632"/>
      <c r="P291" s="632"/>
      <c r="Q291" s="632"/>
    </row>
    <row r="292" spans="1:17" x14ac:dyDescent="0.3">
      <c r="A292" s="632"/>
      <c r="B292" s="632"/>
      <c r="C292" s="632"/>
      <c r="D292" s="632"/>
      <c r="E292" s="632"/>
      <c r="F292" s="632"/>
      <c r="G292" s="632"/>
      <c r="H292" s="632"/>
      <c r="I292" s="632"/>
      <c r="J292" s="632"/>
      <c r="K292" s="632"/>
      <c r="L292" s="632"/>
      <c r="M292" s="632"/>
      <c r="N292" s="632"/>
      <c r="O292" s="632"/>
      <c r="P292" s="632"/>
      <c r="Q292" s="632"/>
    </row>
    <row r="293" spans="1:17" x14ac:dyDescent="0.3">
      <c r="A293" s="632"/>
      <c r="B293" s="632"/>
      <c r="C293" s="632"/>
      <c r="D293" s="632"/>
      <c r="E293" s="632"/>
      <c r="F293" s="632"/>
      <c r="G293" s="632"/>
      <c r="H293" s="632"/>
      <c r="I293" s="632"/>
      <c r="J293" s="632"/>
      <c r="K293" s="632"/>
      <c r="L293" s="632"/>
      <c r="M293" s="632"/>
      <c r="N293" s="632"/>
      <c r="O293" s="632"/>
      <c r="P293" s="632"/>
      <c r="Q293" s="632"/>
    </row>
    <row r="294" spans="1:17" x14ac:dyDescent="0.3">
      <c r="A294" s="632"/>
      <c r="B294" s="632"/>
      <c r="C294" s="632"/>
      <c r="D294" s="632"/>
      <c r="E294" s="632"/>
      <c r="F294" s="632"/>
      <c r="G294" s="632"/>
      <c r="H294" s="632"/>
      <c r="I294" s="632"/>
      <c r="J294" s="632"/>
      <c r="K294" s="632"/>
      <c r="L294" s="632"/>
      <c r="M294" s="632"/>
      <c r="N294" s="632"/>
      <c r="O294" s="632"/>
      <c r="P294" s="632"/>
      <c r="Q294" s="632"/>
    </row>
    <row r="295" spans="1:17" x14ac:dyDescent="0.3">
      <c r="A295" s="632"/>
      <c r="B295" s="632"/>
      <c r="C295" s="632"/>
      <c r="D295" s="632"/>
      <c r="E295" s="632"/>
      <c r="F295" s="632"/>
      <c r="G295" s="632"/>
      <c r="H295" s="632"/>
      <c r="I295" s="632"/>
      <c r="J295" s="632"/>
      <c r="K295" s="632"/>
      <c r="L295" s="632"/>
      <c r="M295" s="632"/>
      <c r="N295" s="632"/>
      <c r="O295" s="632"/>
      <c r="P295" s="632"/>
      <c r="Q295" s="632"/>
    </row>
    <row r="296" spans="1:17" x14ac:dyDescent="0.3">
      <c r="A296" s="632"/>
      <c r="B296" s="632"/>
      <c r="C296" s="632"/>
      <c r="D296" s="632"/>
      <c r="E296" s="632"/>
      <c r="F296" s="632"/>
      <c r="G296" s="632"/>
      <c r="H296" s="632"/>
      <c r="I296" s="632"/>
      <c r="J296" s="632"/>
      <c r="K296" s="632"/>
      <c r="L296" s="632"/>
      <c r="M296" s="632"/>
      <c r="N296" s="632"/>
      <c r="O296" s="632"/>
      <c r="P296" s="632"/>
      <c r="Q296" s="632"/>
    </row>
    <row r="297" spans="1:17" x14ac:dyDescent="0.3">
      <c r="A297" s="632"/>
      <c r="B297" s="632"/>
      <c r="C297" s="632"/>
      <c r="D297" s="632"/>
      <c r="E297" s="632"/>
      <c r="F297" s="632"/>
      <c r="G297" s="632"/>
      <c r="H297" s="632"/>
      <c r="I297" s="632"/>
      <c r="J297" s="632"/>
      <c r="K297" s="632"/>
      <c r="L297" s="632"/>
      <c r="M297" s="632"/>
      <c r="N297" s="632"/>
      <c r="O297" s="632"/>
      <c r="P297" s="632"/>
      <c r="Q297" s="632"/>
    </row>
    <row r="298" spans="1:17" x14ac:dyDescent="0.3">
      <c r="A298" s="632"/>
      <c r="B298" s="632"/>
      <c r="C298" s="632"/>
      <c r="D298" s="632"/>
      <c r="E298" s="632"/>
      <c r="F298" s="632"/>
      <c r="G298" s="632"/>
      <c r="H298" s="632"/>
      <c r="I298" s="632"/>
      <c r="J298" s="632"/>
      <c r="K298" s="632"/>
      <c r="L298" s="632"/>
      <c r="M298" s="632"/>
      <c r="N298" s="632"/>
      <c r="O298" s="632"/>
      <c r="P298" s="632"/>
      <c r="Q298" s="632"/>
    </row>
    <row r="299" spans="1:17" x14ac:dyDescent="0.3">
      <c r="A299" s="632"/>
      <c r="B299" s="632"/>
      <c r="C299" s="632"/>
      <c r="D299" s="632"/>
      <c r="E299" s="632"/>
      <c r="F299" s="632"/>
      <c r="G299" s="632"/>
      <c r="H299" s="632"/>
      <c r="I299" s="632"/>
      <c r="J299" s="632"/>
      <c r="K299" s="632"/>
      <c r="L299" s="632"/>
      <c r="M299" s="632"/>
      <c r="N299" s="632"/>
      <c r="O299" s="632"/>
      <c r="P299" s="632"/>
      <c r="Q299" s="632"/>
    </row>
    <row r="300" spans="1:17" x14ac:dyDescent="0.3">
      <c r="A300" s="632"/>
      <c r="B300" s="632"/>
      <c r="C300" s="632"/>
      <c r="D300" s="632"/>
      <c r="E300" s="632"/>
      <c r="F300" s="632"/>
      <c r="G300" s="632"/>
      <c r="H300" s="632"/>
      <c r="I300" s="632"/>
      <c r="J300" s="632"/>
      <c r="K300" s="632"/>
      <c r="L300" s="632"/>
      <c r="M300" s="632"/>
      <c r="N300" s="632"/>
      <c r="O300" s="632"/>
      <c r="P300" s="632"/>
      <c r="Q300" s="632"/>
    </row>
    <row r="301" spans="1:17" x14ac:dyDescent="0.3">
      <c r="A301" s="632"/>
      <c r="B301" s="632"/>
      <c r="C301" s="632"/>
      <c r="D301" s="632"/>
      <c r="E301" s="632"/>
      <c r="F301" s="632"/>
      <c r="G301" s="632"/>
      <c r="H301" s="632"/>
      <c r="I301" s="632"/>
      <c r="J301" s="632"/>
      <c r="K301" s="632"/>
      <c r="L301" s="632"/>
      <c r="M301" s="632"/>
      <c r="N301" s="632"/>
      <c r="O301" s="632"/>
      <c r="P301" s="632"/>
      <c r="Q301" s="632"/>
    </row>
    <row r="302" spans="1:17" x14ac:dyDescent="0.3">
      <c r="A302" s="632"/>
      <c r="B302" s="632"/>
      <c r="C302" s="632"/>
      <c r="D302" s="632"/>
      <c r="E302" s="632"/>
      <c r="F302" s="632"/>
      <c r="G302" s="632"/>
      <c r="H302" s="632"/>
      <c r="I302" s="632"/>
      <c r="J302" s="632"/>
      <c r="K302" s="632"/>
      <c r="L302" s="632"/>
      <c r="M302" s="632"/>
      <c r="N302" s="632"/>
      <c r="O302" s="632"/>
      <c r="P302" s="632"/>
      <c r="Q302" s="632"/>
    </row>
    <row r="303" spans="1:17" x14ac:dyDescent="0.3">
      <c r="A303" s="632"/>
      <c r="B303" s="632"/>
      <c r="C303" s="632"/>
      <c r="D303" s="632"/>
      <c r="E303" s="632"/>
      <c r="F303" s="632"/>
      <c r="G303" s="632"/>
      <c r="H303" s="632"/>
      <c r="I303" s="632"/>
      <c r="J303" s="632"/>
      <c r="K303" s="632"/>
      <c r="L303" s="632"/>
      <c r="M303" s="632"/>
      <c r="N303" s="632"/>
      <c r="O303" s="632"/>
      <c r="P303" s="632"/>
      <c r="Q303" s="632"/>
    </row>
    <row r="304" spans="1:17" x14ac:dyDescent="0.3">
      <c r="A304" s="632"/>
      <c r="B304" s="632"/>
      <c r="C304" s="632"/>
      <c r="D304" s="632"/>
      <c r="E304" s="632"/>
      <c r="F304" s="632"/>
      <c r="G304" s="632"/>
      <c r="H304" s="632"/>
      <c r="I304" s="632"/>
      <c r="J304" s="632"/>
      <c r="K304" s="632"/>
      <c r="L304" s="632"/>
      <c r="M304" s="632"/>
      <c r="N304" s="632"/>
      <c r="O304" s="632"/>
      <c r="P304" s="632"/>
      <c r="Q304" s="632"/>
    </row>
    <row r="305" spans="1:17" x14ac:dyDescent="0.3">
      <c r="A305" s="632"/>
      <c r="B305" s="632"/>
      <c r="C305" s="632"/>
      <c r="D305" s="632"/>
      <c r="E305" s="632"/>
      <c r="F305" s="632"/>
      <c r="G305" s="632"/>
      <c r="H305" s="632"/>
      <c r="I305" s="632"/>
      <c r="J305" s="632"/>
      <c r="K305" s="632"/>
      <c r="L305" s="632"/>
      <c r="M305" s="632"/>
      <c r="N305" s="632"/>
      <c r="O305" s="632"/>
      <c r="P305" s="632"/>
      <c r="Q305" s="632"/>
    </row>
    <row r="306" spans="1:17" x14ac:dyDescent="0.3">
      <c r="A306" s="632"/>
      <c r="B306" s="632"/>
      <c r="C306" s="632"/>
      <c r="D306" s="632"/>
      <c r="E306" s="632"/>
      <c r="F306" s="632"/>
      <c r="G306" s="632"/>
      <c r="H306" s="632"/>
      <c r="I306" s="632"/>
      <c r="J306" s="632"/>
      <c r="K306" s="632"/>
      <c r="L306" s="632"/>
      <c r="M306" s="632"/>
      <c r="N306" s="632"/>
      <c r="O306" s="632"/>
      <c r="P306" s="632"/>
      <c r="Q306" s="632"/>
    </row>
    <row r="307" spans="1:17" x14ac:dyDescent="0.3">
      <c r="A307" s="632"/>
      <c r="B307" s="632"/>
      <c r="C307" s="632"/>
      <c r="D307" s="632"/>
      <c r="E307" s="632"/>
      <c r="F307" s="632"/>
      <c r="G307" s="632"/>
      <c r="H307" s="632"/>
      <c r="I307" s="632"/>
      <c r="J307" s="632"/>
      <c r="K307" s="632"/>
      <c r="L307" s="632"/>
      <c r="M307" s="632"/>
      <c r="N307" s="632"/>
      <c r="O307" s="632"/>
      <c r="P307" s="632"/>
      <c r="Q307" s="632"/>
    </row>
    <row r="308" spans="1:17" x14ac:dyDescent="0.3">
      <c r="A308" s="632"/>
      <c r="B308" s="632"/>
      <c r="C308" s="632"/>
      <c r="D308" s="632"/>
      <c r="E308" s="632"/>
      <c r="F308" s="632"/>
      <c r="G308" s="632"/>
      <c r="H308" s="632"/>
      <c r="I308" s="632"/>
      <c r="J308" s="632"/>
      <c r="K308" s="632"/>
      <c r="L308" s="632"/>
      <c r="M308" s="632"/>
      <c r="N308" s="632"/>
      <c r="O308" s="632"/>
      <c r="P308" s="632"/>
      <c r="Q308" s="632"/>
    </row>
    <row r="309" spans="1:17" x14ac:dyDescent="0.3">
      <c r="A309" s="632"/>
      <c r="B309" s="632"/>
      <c r="C309" s="632"/>
      <c r="D309" s="632"/>
      <c r="E309" s="632"/>
      <c r="F309" s="632"/>
      <c r="G309" s="632"/>
      <c r="H309" s="632"/>
      <c r="I309" s="632"/>
      <c r="J309" s="632"/>
      <c r="K309" s="632"/>
      <c r="L309" s="632"/>
      <c r="M309" s="632"/>
      <c r="N309" s="632"/>
      <c r="O309" s="632"/>
      <c r="P309" s="632"/>
      <c r="Q309" s="632"/>
    </row>
    <row r="310" spans="1:17" x14ac:dyDescent="0.3">
      <c r="A310" s="632"/>
      <c r="B310" s="632"/>
      <c r="C310" s="632"/>
      <c r="D310" s="632"/>
      <c r="E310" s="632"/>
      <c r="F310" s="632"/>
      <c r="G310" s="632"/>
      <c r="H310" s="632"/>
      <c r="I310" s="632"/>
      <c r="J310" s="632"/>
      <c r="K310" s="632"/>
      <c r="L310" s="632"/>
      <c r="M310" s="632"/>
      <c r="N310" s="632"/>
      <c r="O310" s="632"/>
      <c r="P310" s="632"/>
      <c r="Q310" s="632"/>
    </row>
    <row r="311" spans="1:17" x14ac:dyDescent="0.3">
      <c r="A311" s="632"/>
      <c r="B311" s="632"/>
      <c r="C311" s="632"/>
      <c r="D311" s="632"/>
      <c r="E311" s="632"/>
      <c r="F311" s="632"/>
      <c r="G311" s="632"/>
      <c r="H311" s="632"/>
      <c r="I311" s="632"/>
      <c r="J311" s="632"/>
      <c r="K311" s="632"/>
      <c r="L311" s="632"/>
      <c r="M311" s="632"/>
      <c r="N311" s="632"/>
      <c r="O311" s="632"/>
      <c r="P311" s="632"/>
      <c r="Q311" s="632"/>
    </row>
    <row r="312" spans="1:17" x14ac:dyDescent="0.3">
      <c r="A312" s="632"/>
      <c r="B312" s="632"/>
      <c r="C312" s="632"/>
      <c r="D312" s="632"/>
      <c r="E312" s="632"/>
      <c r="F312" s="632"/>
      <c r="G312" s="632"/>
      <c r="H312" s="632"/>
      <c r="I312" s="632"/>
      <c r="J312" s="632"/>
      <c r="K312" s="632"/>
      <c r="L312" s="632"/>
      <c r="M312" s="632"/>
      <c r="N312" s="632"/>
      <c r="O312" s="632"/>
      <c r="P312" s="632"/>
      <c r="Q312" s="632"/>
    </row>
    <row r="313" spans="1:17" x14ac:dyDescent="0.3">
      <c r="A313" s="632"/>
      <c r="B313" s="632"/>
      <c r="C313" s="632"/>
      <c r="D313" s="632"/>
      <c r="E313" s="632"/>
      <c r="F313" s="632"/>
      <c r="G313" s="632"/>
      <c r="H313" s="632"/>
      <c r="I313" s="632"/>
      <c r="J313" s="632"/>
      <c r="K313" s="632"/>
      <c r="L313" s="632"/>
      <c r="M313" s="632"/>
      <c r="N313" s="632"/>
      <c r="O313" s="632"/>
      <c r="P313" s="632"/>
      <c r="Q313" s="632"/>
    </row>
    <row r="314" spans="1:17" x14ac:dyDescent="0.3">
      <c r="A314" s="632"/>
      <c r="B314" s="632"/>
      <c r="C314" s="632"/>
      <c r="D314" s="632"/>
      <c r="E314" s="632"/>
      <c r="F314" s="632"/>
      <c r="G314" s="632"/>
      <c r="H314" s="632"/>
      <c r="I314" s="632"/>
      <c r="J314" s="632"/>
      <c r="K314" s="632"/>
      <c r="L314" s="632"/>
      <c r="M314" s="632"/>
      <c r="N314" s="632"/>
      <c r="O314" s="632"/>
      <c r="P314" s="632"/>
      <c r="Q314" s="632"/>
    </row>
    <row r="315" spans="1:17" x14ac:dyDescent="0.3">
      <c r="A315" s="632"/>
      <c r="B315" s="632"/>
      <c r="C315" s="632"/>
      <c r="D315" s="632"/>
      <c r="E315" s="632"/>
      <c r="F315" s="632"/>
      <c r="G315" s="632"/>
      <c r="H315" s="632"/>
      <c r="I315" s="632"/>
      <c r="J315" s="632"/>
      <c r="K315" s="632"/>
      <c r="L315" s="632"/>
      <c r="M315" s="632"/>
      <c r="N315" s="632"/>
      <c r="O315" s="632"/>
      <c r="P315" s="632"/>
      <c r="Q315" s="632"/>
    </row>
    <row r="316" spans="1:17" x14ac:dyDescent="0.3">
      <c r="A316" s="632"/>
      <c r="B316" s="632"/>
      <c r="C316" s="632"/>
      <c r="D316" s="632"/>
      <c r="E316" s="632"/>
      <c r="F316" s="632"/>
      <c r="G316" s="632"/>
      <c r="H316" s="632"/>
      <c r="I316" s="632"/>
      <c r="J316" s="632"/>
      <c r="K316" s="632"/>
      <c r="L316" s="632"/>
      <c r="M316" s="632"/>
      <c r="N316" s="632"/>
      <c r="O316" s="632"/>
      <c r="P316" s="632"/>
      <c r="Q316" s="632"/>
    </row>
    <row r="317" spans="1:17" x14ac:dyDescent="0.3">
      <c r="A317" s="632"/>
      <c r="B317" s="632"/>
      <c r="C317" s="632"/>
      <c r="D317" s="632"/>
      <c r="E317" s="632"/>
      <c r="F317" s="632"/>
      <c r="G317" s="632"/>
      <c r="H317" s="632"/>
      <c r="I317" s="632"/>
      <c r="J317" s="632"/>
      <c r="K317" s="632"/>
      <c r="L317" s="632"/>
      <c r="M317" s="632"/>
      <c r="N317" s="632"/>
      <c r="O317" s="632"/>
      <c r="P317" s="632"/>
      <c r="Q317" s="632"/>
    </row>
    <row r="318" spans="1:17" x14ac:dyDescent="0.3">
      <c r="A318" s="632"/>
      <c r="B318" s="632"/>
      <c r="C318" s="632"/>
      <c r="D318" s="632"/>
      <c r="E318" s="632"/>
      <c r="F318" s="632"/>
      <c r="G318" s="632"/>
      <c r="H318" s="632"/>
      <c r="I318" s="632"/>
      <c r="J318" s="632"/>
      <c r="K318" s="632"/>
      <c r="L318" s="632"/>
      <c r="M318" s="632"/>
      <c r="N318" s="632"/>
      <c r="O318" s="632"/>
      <c r="P318" s="632"/>
      <c r="Q318" s="632"/>
    </row>
    <row r="319" spans="1:17" x14ac:dyDescent="0.3">
      <c r="A319" s="632"/>
      <c r="B319" s="632"/>
      <c r="C319" s="632"/>
      <c r="D319" s="632"/>
      <c r="E319" s="632"/>
      <c r="F319" s="632"/>
      <c r="G319" s="632"/>
      <c r="H319" s="632"/>
      <c r="I319" s="632"/>
      <c r="J319" s="632"/>
      <c r="K319" s="632"/>
      <c r="L319" s="632"/>
      <c r="M319" s="632"/>
      <c r="N319" s="632"/>
      <c r="O319" s="632"/>
      <c r="P319" s="632"/>
      <c r="Q319" s="632"/>
    </row>
    <row r="320" spans="1:17" x14ac:dyDescent="0.3">
      <c r="A320" s="632"/>
      <c r="B320" s="632"/>
      <c r="C320" s="632"/>
      <c r="D320" s="632"/>
      <c r="E320" s="632"/>
      <c r="F320" s="632"/>
      <c r="G320" s="632"/>
      <c r="H320" s="632"/>
      <c r="I320" s="632"/>
      <c r="J320" s="632"/>
      <c r="K320" s="632"/>
      <c r="L320" s="632"/>
      <c r="M320" s="632"/>
      <c r="N320" s="632"/>
      <c r="O320" s="632"/>
      <c r="P320" s="632"/>
      <c r="Q320" s="632"/>
    </row>
    <row r="321" spans="1:17" x14ac:dyDescent="0.3">
      <c r="A321" s="632"/>
      <c r="B321" s="632"/>
      <c r="C321" s="632"/>
      <c r="D321" s="632"/>
      <c r="E321" s="632"/>
      <c r="F321" s="632"/>
      <c r="G321" s="632"/>
      <c r="H321" s="632"/>
      <c r="I321" s="632"/>
      <c r="J321" s="632"/>
      <c r="K321" s="632"/>
      <c r="L321" s="632"/>
      <c r="M321" s="632"/>
      <c r="N321" s="632"/>
      <c r="O321" s="632"/>
      <c r="P321" s="632"/>
      <c r="Q321" s="632"/>
    </row>
    <row r="322" spans="1:17" x14ac:dyDescent="0.3">
      <c r="A322" s="632"/>
      <c r="B322" s="632"/>
      <c r="C322" s="632"/>
      <c r="D322" s="632"/>
      <c r="E322" s="632"/>
      <c r="F322" s="632"/>
      <c r="G322" s="632"/>
      <c r="H322" s="632"/>
      <c r="I322" s="632"/>
      <c r="J322" s="632"/>
      <c r="K322" s="632"/>
      <c r="L322" s="632"/>
      <c r="M322" s="632"/>
      <c r="N322" s="632"/>
      <c r="O322" s="632"/>
      <c r="P322" s="632"/>
      <c r="Q322" s="632"/>
    </row>
    <row r="323" spans="1:17" x14ac:dyDescent="0.3">
      <c r="A323" s="632"/>
      <c r="B323" s="632"/>
      <c r="C323" s="632"/>
      <c r="D323" s="632"/>
      <c r="E323" s="632"/>
      <c r="F323" s="632"/>
      <c r="G323" s="632"/>
      <c r="H323" s="632"/>
      <c r="I323" s="632"/>
      <c r="J323" s="632"/>
      <c r="K323" s="632"/>
      <c r="L323" s="632"/>
      <c r="M323" s="632"/>
      <c r="N323" s="632"/>
      <c r="O323" s="632"/>
      <c r="P323" s="632"/>
      <c r="Q323" s="632"/>
    </row>
    <row r="324" spans="1:17" x14ac:dyDescent="0.3">
      <c r="A324" s="632"/>
      <c r="B324" s="632"/>
      <c r="C324" s="632"/>
      <c r="D324" s="632"/>
      <c r="E324" s="632"/>
      <c r="F324" s="632"/>
      <c r="G324" s="632"/>
      <c r="H324" s="632"/>
      <c r="I324" s="632"/>
      <c r="J324" s="632"/>
      <c r="K324" s="632"/>
      <c r="L324" s="632"/>
      <c r="M324" s="632"/>
      <c r="N324" s="632"/>
      <c r="O324" s="632"/>
      <c r="P324" s="632"/>
      <c r="Q324" s="632"/>
    </row>
    <row r="325" spans="1:17" x14ac:dyDescent="0.3">
      <c r="A325" s="632"/>
      <c r="B325" s="632"/>
      <c r="C325" s="632"/>
      <c r="D325" s="632"/>
      <c r="E325" s="632"/>
      <c r="F325" s="632"/>
      <c r="G325" s="632"/>
      <c r="H325" s="632"/>
      <c r="I325" s="632"/>
      <c r="J325" s="632"/>
      <c r="K325" s="632"/>
      <c r="L325" s="632"/>
      <c r="M325" s="632"/>
      <c r="N325" s="632"/>
      <c r="O325" s="632"/>
      <c r="P325" s="632"/>
      <c r="Q325" s="632"/>
    </row>
    <row r="326" spans="1:17" x14ac:dyDescent="0.3">
      <c r="A326" s="632"/>
      <c r="B326" s="632"/>
      <c r="C326" s="632"/>
      <c r="D326" s="632"/>
      <c r="E326" s="632"/>
      <c r="F326" s="632"/>
      <c r="G326" s="632"/>
      <c r="H326" s="632"/>
      <c r="I326" s="632"/>
      <c r="J326" s="632"/>
      <c r="K326" s="632"/>
      <c r="L326" s="632"/>
      <c r="M326" s="632"/>
      <c r="N326" s="632"/>
      <c r="O326" s="632"/>
      <c r="P326" s="632"/>
      <c r="Q326" s="632"/>
    </row>
    <row r="327" spans="1:17" x14ac:dyDescent="0.3">
      <c r="A327" s="632"/>
      <c r="B327" s="632"/>
      <c r="C327" s="632"/>
      <c r="D327" s="632"/>
      <c r="E327" s="632"/>
      <c r="F327" s="632"/>
      <c r="G327" s="632"/>
      <c r="H327" s="632"/>
      <c r="I327" s="632"/>
      <c r="J327" s="632"/>
      <c r="K327" s="632"/>
      <c r="L327" s="632"/>
      <c r="M327" s="632"/>
      <c r="N327" s="632"/>
      <c r="O327" s="632"/>
      <c r="P327" s="632"/>
      <c r="Q327" s="632"/>
    </row>
    <row r="328" spans="1:17" x14ac:dyDescent="0.3">
      <c r="A328" s="632"/>
      <c r="B328" s="632"/>
      <c r="C328" s="632"/>
      <c r="D328" s="632"/>
      <c r="E328" s="632"/>
      <c r="F328" s="632"/>
      <c r="G328" s="632"/>
      <c r="H328" s="632"/>
      <c r="I328" s="632"/>
      <c r="J328" s="632"/>
      <c r="K328" s="632"/>
      <c r="L328" s="632"/>
      <c r="M328" s="632"/>
      <c r="N328" s="632"/>
      <c r="O328" s="632"/>
      <c r="P328" s="632"/>
      <c r="Q328" s="632"/>
    </row>
    <row r="329" spans="1:17" x14ac:dyDescent="0.3">
      <c r="A329" s="632"/>
      <c r="B329" s="632"/>
      <c r="C329" s="632"/>
      <c r="D329" s="632"/>
      <c r="E329" s="632"/>
      <c r="F329" s="632"/>
      <c r="G329" s="632"/>
      <c r="H329" s="632"/>
      <c r="I329" s="632"/>
      <c r="J329" s="632"/>
      <c r="K329" s="632"/>
      <c r="L329" s="632"/>
      <c r="M329" s="632"/>
      <c r="N329" s="632"/>
      <c r="O329" s="632"/>
      <c r="P329" s="632"/>
      <c r="Q329" s="632"/>
    </row>
    <row r="330" spans="1:17" x14ac:dyDescent="0.3">
      <c r="A330" s="632"/>
      <c r="B330" s="632"/>
      <c r="C330" s="632"/>
      <c r="D330" s="632"/>
      <c r="E330" s="632"/>
      <c r="F330" s="632"/>
      <c r="G330" s="632"/>
      <c r="H330" s="632"/>
      <c r="I330" s="632"/>
      <c r="J330" s="632"/>
      <c r="K330" s="632"/>
      <c r="L330" s="632"/>
      <c r="M330" s="632"/>
      <c r="N330" s="632"/>
      <c r="O330" s="632"/>
      <c r="P330" s="632"/>
      <c r="Q330" s="632"/>
    </row>
    <row r="331" spans="1:17" x14ac:dyDescent="0.3">
      <c r="A331" s="632"/>
      <c r="B331" s="632"/>
      <c r="C331" s="632"/>
      <c r="D331" s="632"/>
      <c r="E331" s="632"/>
      <c r="F331" s="632"/>
      <c r="G331" s="632"/>
      <c r="H331" s="632"/>
      <c r="I331" s="632"/>
      <c r="J331" s="632"/>
      <c r="K331" s="632"/>
      <c r="L331" s="632"/>
      <c r="M331" s="632"/>
      <c r="N331" s="632"/>
      <c r="O331" s="632"/>
      <c r="P331" s="632"/>
      <c r="Q331" s="632"/>
    </row>
    <row r="332" spans="1:17" x14ac:dyDescent="0.3">
      <c r="A332" s="632"/>
      <c r="B332" s="632"/>
      <c r="C332" s="632"/>
      <c r="D332" s="632"/>
      <c r="E332" s="632"/>
      <c r="F332" s="632"/>
      <c r="G332" s="632"/>
      <c r="H332" s="632"/>
      <c r="I332" s="632"/>
      <c r="J332" s="632"/>
      <c r="K332" s="632"/>
      <c r="L332" s="632"/>
      <c r="M332" s="632"/>
      <c r="N332" s="632"/>
      <c r="O332" s="632"/>
      <c r="P332" s="632"/>
      <c r="Q332" s="632"/>
    </row>
    <row r="333" spans="1:17" x14ac:dyDescent="0.3">
      <c r="A333" s="632"/>
      <c r="B333" s="632"/>
      <c r="C333" s="632"/>
      <c r="D333" s="632"/>
      <c r="E333" s="632"/>
      <c r="F333" s="632"/>
      <c r="G333" s="632"/>
      <c r="H333" s="632"/>
      <c r="I333" s="632"/>
      <c r="J333" s="632"/>
      <c r="K333" s="632"/>
      <c r="L333" s="632"/>
      <c r="M333" s="632"/>
      <c r="N333" s="632"/>
      <c r="O333" s="632"/>
      <c r="P333" s="632"/>
      <c r="Q333" s="632"/>
    </row>
    <row r="334" spans="1:17" x14ac:dyDescent="0.3">
      <c r="A334" s="632"/>
      <c r="B334" s="632"/>
      <c r="C334" s="632"/>
      <c r="D334" s="632"/>
      <c r="E334" s="632"/>
      <c r="F334" s="632"/>
      <c r="G334" s="632"/>
      <c r="H334" s="632"/>
      <c r="I334" s="632"/>
      <c r="J334" s="632"/>
      <c r="K334" s="632"/>
      <c r="L334" s="632"/>
      <c r="M334" s="632"/>
      <c r="N334" s="632"/>
      <c r="O334" s="632"/>
      <c r="P334" s="632"/>
      <c r="Q334" s="632"/>
    </row>
    <row r="335" spans="1:17" x14ac:dyDescent="0.3">
      <c r="A335" s="632"/>
      <c r="B335" s="632"/>
      <c r="C335" s="632"/>
      <c r="D335" s="632"/>
      <c r="E335" s="632"/>
      <c r="F335" s="632"/>
      <c r="G335" s="632"/>
      <c r="H335" s="632"/>
      <c r="I335" s="632"/>
      <c r="J335" s="632"/>
      <c r="K335" s="632"/>
      <c r="L335" s="632"/>
      <c r="M335" s="632"/>
      <c r="N335" s="632"/>
      <c r="O335" s="632"/>
      <c r="P335" s="632"/>
      <c r="Q335" s="632"/>
    </row>
    <row r="336" spans="1:17" x14ac:dyDescent="0.3">
      <c r="A336" s="632"/>
      <c r="B336" s="632"/>
      <c r="C336" s="632"/>
      <c r="D336" s="632"/>
      <c r="E336" s="632"/>
      <c r="F336" s="632"/>
      <c r="G336" s="632"/>
      <c r="H336" s="632"/>
      <c r="I336" s="632"/>
      <c r="J336" s="632"/>
      <c r="K336" s="632"/>
      <c r="L336" s="632"/>
      <c r="M336" s="632"/>
      <c r="N336" s="632"/>
      <c r="O336" s="632"/>
      <c r="P336" s="632"/>
      <c r="Q336" s="632"/>
    </row>
    <row r="337" spans="1:17" x14ac:dyDescent="0.3">
      <c r="A337" s="632"/>
      <c r="B337" s="632"/>
      <c r="C337" s="632"/>
      <c r="D337" s="632"/>
      <c r="E337" s="632"/>
      <c r="F337" s="632"/>
      <c r="G337" s="632"/>
      <c r="H337" s="632"/>
      <c r="I337" s="632"/>
      <c r="J337" s="632"/>
      <c r="K337" s="632"/>
      <c r="L337" s="632"/>
      <c r="M337" s="632"/>
      <c r="N337" s="632"/>
      <c r="O337" s="632"/>
      <c r="P337" s="632"/>
      <c r="Q337" s="632"/>
    </row>
    <row r="338" spans="1:17" x14ac:dyDescent="0.3">
      <c r="A338" s="632"/>
      <c r="B338" s="632"/>
      <c r="C338" s="632"/>
      <c r="D338" s="632"/>
      <c r="E338" s="632"/>
      <c r="F338" s="632"/>
      <c r="G338" s="632"/>
      <c r="H338" s="632"/>
      <c r="I338" s="632"/>
      <c r="J338" s="632"/>
      <c r="K338" s="632"/>
      <c r="L338" s="632"/>
      <c r="M338" s="632"/>
      <c r="N338" s="632"/>
      <c r="O338" s="632"/>
      <c r="P338" s="632"/>
      <c r="Q338" s="632"/>
    </row>
    <row r="339" spans="1:17" x14ac:dyDescent="0.3">
      <c r="A339" s="632"/>
      <c r="B339" s="632"/>
      <c r="C339" s="632"/>
      <c r="D339" s="632"/>
      <c r="E339" s="632"/>
      <c r="F339" s="632"/>
      <c r="G339" s="632"/>
      <c r="H339" s="632"/>
      <c r="I339" s="632"/>
      <c r="J339" s="632"/>
      <c r="K339" s="632"/>
      <c r="L339" s="632"/>
      <c r="M339" s="632"/>
      <c r="N339" s="632"/>
      <c r="O339" s="632"/>
      <c r="P339" s="632"/>
      <c r="Q339" s="632"/>
    </row>
    <row r="340" spans="1:17" x14ac:dyDescent="0.3">
      <c r="A340" s="632"/>
      <c r="B340" s="632"/>
      <c r="C340" s="632"/>
      <c r="D340" s="632"/>
      <c r="E340" s="632"/>
      <c r="F340" s="632"/>
      <c r="G340" s="632"/>
      <c r="H340" s="632"/>
      <c r="I340" s="632"/>
      <c r="J340" s="632"/>
      <c r="K340" s="632"/>
      <c r="L340" s="632"/>
      <c r="M340" s="632"/>
      <c r="N340" s="632"/>
      <c r="O340" s="632"/>
      <c r="P340" s="632"/>
      <c r="Q340" s="632"/>
    </row>
    <row r="341" spans="1:17" x14ac:dyDescent="0.3">
      <c r="A341" s="632"/>
      <c r="B341" s="632"/>
      <c r="C341" s="632"/>
      <c r="D341" s="632"/>
      <c r="E341" s="632"/>
      <c r="F341" s="632"/>
      <c r="G341" s="632"/>
      <c r="H341" s="632"/>
      <c r="I341" s="632"/>
      <c r="J341" s="632"/>
      <c r="K341" s="632"/>
      <c r="L341" s="632"/>
      <c r="M341" s="632"/>
      <c r="N341" s="632"/>
      <c r="O341" s="632"/>
      <c r="P341" s="632"/>
      <c r="Q341" s="632"/>
    </row>
    <row r="342" spans="1:17" x14ac:dyDescent="0.3">
      <c r="A342" s="632"/>
      <c r="B342" s="632"/>
      <c r="C342" s="632"/>
      <c r="D342" s="632"/>
      <c r="E342" s="632"/>
      <c r="F342" s="632"/>
      <c r="G342" s="632"/>
      <c r="H342" s="632"/>
      <c r="I342" s="632"/>
      <c r="J342" s="632"/>
      <c r="K342" s="632"/>
      <c r="L342" s="632"/>
      <c r="M342" s="632"/>
      <c r="N342" s="632"/>
      <c r="O342" s="632"/>
      <c r="P342" s="632"/>
      <c r="Q342" s="632"/>
    </row>
    <row r="343" spans="1:17" x14ac:dyDescent="0.3">
      <c r="A343" s="632"/>
      <c r="B343" s="632"/>
      <c r="C343" s="632"/>
      <c r="D343" s="632"/>
      <c r="E343" s="632"/>
      <c r="F343" s="632"/>
      <c r="G343" s="632"/>
      <c r="H343" s="632"/>
      <c r="I343" s="632"/>
      <c r="J343" s="632"/>
      <c r="K343" s="632"/>
      <c r="L343" s="632"/>
      <c r="M343" s="632"/>
      <c r="N343" s="632"/>
      <c r="O343" s="632"/>
      <c r="P343" s="632"/>
      <c r="Q343" s="632"/>
    </row>
    <row r="344" spans="1:17" x14ac:dyDescent="0.3">
      <c r="A344" s="632"/>
      <c r="B344" s="632"/>
      <c r="C344" s="632"/>
      <c r="D344" s="632"/>
      <c r="E344" s="632"/>
      <c r="F344" s="632"/>
      <c r="G344" s="632"/>
      <c r="H344" s="632"/>
      <c r="I344" s="632"/>
      <c r="J344" s="632"/>
      <c r="K344" s="632"/>
      <c r="L344" s="632"/>
      <c r="M344" s="632"/>
      <c r="N344" s="632"/>
      <c r="O344" s="632"/>
      <c r="P344" s="632"/>
      <c r="Q344" s="632"/>
    </row>
    <row r="345" spans="1:17" x14ac:dyDescent="0.3">
      <c r="A345" s="632"/>
      <c r="B345" s="632"/>
      <c r="C345" s="632"/>
      <c r="D345" s="632"/>
      <c r="E345" s="632"/>
      <c r="F345" s="632"/>
      <c r="G345" s="632"/>
      <c r="H345" s="632"/>
      <c r="I345" s="632"/>
      <c r="J345" s="632"/>
      <c r="K345" s="632"/>
      <c r="L345" s="632"/>
      <c r="M345" s="632"/>
      <c r="N345" s="632"/>
      <c r="O345" s="632"/>
      <c r="P345" s="632"/>
      <c r="Q345" s="632"/>
    </row>
    <row r="346" spans="1:17" x14ac:dyDescent="0.3">
      <c r="A346" s="632"/>
      <c r="B346" s="632"/>
      <c r="C346" s="632"/>
      <c r="D346" s="632"/>
      <c r="E346" s="632"/>
      <c r="F346" s="632"/>
      <c r="G346" s="632"/>
      <c r="H346" s="632"/>
      <c r="I346" s="632"/>
      <c r="J346" s="632"/>
      <c r="K346" s="632"/>
      <c r="L346" s="632"/>
      <c r="M346" s="632"/>
      <c r="N346" s="632"/>
      <c r="O346" s="632"/>
      <c r="P346" s="632"/>
      <c r="Q346" s="632"/>
    </row>
    <row r="347" spans="1:17" x14ac:dyDescent="0.3">
      <c r="A347" s="632"/>
      <c r="B347" s="632"/>
      <c r="C347" s="632"/>
      <c r="D347" s="632"/>
      <c r="E347" s="632"/>
      <c r="F347" s="632"/>
      <c r="G347" s="632"/>
      <c r="H347" s="632"/>
      <c r="I347" s="632"/>
      <c r="J347" s="632"/>
      <c r="K347" s="632"/>
      <c r="L347" s="632"/>
      <c r="M347" s="632"/>
      <c r="N347" s="632"/>
      <c r="O347" s="632"/>
      <c r="P347" s="632"/>
      <c r="Q347" s="632"/>
    </row>
    <row r="348" spans="1:17" x14ac:dyDescent="0.3">
      <c r="A348" s="632"/>
      <c r="B348" s="632"/>
      <c r="C348" s="632"/>
      <c r="D348" s="632"/>
      <c r="E348" s="632"/>
      <c r="F348" s="632"/>
      <c r="G348" s="632"/>
      <c r="H348" s="632"/>
      <c r="I348" s="632"/>
      <c r="J348" s="632"/>
      <c r="K348" s="632"/>
      <c r="L348" s="632"/>
      <c r="M348" s="632"/>
      <c r="N348" s="632"/>
      <c r="O348" s="632"/>
      <c r="P348" s="632"/>
      <c r="Q348" s="632"/>
    </row>
    <row r="349" spans="1:17" x14ac:dyDescent="0.3">
      <c r="A349" s="632"/>
      <c r="B349" s="632"/>
      <c r="C349" s="632"/>
      <c r="D349" s="632"/>
      <c r="E349" s="632"/>
      <c r="F349" s="632"/>
      <c r="G349" s="632"/>
      <c r="H349" s="632"/>
      <c r="I349" s="632"/>
      <c r="J349" s="632"/>
      <c r="K349" s="632"/>
      <c r="L349" s="632"/>
      <c r="M349" s="632"/>
      <c r="N349" s="632"/>
      <c r="O349" s="632"/>
      <c r="P349" s="632"/>
      <c r="Q349" s="632"/>
    </row>
    <row r="350" spans="1:17" x14ac:dyDescent="0.3">
      <c r="A350" s="632"/>
      <c r="B350" s="632"/>
      <c r="C350" s="632"/>
      <c r="D350" s="632"/>
      <c r="E350" s="632"/>
      <c r="F350" s="632"/>
      <c r="G350" s="632"/>
      <c r="H350" s="632"/>
      <c r="I350" s="632"/>
      <c r="J350" s="632"/>
      <c r="K350" s="632"/>
      <c r="L350" s="632"/>
      <c r="M350" s="632"/>
      <c r="N350" s="632"/>
      <c r="O350" s="632"/>
      <c r="P350" s="632"/>
      <c r="Q350" s="632"/>
    </row>
    <row r="351" spans="1:17" x14ac:dyDescent="0.3">
      <c r="A351" s="632"/>
      <c r="B351" s="632"/>
      <c r="C351" s="632"/>
      <c r="D351" s="632"/>
      <c r="E351" s="632"/>
      <c r="F351" s="632"/>
      <c r="G351" s="632"/>
      <c r="H351" s="632"/>
      <c r="I351" s="632"/>
      <c r="J351" s="632"/>
      <c r="K351" s="632"/>
      <c r="L351" s="632"/>
      <c r="M351" s="632"/>
      <c r="N351" s="632"/>
      <c r="O351" s="632"/>
      <c r="P351" s="632"/>
      <c r="Q351" s="632"/>
    </row>
    <row r="352" spans="1:17" x14ac:dyDescent="0.3">
      <c r="A352" s="632"/>
      <c r="B352" s="632"/>
      <c r="C352" s="632"/>
      <c r="D352" s="632"/>
      <c r="E352" s="632"/>
      <c r="F352" s="632"/>
      <c r="G352" s="632"/>
      <c r="H352" s="632"/>
      <c r="I352" s="632"/>
      <c r="J352" s="632"/>
      <c r="K352" s="632"/>
      <c r="L352" s="632"/>
      <c r="M352" s="632"/>
      <c r="N352" s="632"/>
      <c r="O352" s="632"/>
      <c r="P352" s="632"/>
      <c r="Q352" s="632"/>
    </row>
    <row r="353" spans="1:17" x14ac:dyDescent="0.3">
      <c r="A353" s="632"/>
      <c r="B353" s="632"/>
      <c r="C353" s="632"/>
      <c r="D353" s="632"/>
      <c r="E353" s="632"/>
      <c r="F353" s="632"/>
      <c r="G353" s="632"/>
      <c r="H353" s="632"/>
      <c r="I353" s="632"/>
      <c r="J353" s="632"/>
      <c r="K353" s="632"/>
      <c r="L353" s="632"/>
      <c r="M353" s="632"/>
      <c r="N353" s="632"/>
      <c r="O353" s="632"/>
      <c r="P353" s="632"/>
      <c r="Q353" s="632"/>
    </row>
    <row r="354" spans="1:17" x14ac:dyDescent="0.3">
      <c r="A354" s="632"/>
      <c r="B354" s="632"/>
      <c r="C354" s="632"/>
      <c r="D354" s="632"/>
      <c r="E354" s="632"/>
      <c r="F354" s="632"/>
      <c r="G354" s="632"/>
      <c r="H354" s="632"/>
      <c r="I354" s="632"/>
      <c r="J354" s="632"/>
      <c r="K354" s="632"/>
      <c r="L354" s="632"/>
      <c r="M354" s="632"/>
      <c r="N354" s="632"/>
      <c r="O354" s="632"/>
      <c r="P354" s="632"/>
      <c r="Q354" s="632"/>
    </row>
    <row r="355" spans="1:17" x14ac:dyDescent="0.3">
      <c r="A355" s="632"/>
      <c r="B355" s="632"/>
      <c r="C355" s="632"/>
      <c r="D355" s="632"/>
      <c r="E355" s="632"/>
      <c r="F355" s="632"/>
      <c r="G355" s="632"/>
      <c r="H355" s="632"/>
      <c r="I355" s="632"/>
      <c r="J355" s="632"/>
      <c r="K355" s="632"/>
      <c r="L355" s="632"/>
      <c r="M355" s="632"/>
      <c r="N355" s="632"/>
      <c r="O355" s="632"/>
      <c r="P355" s="632"/>
      <c r="Q355" s="632"/>
    </row>
    <row r="356" spans="1:17" x14ac:dyDescent="0.3">
      <c r="A356" s="632"/>
      <c r="B356" s="632"/>
      <c r="C356" s="632"/>
      <c r="D356" s="632"/>
      <c r="E356" s="632"/>
      <c r="F356" s="632"/>
      <c r="G356" s="632"/>
      <c r="H356" s="632"/>
      <c r="I356" s="632"/>
      <c r="J356" s="632"/>
      <c r="K356" s="632"/>
      <c r="L356" s="632"/>
      <c r="M356" s="632"/>
      <c r="N356" s="632"/>
      <c r="O356" s="632"/>
      <c r="P356" s="632"/>
      <c r="Q356" s="632"/>
    </row>
    <row r="357" spans="1:17" x14ac:dyDescent="0.3">
      <c r="A357" s="632"/>
      <c r="B357" s="632"/>
      <c r="C357" s="632"/>
      <c r="D357" s="632"/>
      <c r="E357" s="632"/>
      <c r="F357" s="632"/>
      <c r="G357" s="632"/>
      <c r="H357" s="632"/>
      <c r="I357" s="632"/>
      <c r="J357" s="632"/>
      <c r="K357" s="632"/>
      <c r="L357" s="632"/>
      <c r="M357" s="632"/>
      <c r="N357" s="632"/>
      <c r="O357" s="632"/>
      <c r="P357" s="632"/>
      <c r="Q357" s="632"/>
    </row>
    <row r="358" spans="1:17" x14ac:dyDescent="0.3">
      <c r="A358" s="632"/>
      <c r="B358" s="632"/>
      <c r="C358" s="632"/>
      <c r="D358" s="632"/>
      <c r="E358" s="632"/>
      <c r="F358" s="632"/>
      <c r="G358" s="632"/>
      <c r="H358" s="632"/>
      <c r="I358" s="632"/>
      <c r="J358" s="632"/>
      <c r="K358" s="632"/>
      <c r="L358" s="632"/>
      <c r="M358" s="632"/>
      <c r="N358" s="632"/>
      <c r="O358" s="632"/>
      <c r="P358" s="632"/>
      <c r="Q358" s="632"/>
    </row>
    <row r="359" spans="1:17" x14ac:dyDescent="0.3">
      <c r="A359" s="632"/>
      <c r="B359" s="632"/>
      <c r="C359" s="632"/>
      <c r="D359" s="632"/>
      <c r="E359" s="632"/>
      <c r="F359" s="632"/>
      <c r="G359" s="632"/>
      <c r="H359" s="632"/>
      <c r="I359" s="632"/>
      <c r="J359" s="632"/>
      <c r="K359" s="632"/>
      <c r="L359" s="632"/>
      <c r="M359" s="632"/>
      <c r="N359" s="632"/>
      <c r="O359" s="632"/>
      <c r="P359" s="632"/>
      <c r="Q359" s="632"/>
    </row>
    <row r="360" spans="1:17" x14ac:dyDescent="0.3">
      <c r="A360" s="632"/>
      <c r="B360" s="632"/>
      <c r="C360" s="632"/>
      <c r="D360" s="632"/>
      <c r="E360" s="632"/>
      <c r="F360" s="632"/>
      <c r="G360" s="632"/>
      <c r="H360" s="632"/>
      <c r="I360" s="632"/>
      <c r="J360" s="632"/>
      <c r="K360" s="632"/>
      <c r="L360" s="632"/>
      <c r="M360" s="632"/>
      <c r="N360" s="632"/>
      <c r="O360" s="632"/>
      <c r="P360" s="632"/>
      <c r="Q360" s="632"/>
    </row>
    <row r="361" spans="1:17" x14ac:dyDescent="0.3">
      <c r="A361" s="632"/>
      <c r="B361" s="632"/>
      <c r="C361" s="632"/>
      <c r="D361" s="632"/>
      <c r="E361" s="632"/>
      <c r="F361" s="632"/>
      <c r="G361" s="632"/>
      <c r="H361" s="632"/>
      <c r="I361" s="632"/>
      <c r="J361" s="632"/>
      <c r="K361" s="632"/>
      <c r="L361" s="632"/>
      <c r="M361" s="632"/>
      <c r="N361" s="632"/>
      <c r="O361" s="632"/>
      <c r="P361" s="632"/>
      <c r="Q361" s="632"/>
    </row>
    <row r="362" spans="1:17" x14ac:dyDescent="0.3">
      <c r="A362" s="632"/>
      <c r="B362" s="632"/>
      <c r="C362" s="632"/>
      <c r="D362" s="632"/>
      <c r="E362" s="632"/>
      <c r="F362" s="632"/>
      <c r="G362" s="632"/>
      <c r="H362" s="632"/>
      <c r="I362" s="632"/>
      <c r="J362" s="632"/>
      <c r="K362" s="632"/>
      <c r="L362" s="632"/>
      <c r="M362" s="632"/>
      <c r="N362" s="632"/>
      <c r="O362" s="632"/>
      <c r="P362" s="632"/>
      <c r="Q362" s="632"/>
    </row>
    <row r="363" spans="1:17" x14ac:dyDescent="0.3">
      <c r="A363" s="632"/>
      <c r="B363" s="632"/>
      <c r="C363" s="632"/>
      <c r="D363" s="632"/>
      <c r="E363" s="632"/>
      <c r="F363" s="632"/>
      <c r="G363" s="632"/>
      <c r="H363" s="632"/>
      <c r="I363" s="632"/>
      <c r="J363" s="632"/>
      <c r="K363" s="632"/>
      <c r="L363" s="632"/>
      <c r="M363" s="632"/>
      <c r="N363" s="632"/>
      <c r="O363" s="632"/>
      <c r="P363" s="632"/>
      <c r="Q363" s="632"/>
    </row>
    <row r="364" spans="1:17" x14ac:dyDescent="0.3">
      <c r="A364" s="632"/>
      <c r="B364" s="632"/>
      <c r="C364" s="632"/>
      <c r="D364" s="632"/>
      <c r="E364" s="632"/>
      <c r="F364" s="632"/>
      <c r="G364" s="632"/>
      <c r="H364" s="632"/>
      <c r="I364" s="632"/>
      <c r="J364" s="632"/>
      <c r="K364" s="632"/>
      <c r="L364" s="632"/>
      <c r="M364" s="632"/>
      <c r="N364" s="632"/>
      <c r="O364" s="632"/>
      <c r="P364" s="632"/>
      <c r="Q364" s="632"/>
    </row>
    <row r="365" spans="1:17" x14ac:dyDescent="0.3">
      <c r="A365" s="632"/>
      <c r="B365" s="632"/>
      <c r="C365" s="632"/>
      <c r="D365" s="632"/>
      <c r="E365" s="632"/>
      <c r="F365" s="632"/>
      <c r="G365" s="632"/>
      <c r="H365" s="632"/>
      <c r="I365" s="632"/>
      <c r="J365" s="632"/>
      <c r="K365" s="632"/>
      <c r="L365" s="632"/>
      <c r="M365" s="632"/>
      <c r="N365" s="632"/>
      <c r="O365" s="632"/>
      <c r="P365" s="632"/>
      <c r="Q365" s="632"/>
    </row>
    <row r="366" spans="1:17" x14ac:dyDescent="0.3">
      <c r="A366" s="632"/>
      <c r="B366" s="632"/>
      <c r="C366" s="632"/>
      <c r="D366" s="632"/>
      <c r="E366" s="632"/>
      <c r="F366" s="632"/>
      <c r="G366" s="632"/>
      <c r="H366" s="632"/>
      <c r="I366" s="632"/>
      <c r="J366" s="632"/>
      <c r="K366" s="632"/>
      <c r="L366" s="632"/>
      <c r="M366" s="632"/>
      <c r="N366" s="632"/>
      <c r="O366" s="632"/>
      <c r="P366" s="632"/>
      <c r="Q366" s="632"/>
    </row>
    <row r="367" spans="1:17" x14ac:dyDescent="0.3">
      <c r="A367" s="632"/>
      <c r="B367" s="632"/>
      <c r="C367" s="632"/>
      <c r="D367" s="632"/>
      <c r="E367" s="632"/>
      <c r="F367" s="632"/>
      <c r="G367" s="632"/>
      <c r="H367" s="632"/>
      <c r="I367" s="632"/>
      <c r="J367" s="632"/>
      <c r="K367" s="632"/>
      <c r="L367" s="632"/>
      <c r="M367" s="632"/>
      <c r="N367" s="632"/>
      <c r="O367" s="632"/>
      <c r="P367" s="632"/>
      <c r="Q367" s="632"/>
    </row>
    <row r="368" spans="1:17" x14ac:dyDescent="0.3">
      <c r="A368" s="632"/>
      <c r="B368" s="632"/>
      <c r="C368" s="632"/>
      <c r="D368" s="632"/>
      <c r="E368" s="632"/>
      <c r="F368" s="632"/>
      <c r="G368" s="632"/>
      <c r="H368" s="632"/>
      <c r="I368" s="632"/>
      <c r="J368" s="632"/>
      <c r="K368" s="632"/>
      <c r="L368" s="632"/>
      <c r="M368" s="632"/>
      <c r="N368" s="632"/>
      <c r="O368" s="632"/>
      <c r="P368" s="632"/>
      <c r="Q368" s="632"/>
    </row>
    <row r="369" spans="1:17" x14ac:dyDescent="0.3">
      <c r="A369" s="632"/>
      <c r="B369" s="632"/>
      <c r="C369" s="632"/>
      <c r="D369" s="632"/>
      <c r="E369" s="632"/>
      <c r="F369" s="632"/>
      <c r="G369" s="632"/>
      <c r="H369" s="632"/>
      <c r="I369" s="632"/>
      <c r="J369" s="632"/>
      <c r="K369" s="632"/>
      <c r="L369" s="632"/>
      <c r="M369" s="632"/>
      <c r="N369" s="632"/>
      <c r="O369" s="632"/>
      <c r="P369" s="632"/>
      <c r="Q369" s="632"/>
    </row>
    <row r="370" spans="1:17" x14ac:dyDescent="0.3">
      <c r="A370" s="632"/>
      <c r="B370" s="632"/>
      <c r="C370" s="632"/>
      <c r="D370" s="632"/>
      <c r="E370" s="632"/>
      <c r="F370" s="632"/>
      <c r="G370" s="632"/>
      <c r="H370" s="632"/>
      <c r="I370" s="632"/>
      <c r="J370" s="632"/>
      <c r="K370" s="632"/>
      <c r="L370" s="632"/>
      <c r="M370" s="632"/>
      <c r="N370" s="632"/>
      <c r="O370" s="632"/>
      <c r="P370" s="632"/>
      <c r="Q370" s="632"/>
    </row>
    <row r="371" spans="1:17" x14ac:dyDescent="0.3">
      <c r="A371" s="632"/>
      <c r="B371" s="632"/>
      <c r="C371" s="632"/>
      <c r="D371" s="632"/>
      <c r="E371" s="632"/>
      <c r="F371" s="632"/>
      <c r="G371" s="632"/>
      <c r="H371" s="632"/>
      <c r="I371" s="632"/>
      <c r="J371" s="632"/>
      <c r="K371" s="632"/>
      <c r="L371" s="632"/>
      <c r="M371" s="632"/>
      <c r="N371" s="632"/>
      <c r="O371" s="632"/>
      <c r="P371" s="632"/>
      <c r="Q371" s="632"/>
    </row>
    <row r="372" spans="1:17" x14ac:dyDescent="0.3">
      <c r="A372" s="632"/>
      <c r="B372" s="632"/>
      <c r="C372" s="632"/>
      <c r="D372" s="632"/>
      <c r="E372" s="632"/>
      <c r="F372" s="632"/>
      <c r="G372" s="632"/>
      <c r="H372" s="632"/>
      <c r="I372" s="632"/>
      <c r="J372" s="632"/>
      <c r="K372" s="632"/>
      <c r="L372" s="632"/>
      <c r="M372" s="632"/>
      <c r="N372" s="632"/>
      <c r="O372" s="632"/>
      <c r="P372" s="632"/>
      <c r="Q372" s="632"/>
    </row>
    <row r="373" spans="1:17" x14ac:dyDescent="0.3">
      <c r="A373" s="632"/>
      <c r="B373" s="632"/>
      <c r="C373" s="632"/>
      <c r="D373" s="632"/>
      <c r="E373" s="632"/>
      <c r="F373" s="632"/>
      <c r="G373" s="632"/>
      <c r="H373" s="632"/>
      <c r="I373" s="632"/>
      <c r="J373" s="632"/>
      <c r="K373" s="632"/>
      <c r="L373" s="632"/>
      <c r="M373" s="632"/>
      <c r="N373" s="632"/>
      <c r="O373" s="632"/>
      <c r="P373" s="632"/>
      <c r="Q373" s="632"/>
    </row>
    <row r="374" spans="1:17" x14ac:dyDescent="0.3">
      <c r="A374" s="632"/>
      <c r="B374" s="632"/>
      <c r="C374" s="632"/>
      <c r="D374" s="632"/>
      <c r="E374" s="632"/>
      <c r="F374" s="632"/>
      <c r="G374" s="632"/>
      <c r="H374" s="632"/>
      <c r="I374" s="632"/>
      <c r="J374" s="632"/>
      <c r="K374" s="632"/>
      <c r="L374" s="632"/>
      <c r="M374" s="632"/>
      <c r="N374" s="632"/>
      <c r="O374" s="632"/>
      <c r="P374" s="632"/>
      <c r="Q374" s="632"/>
    </row>
    <row r="375" spans="1:17" x14ac:dyDescent="0.3">
      <c r="A375" s="632"/>
      <c r="B375" s="632"/>
      <c r="C375" s="632"/>
      <c r="D375" s="632"/>
      <c r="E375" s="632"/>
      <c r="F375" s="632"/>
      <c r="G375" s="632"/>
      <c r="H375" s="632"/>
      <c r="I375" s="632"/>
      <c r="J375" s="632"/>
      <c r="K375" s="632"/>
      <c r="L375" s="632"/>
      <c r="M375" s="632"/>
      <c r="N375" s="632"/>
      <c r="O375" s="632"/>
      <c r="P375" s="632"/>
      <c r="Q375" s="632"/>
    </row>
    <row r="376" spans="1:17" x14ac:dyDescent="0.3">
      <c r="A376" s="632"/>
      <c r="B376" s="632"/>
      <c r="C376" s="632"/>
      <c r="D376" s="632"/>
      <c r="E376" s="632"/>
      <c r="F376" s="632"/>
      <c r="G376" s="632"/>
      <c r="H376" s="632"/>
      <c r="I376" s="632"/>
      <c r="J376" s="632"/>
      <c r="K376" s="632"/>
      <c r="L376" s="632"/>
      <c r="M376" s="632"/>
      <c r="N376" s="632"/>
      <c r="O376" s="632"/>
      <c r="P376" s="632"/>
      <c r="Q376" s="632"/>
    </row>
    <row r="377" spans="1:17" x14ac:dyDescent="0.3">
      <c r="A377" s="632"/>
      <c r="B377" s="632"/>
      <c r="C377" s="632"/>
      <c r="D377" s="632"/>
      <c r="E377" s="632"/>
      <c r="F377" s="632"/>
      <c r="G377" s="632"/>
      <c r="H377" s="632"/>
      <c r="I377" s="632"/>
      <c r="J377" s="632"/>
      <c r="K377" s="632"/>
      <c r="L377" s="632"/>
      <c r="M377" s="632"/>
      <c r="N377" s="632"/>
      <c r="O377" s="632"/>
      <c r="P377" s="632"/>
      <c r="Q377" s="632"/>
    </row>
    <row r="378" spans="1:17" x14ac:dyDescent="0.3">
      <c r="A378" s="632"/>
      <c r="B378" s="632"/>
      <c r="C378" s="632"/>
      <c r="D378" s="632"/>
      <c r="E378" s="632"/>
      <c r="F378" s="632"/>
      <c r="G378" s="632"/>
      <c r="H378" s="632"/>
      <c r="I378" s="632"/>
      <c r="J378" s="632"/>
      <c r="K378" s="632"/>
      <c r="L378" s="632"/>
      <c r="M378" s="632"/>
      <c r="N378" s="632"/>
      <c r="O378" s="632"/>
      <c r="P378" s="632"/>
      <c r="Q378" s="632"/>
    </row>
    <row r="379" spans="1:17" x14ac:dyDescent="0.3">
      <c r="A379" s="632"/>
      <c r="B379" s="632"/>
      <c r="C379" s="632"/>
      <c r="D379" s="632"/>
      <c r="E379" s="632"/>
      <c r="F379" s="632"/>
      <c r="G379" s="632"/>
      <c r="H379" s="632"/>
      <c r="I379" s="632"/>
      <c r="J379" s="632"/>
      <c r="K379" s="632"/>
      <c r="L379" s="632"/>
      <c r="M379" s="632"/>
      <c r="N379" s="632"/>
      <c r="O379" s="632"/>
      <c r="P379" s="632"/>
      <c r="Q379" s="632"/>
    </row>
    <row r="380" spans="1:17" x14ac:dyDescent="0.3">
      <c r="A380" s="632"/>
      <c r="B380" s="632"/>
      <c r="C380" s="632"/>
      <c r="D380" s="632"/>
      <c r="E380" s="632"/>
      <c r="F380" s="632"/>
      <c r="G380" s="632"/>
      <c r="H380" s="632"/>
      <c r="I380" s="632"/>
      <c r="J380" s="632"/>
      <c r="K380" s="632"/>
      <c r="L380" s="632"/>
      <c r="M380" s="632"/>
      <c r="N380" s="632"/>
      <c r="O380" s="632"/>
      <c r="P380" s="632"/>
      <c r="Q380" s="632"/>
    </row>
    <row r="381" spans="1:17" x14ac:dyDescent="0.3">
      <c r="A381" s="632"/>
      <c r="B381" s="632"/>
      <c r="C381" s="632"/>
      <c r="D381" s="632"/>
      <c r="E381" s="632"/>
      <c r="F381" s="632"/>
      <c r="G381" s="632"/>
      <c r="H381" s="632"/>
      <c r="I381" s="632"/>
      <c r="J381" s="632"/>
      <c r="K381" s="632"/>
      <c r="L381" s="632"/>
      <c r="M381" s="632"/>
      <c r="N381" s="632"/>
      <c r="O381" s="632"/>
      <c r="P381" s="632"/>
      <c r="Q381" s="632"/>
    </row>
    <row r="382" spans="1:17" x14ac:dyDescent="0.3">
      <c r="A382" s="632"/>
      <c r="B382" s="632"/>
      <c r="C382" s="632"/>
      <c r="D382" s="632"/>
      <c r="E382" s="632"/>
      <c r="F382" s="632"/>
      <c r="G382" s="632"/>
      <c r="H382" s="632"/>
      <c r="I382" s="632"/>
      <c r="J382" s="632"/>
      <c r="K382" s="632"/>
      <c r="L382" s="632"/>
      <c r="M382" s="632"/>
      <c r="N382" s="632"/>
      <c r="O382" s="632"/>
      <c r="P382" s="632"/>
      <c r="Q382" s="632"/>
    </row>
    <row r="383" spans="1:17" x14ac:dyDescent="0.3">
      <c r="A383" s="632"/>
      <c r="B383" s="632"/>
      <c r="C383" s="632"/>
      <c r="D383" s="632"/>
      <c r="E383" s="632"/>
      <c r="F383" s="632"/>
      <c r="G383" s="632"/>
      <c r="H383" s="632"/>
      <c r="I383" s="632"/>
      <c r="J383" s="632"/>
      <c r="K383" s="632"/>
      <c r="L383" s="632"/>
      <c r="M383" s="632"/>
      <c r="N383" s="632"/>
      <c r="O383" s="632"/>
      <c r="P383" s="632"/>
      <c r="Q383" s="632"/>
    </row>
    <row r="384" spans="1:17" x14ac:dyDescent="0.3">
      <c r="A384" s="632"/>
      <c r="B384" s="632"/>
      <c r="C384" s="632"/>
      <c r="D384" s="632"/>
      <c r="E384" s="632"/>
      <c r="F384" s="632"/>
      <c r="G384" s="632"/>
      <c r="H384" s="632"/>
      <c r="I384" s="632"/>
      <c r="J384" s="632"/>
      <c r="K384" s="632"/>
      <c r="L384" s="632"/>
      <c r="M384" s="632"/>
      <c r="N384" s="632"/>
      <c r="O384" s="632"/>
      <c r="P384" s="632"/>
      <c r="Q384" s="632"/>
    </row>
    <row r="385" spans="1:17" x14ac:dyDescent="0.3">
      <c r="A385" s="632"/>
      <c r="B385" s="632"/>
      <c r="C385" s="632"/>
      <c r="D385" s="632"/>
      <c r="E385" s="632"/>
      <c r="F385" s="632"/>
      <c r="G385" s="632"/>
      <c r="H385" s="632"/>
      <c r="I385" s="632"/>
      <c r="J385" s="632"/>
      <c r="K385" s="632"/>
      <c r="L385" s="632"/>
      <c r="M385" s="632"/>
      <c r="N385" s="632"/>
      <c r="O385" s="632"/>
      <c r="P385" s="632"/>
      <c r="Q385" s="632"/>
    </row>
    <row r="386" spans="1:17" x14ac:dyDescent="0.3">
      <c r="A386" s="632"/>
      <c r="B386" s="632"/>
      <c r="C386" s="632"/>
      <c r="D386" s="632"/>
      <c r="E386" s="632"/>
      <c r="F386" s="632"/>
      <c r="G386" s="632"/>
      <c r="H386" s="632"/>
      <c r="I386" s="632"/>
      <c r="J386" s="632"/>
      <c r="K386" s="632"/>
      <c r="L386" s="632"/>
      <c r="M386" s="632"/>
      <c r="N386" s="632"/>
      <c r="O386" s="632"/>
      <c r="P386" s="632"/>
      <c r="Q386" s="632"/>
    </row>
    <row r="387" spans="1:17" x14ac:dyDescent="0.3">
      <c r="A387" s="632"/>
      <c r="B387" s="632"/>
      <c r="C387" s="632"/>
      <c r="D387" s="632"/>
      <c r="E387" s="632"/>
      <c r="F387" s="632"/>
      <c r="G387" s="632"/>
      <c r="H387" s="632"/>
      <c r="I387" s="632"/>
      <c r="J387" s="632"/>
      <c r="K387" s="632"/>
      <c r="L387" s="632"/>
      <c r="M387" s="632"/>
      <c r="N387" s="632"/>
      <c r="O387" s="632"/>
      <c r="P387" s="632"/>
      <c r="Q387" s="632"/>
    </row>
    <row r="388" spans="1:17" x14ac:dyDescent="0.3">
      <c r="A388" s="632"/>
      <c r="B388" s="632"/>
      <c r="C388" s="632"/>
      <c r="D388" s="632"/>
      <c r="E388" s="632"/>
      <c r="F388" s="632"/>
      <c r="G388" s="632"/>
      <c r="H388" s="632"/>
      <c r="I388" s="632"/>
      <c r="J388" s="632"/>
      <c r="K388" s="632"/>
      <c r="L388" s="632"/>
      <c r="M388" s="632"/>
      <c r="N388" s="632"/>
      <c r="O388" s="632"/>
      <c r="P388" s="632"/>
      <c r="Q388" s="632"/>
    </row>
    <row r="389" spans="1:17" x14ac:dyDescent="0.3">
      <c r="A389" s="632"/>
      <c r="B389" s="632"/>
      <c r="C389" s="632"/>
      <c r="D389" s="632"/>
      <c r="E389" s="632"/>
      <c r="F389" s="632"/>
      <c r="G389" s="632"/>
      <c r="H389" s="632"/>
      <c r="I389" s="632"/>
      <c r="J389" s="632"/>
      <c r="K389" s="632"/>
      <c r="L389" s="632"/>
      <c r="M389" s="632"/>
      <c r="N389" s="632"/>
      <c r="O389" s="632"/>
      <c r="P389" s="632"/>
      <c r="Q389" s="632"/>
    </row>
    <row r="390" spans="1:17" x14ac:dyDescent="0.3">
      <c r="A390" s="632"/>
      <c r="B390" s="632"/>
      <c r="C390" s="632"/>
      <c r="D390" s="632"/>
      <c r="E390" s="632"/>
      <c r="F390" s="632"/>
      <c r="G390" s="632"/>
      <c r="H390" s="632"/>
      <c r="I390" s="632"/>
      <c r="J390" s="632"/>
      <c r="K390" s="632"/>
      <c r="L390" s="632"/>
      <c r="M390" s="632"/>
      <c r="N390" s="632"/>
      <c r="O390" s="632"/>
      <c r="P390" s="632"/>
      <c r="Q390" s="632"/>
    </row>
    <row r="391" spans="1:17" x14ac:dyDescent="0.3">
      <c r="A391" s="632"/>
      <c r="B391" s="632"/>
      <c r="C391" s="632"/>
      <c r="D391" s="632"/>
      <c r="E391" s="632"/>
      <c r="F391" s="632"/>
      <c r="G391" s="632"/>
      <c r="H391" s="632"/>
      <c r="I391" s="632"/>
      <c r="J391" s="632"/>
      <c r="K391" s="632"/>
      <c r="L391" s="632"/>
      <c r="M391" s="632"/>
      <c r="N391" s="632"/>
      <c r="O391" s="632"/>
      <c r="P391" s="632"/>
      <c r="Q391" s="632"/>
    </row>
    <row r="392" spans="1:17" x14ac:dyDescent="0.3">
      <c r="A392" s="632"/>
      <c r="B392" s="632"/>
      <c r="C392" s="632"/>
      <c r="D392" s="632"/>
      <c r="E392" s="632"/>
      <c r="F392" s="632"/>
      <c r="G392" s="632"/>
      <c r="H392" s="632"/>
      <c r="I392" s="632"/>
      <c r="J392" s="632"/>
      <c r="K392" s="632"/>
      <c r="L392" s="632"/>
      <c r="M392" s="632"/>
      <c r="N392" s="632"/>
      <c r="O392" s="632"/>
      <c r="P392" s="632"/>
      <c r="Q392" s="632"/>
    </row>
    <row r="393" spans="1:17" x14ac:dyDescent="0.3">
      <c r="A393" s="632"/>
      <c r="B393" s="632"/>
      <c r="C393" s="632"/>
      <c r="D393" s="632"/>
      <c r="E393" s="632"/>
      <c r="F393" s="632"/>
      <c r="G393" s="632"/>
      <c r="H393" s="632"/>
      <c r="I393" s="632"/>
      <c r="J393" s="632"/>
      <c r="K393" s="632"/>
      <c r="L393" s="632"/>
      <c r="M393" s="632"/>
      <c r="N393" s="632"/>
      <c r="O393" s="632"/>
      <c r="P393" s="632"/>
      <c r="Q393" s="632"/>
    </row>
    <row r="394" spans="1:17" x14ac:dyDescent="0.3">
      <c r="A394" s="632"/>
      <c r="B394" s="632"/>
      <c r="C394" s="632"/>
      <c r="D394" s="632"/>
      <c r="E394" s="632"/>
      <c r="F394" s="632"/>
      <c r="G394" s="632"/>
      <c r="H394" s="632"/>
      <c r="I394" s="632"/>
      <c r="J394" s="632"/>
      <c r="K394" s="632"/>
      <c r="L394" s="632"/>
      <c r="M394" s="632"/>
      <c r="N394" s="632"/>
      <c r="O394" s="632"/>
      <c r="P394" s="632"/>
      <c r="Q394" s="632"/>
    </row>
    <row r="395" spans="1:17" x14ac:dyDescent="0.3">
      <c r="A395" s="632"/>
      <c r="B395" s="632"/>
      <c r="C395" s="632"/>
      <c r="D395" s="632"/>
      <c r="E395" s="632"/>
      <c r="F395" s="632"/>
      <c r="G395" s="632"/>
      <c r="H395" s="632"/>
      <c r="I395" s="632"/>
      <c r="J395" s="632"/>
      <c r="K395" s="632"/>
      <c r="L395" s="632"/>
      <c r="M395" s="632"/>
      <c r="N395" s="632"/>
      <c r="O395" s="632"/>
      <c r="P395" s="632"/>
      <c r="Q395" s="632"/>
    </row>
    <row r="396" spans="1:17" x14ac:dyDescent="0.3">
      <c r="A396" s="632"/>
      <c r="B396" s="632"/>
      <c r="C396" s="632"/>
      <c r="D396" s="632"/>
      <c r="E396" s="632"/>
      <c r="F396" s="632"/>
      <c r="G396" s="632"/>
      <c r="H396" s="632"/>
      <c r="I396" s="632"/>
      <c r="J396" s="632"/>
      <c r="K396" s="632"/>
      <c r="L396" s="632"/>
      <c r="M396" s="632"/>
      <c r="N396" s="632"/>
      <c r="O396" s="632"/>
      <c r="P396" s="632"/>
      <c r="Q396" s="632"/>
    </row>
    <row r="397" spans="1:17" x14ac:dyDescent="0.3">
      <c r="A397" s="632"/>
      <c r="B397" s="632"/>
      <c r="C397" s="632"/>
      <c r="D397" s="632"/>
      <c r="E397" s="632"/>
      <c r="F397" s="632"/>
      <c r="G397" s="632"/>
      <c r="H397" s="632"/>
      <c r="I397" s="632"/>
      <c r="J397" s="632"/>
      <c r="K397" s="632"/>
      <c r="L397" s="632"/>
      <c r="M397" s="632"/>
      <c r="N397" s="632"/>
      <c r="O397" s="632"/>
      <c r="P397" s="632"/>
      <c r="Q397" s="632"/>
    </row>
    <row r="398" spans="1:17" x14ac:dyDescent="0.3">
      <c r="A398" s="632"/>
      <c r="B398" s="632"/>
      <c r="C398" s="632"/>
      <c r="D398" s="632"/>
      <c r="E398" s="632"/>
      <c r="F398" s="632"/>
      <c r="G398" s="632"/>
      <c r="H398" s="632"/>
      <c r="I398" s="632"/>
      <c r="J398" s="632"/>
      <c r="K398" s="632"/>
      <c r="L398" s="632"/>
      <c r="M398" s="632"/>
      <c r="N398" s="632"/>
      <c r="O398" s="632"/>
      <c r="P398" s="632"/>
      <c r="Q398" s="632"/>
    </row>
    <row r="399" spans="1:17" x14ac:dyDescent="0.3">
      <c r="A399" s="632"/>
      <c r="B399" s="632"/>
      <c r="C399" s="632"/>
      <c r="D399" s="632"/>
      <c r="E399" s="632"/>
      <c r="F399" s="632"/>
      <c r="G399" s="632"/>
      <c r="H399" s="632"/>
      <c r="I399" s="632"/>
      <c r="J399" s="632"/>
      <c r="K399" s="632"/>
      <c r="L399" s="632"/>
      <c r="M399" s="632"/>
      <c r="N399" s="632"/>
      <c r="O399" s="632"/>
      <c r="P399" s="632"/>
      <c r="Q399" s="632"/>
    </row>
    <row r="400" spans="1:17" x14ac:dyDescent="0.3">
      <c r="A400" s="632"/>
      <c r="B400" s="632"/>
      <c r="C400" s="632"/>
      <c r="D400" s="632"/>
      <c r="E400" s="632"/>
      <c r="F400" s="632"/>
      <c r="G400" s="632"/>
      <c r="H400" s="632"/>
      <c r="I400" s="632"/>
      <c r="J400" s="632"/>
      <c r="K400" s="632"/>
      <c r="L400" s="632"/>
      <c r="M400" s="632"/>
      <c r="N400" s="632"/>
      <c r="O400" s="632"/>
      <c r="P400" s="632"/>
      <c r="Q400" s="632"/>
    </row>
    <row r="401" spans="1:17" x14ac:dyDescent="0.3">
      <c r="A401" s="632"/>
      <c r="B401" s="632"/>
      <c r="C401" s="632"/>
      <c r="D401" s="632"/>
      <c r="E401" s="632"/>
      <c r="F401" s="632"/>
      <c r="G401" s="632"/>
      <c r="H401" s="632"/>
      <c r="I401" s="632"/>
      <c r="J401" s="632"/>
      <c r="K401" s="632"/>
      <c r="L401" s="632"/>
      <c r="M401" s="632"/>
      <c r="N401" s="632"/>
      <c r="O401" s="632"/>
      <c r="P401" s="632"/>
      <c r="Q401" s="632"/>
    </row>
    <row r="402" spans="1:17" x14ac:dyDescent="0.3">
      <c r="A402" s="632"/>
      <c r="B402" s="632"/>
      <c r="C402" s="632"/>
      <c r="D402" s="632"/>
      <c r="E402" s="632"/>
      <c r="F402" s="632"/>
      <c r="G402" s="632"/>
      <c r="H402" s="632"/>
      <c r="I402" s="632"/>
      <c r="J402" s="632"/>
      <c r="K402" s="632"/>
      <c r="L402" s="632"/>
      <c r="M402" s="632"/>
      <c r="N402" s="632"/>
      <c r="O402" s="632"/>
      <c r="P402" s="632"/>
      <c r="Q402" s="632"/>
    </row>
    <row r="403" spans="1:17" x14ac:dyDescent="0.3">
      <c r="A403" s="632"/>
      <c r="B403" s="632"/>
      <c r="C403" s="632"/>
      <c r="D403" s="632"/>
      <c r="E403" s="632"/>
      <c r="F403" s="632"/>
      <c r="G403" s="632"/>
      <c r="H403" s="632"/>
      <c r="I403" s="632"/>
      <c r="J403" s="632"/>
      <c r="K403" s="632"/>
      <c r="L403" s="632"/>
      <c r="M403" s="632"/>
      <c r="N403" s="632"/>
      <c r="O403" s="632"/>
      <c r="P403" s="632"/>
      <c r="Q403" s="632"/>
    </row>
    <row r="404" spans="1:17" x14ac:dyDescent="0.3">
      <c r="A404" s="632"/>
      <c r="B404" s="632"/>
      <c r="C404" s="632"/>
      <c r="D404" s="632"/>
      <c r="E404" s="632"/>
      <c r="F404" s="632"/>
      <c r="G404" s="632"/>
      <c r="H404" s="632"/>
      <c r="I404" s="632"/>
      <c r="J404" s="632"/>
      <c r="K404" s="632"/>
      <c r="L404" s="632"/>
      <c r="M404" s="632"/>
      <c r="N404" s="632"/>
      <c r="O404" s="632"/>
      <c r="P404" s="632"/>
      <c r="Q404" s="632"/>
    </row>
    <row r="405" spans="1:17" x14ac:dyDescent="0.3">
      <c r="A405" s="632"/>
      <c r="B405" s="632"/>
      <c r="C405" s="632"/>
      <c r="D405" s="632"/>
      <c r="E405" s="632"/>
      <c r="F405" s="632"/>
      <c r="G405" s="632"/>
      <c r="H405" s="632"/>
      <c r="I405" s="632"/>
      <c r="J405" s="632"/>
      <c r="K405" s="632"/>
      <c r="L405" s="632"/>
      <c r="M405" s="632"/>
      <c r="N405" s="632"/>
      <c r="O405" s="632"/>
      <c r="P405" s="632"/>
      <c r="Q405" s="632"/>
    </row>
    <row r="406" spans="1:17" x14ac:dyDescent="0.3">
      <c r="A406" s="632"/>
      <c r="B406" s="632"/>
      <c r="C406" s="632"/>
      <c r="D406" s="632"/>
      <c r="E406" s="632"/>
      <c r="F406" s="632"/>
      <c r="G406" s="632"/>
      <c r="H406" s="632"/>
      <c r="I406" s="632"/>
      <c r="J406" s="632"/>
      <c r="K406" s="632"/>
      <c r="L406" s="632"/>
      <c r="M406" s="632"/>
      <c r="N406" s="632"/>
      <c r="O406" s="632"/>
      <c r="P406" s="632"/>
      <c r="Q406" s="632"/>
    </row>
    <row r="407" spans="1:17" x14ac:dyDescent="0.3">
      <c r="A407" s="632"/>
      <c r="B407" s="632"/>
      <c r="C407" s="632"/>
      <c r="D407" s="632"/>
      <c r="E407" s="632"/>
      <c r="F407" s="632"/>
      <c r="G407" s="632"/>
      <c r="H407" s="632"/>
      <c r="I407" s="632"/>
      <c r="J407" s="632"/>
      <c r="K407" s="632"/>
      <c r="L407" s="632"/>
      <c r="M407" s="632"/>
      <c r="N407" s="632"/>
      <c r="O407" s="632"/>
      <c r="P407" s="632"/>
      <c r="Q407" s="632"/>
    </row>
    <row r="408" spans="1:17" x14ac:dyDescent="0.3">
      <c r="A408" s="632"/>
      <c r="B408" s="632"/>
      <c r="C408" s="632"/>
      <c r="D408" s="632"/>
      <c r="E408" s="632"/>
      <c r="F408" s="632"/>
      <c r="G408" s="632"/>
      <c r="H408" s="632"/>
      <c r="I408" s="632"/>
      <c r="J408" s="632"/>
      <c r="K408" s="632"/>
      <c r="L408" s="632"/>
      <c r="M408" s="632"/>
      <c r="N408" s="632"/>
      <c r="O408" s="632"/>
      <c r="P408" s="632"/>
      <c r="Q408" s="632"/>
    </row>
    <row r="409" spans="1:17" x14ac:dyDescent="0.3">
      <c r="A409" s="632"/>
      <c r="B409" s="632"/>
      <c r="C409" s="632"/>
      <c r="D409" s="632"/>
      <c r="E409" s="632"/>
      <c r="F409" s="632"/>
      <c r="G409" s="632"/>
      <c r="H409" s="632"/>
      <c r="I409" s="632"/>
      <c r="J409" s="632"/>
      <c r="K409" s="632"/>
      <c r="L409" s="632"/>
      <c r="M409" s="632"/>
      <c r="N409" s="632"/>
      <c r="O409" s="632"/>
      <c r="P409" s="632"/>
      <c r="Q409" s="632"/>
    </row>
    <row r="410" spans="1:17" x14ac:dyDescent="0.3">
      <c r="A410" s="632"/>
      <c r="B410" s="632"/>
      <c r="C410" s="632"/>
      <c r="D410" s="632"/>
      <c r="E410" s="632"/>
      <c r="F410" s="632"/>
      <c r="G410" s="632"/>
      <c r="H410" s="632"/>
      <c r="I410" s="632"/>
      <c r="J410" s="632"/>
      <c r="K410" s="632"/>
      <c r="L410" s="632"/>
      <c r="M410" s="632"/>
      <c r="N410" s="632"/>
      <c r="O410" s="632"/>
      <c r="P410" s="632"/>
      <c r="Q410" s="632"/>
    </row>
    <row r="411" spans="1:17" x14ac:dyDescent="0.3">
      <c r="A411" s="632"/>
      <c r="B411" s="632"/>
      <c r="C411" s="632"/>
      <c r="D411" s="632"/>
      <c r="E411" s="632"/>
      <c r="F411" s="632"/>
      <c r="G411" s="632"/>
      <c r="H411" s="632"/>
      <c r="I411" s="632"/>
      <c r="J411" s="632"/>
      <c r="K411" s="632"/>
      <c r="L411" s="632"/>
      <c r="M411" s="632"/>
      <c r="N411" s="632"/>
      <c r="O411" s="632"/>
      <c r="P411" s="632"/>
      <c r="Q411" s="632"/>
    </row>
    <row r="412" spans="1:17" x14ac:dyDescent="0.3">
      <c r="A412" s="632"/>
      <c r="B412" s="632"/>
      <c r="C412" s="632"/>
      <c r="D412" s="632"/>
      <c r="E412" s="632"/>
      <c r="F412" s="632"/>
      <c r="G412" s="632"/>
      <c r="H412" s="632"/>
      <c r="I412" s="632"/>
      <c r="J412" s="632"/>
      <c r="K412" s="632"/>
      <c r="L412" s="632"/>
      <c r="M412" s="632"/>
      <c r="N412" s="632"/>
      <c r="O412" s="632"/>
      <c r="P412" s="632"/>
      <c r="Q412" s="632"/>
    </row>
    <row r="413" spans="1:17" x14ac:dyDescent="0.3">
      <c r="A413" s="632"/>
      <c r="B413" s="632"/>
      <c r="C413" s="632"/>
      <c r="D413" s="632"/>
      <c r="E413" s="632"/>
      <c r="F413" s="632"/>
      <c r="G413" s="632"/>
      <c r="H413" s="632"/>
      <c r="I413" s="632"/>
      <c r="J413" s="632"/>
      <c r="K413" s="632"/>
      <c r="L413" s="632"/>
      <c r="M413" s="632"/>
      <c r="N413" s="632"/>
      <c r="O413" s="632"/>
      <c r="P413" s="632"/>
      <c r="Q413" s="632"/>
    </row>
    <row r="414" spans="1:17" x14ac:dyDescent="0.3">
      <c r="A414" s="632"/>
      <c r="B414" s="632"/>
      <c r="C414" s="632"/>
      <c r="D414" s="632"/>
      <c r="E414" s="632"/>
      <c r="F414" s="632"/>
      <c r="G414" s="632"/>
      <c r="H414" s="632"/>
      <c r="I414" s="632"/>
      <c r="J414" s="632"/>
      <c r="K414" s="632"/>
      <c r="L414" s="632"/>
      <c r="M414" s="632"/>
      <c r="N414" s="632"/>
      <c r="O414" s="632"/>
      <c r="P414" s="632"/>
      <c r="Q414" s="632"/>
    </row>
    <row r="415" spans="1:17" x14ac:dyDescent="0.3">
      <c r="A415" s="632"/>
      <c r="B415" s="632"/>
      <c r="C415" s="632"/>
      <c r="D415" s="632"/>
      <c r="E415" s="632"/>
      <c r="F415" s="632"/>
      <c r="G415" s="632"/>
      <c r="H415" s="632"/>
      <c r="I415" s="632"/>
      <c r="J415" s="632"/>
      <c r="K415" s="632"/>
      <c r="L415" s="632"/>
      <c r="M415" s="632"/>
      <c r="N415" s="632"/>
      <c r="O415" s="632"/>
      <c r="P415" s="632"/>
      <c r="Q415" s="632"/>
    </row>
    <row r="416" spans="1:17" x14ac:dyDescent="0.3">
      <c r="A416" s="632"/>
      <c r="B416" s="632"/>
      <c r="C416" s="632"/>
      <c r="D416" s="632"/>
      <c r="E416" s="632"/>
      <c r="F416" s="632"/>
      <c r="G416" s="632"/>
      <c r="H416" s="632"/>
      <c r="I416" s="632"/>
      <c r="J416" s="632"/>
      <c r="K416" s="632"/>
      <c r="L416" s="632"/>
      <c r="M416" s="632"/>
      <c r="N416" s="632"/>
      <c r="O416" s="632"/>
      <c r="P416" s="632"/>
      <c r="Q416" s="632"/>
    </row>
    <row r="417" spans="1:17" x14ac:dyDescent="0.3">
      <c r="A417" s="632"/>
      <c r="B417" s="632"/>
      <c r="C417" s="632"/>
      <c r="D417" s="632"/>
      <c r="E417" s="632"/>
      <c r="F417" s="632"/>
      <c r="G417" s="632"/>
      <c r="H417" s="632"/>
      <c r="I417" s="632"/>
      <c r="J417" s="632"/>
      <c r="K417" s="632"/>
      <c r="L417" s="632"/>
      <c r="M417" s="632"/>
      <c r="N417" s="632"/>
      <c r="O417" s="632"/>
      <c r="P417" s="632"/>
      <c r="Q417" s="632"/>
    </row>
    <row r="418" spans="1:17" x14ac:dyDescent="0.3">
      <c r="A418" s="632"/>
      <c r="B418" s="632"/>
      <c r="C418" s="632"/>
      <c r="D418" s="632"/>
      <c r="E418" s="632"/>
      <c r="F418" s="632"/>
      <c r="G418" s="632"/>
      <c r="H418" s="632"/>
      <c r="I418" s="632"/>
      <c r="J418" s="632"/>
      <c r="K418" s="632"/>
      <c r="L418" s="632"/>
      <c r="M418" s="632"/>
      <c r="N418" s="632"/>
      <c r="O418" s="632"/>
      <c r="P418" s="632"/>
      <c r="Q418" s="632"/>
    </row>
    <row r="419" spans="1:17" x14ac:dyDescent="0.3">
      <c r="A419" s="632"/>
      <c r="B419" s="632"/>
      <c r="C419" s="632"/>
      <c r="D419" s="632"/>
      <c r="E419" s="632"/>
      <c r="F419" s="632"/>
      <c r="G419" s="632"/>
      <c r="H419" s="632"/>
      <c r="I419" s="632"/>
      <c r="J419" s="632"/>
      <c r="K419" s="632"/>
      <c r="L419" s="632"/>
      <c r="M419" s="632"/>
      <c r="N419" s="632"/>
      <c r="O419" s="632"/>
      <c r="P419" s="632"/>
      <c r="Q419" s="632"/>
    </row>
    <row r="420" spans="1:17" x14ac:dyDescent="0.3">
      <c r="A420" s="632"/>
      <c r="B420" s="632"/>
      <c r="C420" s="632"/>
      <c r="D420" s="632"/>
      <c r="E420" s="632"/>
      <c r="F420" s="632"/>
      <c r="G420" s="632"/>
      <c r="H420" s="632"/>
      <c r="I420" s="632"/>
      <c r="J420" s="632"/>
      <c r="K420" s="632"/>
      <c r="L420" s="632"/>
      <c r="M420" s="632"/>
      <c r="N420" s="632"/>
      <c r="O420" s="632"/>
      <c r="P420" s="632"/>
      <c r="Q420" s="632"/>
    </row>
    <row r="421" spans="1:17" x14ac:dyDescent="0.3">
      <c r="A421" s="632"/>
      <c r="B421" s="632"/>
      <c r="C421" s="632"/>
      <c r="D421" s="632"/>
      <c r="E421" s="632"/>
      <c r="F421" s="632"/>
      <c r="G421" s="632"/>
      <c r="H421" s="632"/>
      <c r="I421" s="632"/>
      <c r="J421" s="632"/>
      <c r="K421" s="632"/>
      <c r="L421" s="632"/>
      <c r="M421" s="632"/>
      <c r="N421" s="632"/>
      <c r="O421" s="632"/>
      <c r="P421" s="632"/>
      <c r="Q421" s="632"/>
    </row>
    <row r="422" spans="1:17" x14ac:dyDescent="0.3">
      <c r="A422" s="632"/>
      <c r="B422" s="632"/>
      <c r="C422" s="632"/>
      <c r="D422" s="632"/>
      <c r="E422" s="632"/>
      <c r="F422" s="632"/>
      <c r="G422" s="632"/>
      <c r="H422" s="632"/>
      <c r="I422" s="632"/>
      <c r="J422" s="632"/>
      <c r="K422" s="632"/>
      <c r="L422" s="632"/>
      <c r="M422" s="632"/>
      <c r="N422" s="632"/>
      <c r="O422" s="632"/>
      <c r="P422" s="632"/>
      <c r="Q422" s="632"/>
    </row>
    <row r="423" spans="1:17" x14ac:dyDescent="0.3">
      <c r="A423" s="632"/>
      <c r="B423" s="632"/>
      <c r="C423" s="632"/>
      <c r="D423" s="632"/>
      <c r="E423" s="632"/>
      <c r="F423" s="632"/>
      <c r="G423" s="632"/>
      <c r="H423" s="632"/>
      <c r="I423" s="632"/>
      <c r="J423" s="632"/>
      <c r="K423" s="632"/>
      <c r="L423" s="632"/>
      <c r="M423" s="632"/>
      <c r="N423" s="632"/>
      <c r="O423" s="632"/>
      <c r="P423" s="632"/>
      <c r="Q423" s="632"/>
    </row>
    <row r="424" spans="1:17" x14ac:dyDescent="0.3">
      <c r="A424" s="632"/>
      <c r="B424" s="632"/>
      <c r="C424" s="632"/>
      <c r="D424" s="632"/>
      <c r="E424" s="632"/>
      <c r="F424" s="632"/>
      <c r="G424" s="632"/>
      <c r="H424" s="632"/>
      <c r="I424" s="632"/>
      <c r="J424" s="632"/>
      <c r="K424" s="632"/>
      <c r="L424" s="632"/>
      <c r="M424" s="632"/>
      <c r="N424" s="632"/>
      <c r="O424" s="632"/>
      <c r="P424" s="632"/>
      <c r="Q424" s="632"/>
    </row>
    <row r="425" spans="1:17" x14ac:dyDescent="0.3">
      <c r="A425" s="632"/>
      <c r="B425" s="632"/>
      <c r="C425" s="632"/>
      <c r="D425" s="632"/>
      <c r="E425" s="632"/>
      <c r="F425" s="632"/>
      <c r="G425" s="632"/>
      <c r="H425" s="632"/>
      <c r="I425" s="632"/>
      <c r="J425" s="632"/>
      <c r="K425" s="632"/>
      <c r="L425" s="632"/>
      <c r="M425" s="632"/>
      <c r="N425" s="632"/>
      <c r="O425" s="632"/>
      <c r="P425" s="632"/>
      <c r="Q425" s="632"/>
    </row>
    <row r="426" spans="1:17" x14ac:dyDescent="0.3">
      <c r="A426" s="632"/>
      <c r="B426" s="632"/>
      <c r="C426" s="632"/>
      <c r="D426" s="632"/>
      <c r="E426" s="632"/>
      <c r="F426" s="632"/>
      <c r="G426" s="632"/>
      <c r="H426" s="632"/>
      <c r="I426" s="632"/>
      <c r="J426" s="632"/>
      <c r="K426" s="632"/>
      <c r="L426" s="632"/>
      <c r="M426" s="632"/>
      <c r="N426" s="632"/>
      <c r="O426" s="632"/>
      <c r="P426" s="632"/>
      <c r="Q426" s="632"/>
    </row>
    <row r="427" spans="1:17" x14ac:dyDescent="0.3">
      <c r="A427" s="632"/>
      <c r="B427" s="632"/>
      <c r="C427" s="632"/>
      <c r="D427" s="632"/>
      <c r="E427" s="632"/>
      <c r="F427" s="632"/>
      <c r="G427" s="632"/>
      <c r="H427" s="632"/>
      <c r="I427" s="632"/>
      <c r="J427" s="632"/>
      <c r="K427" s="632"/>
      <c r="L427" s="632"/>
      <c r="M427" s="632"/>
      <c r="N427" s="632"/>
      <c r="O427" s="632"/>
      <c r="P427" s="632"/>
      <c r="Q427" s="632"/>
    </row>
    <row r="428" spans="1:17" x14ac:dyDescent="0.3">
      <c r="A428" s="632"/>
      <c r="B428" s="632"/>
      <c r="C428" s="632"/>
      <c r="D428" s="632"/>
      <c r="E428" s="632"/>
      <c r="F428" s="632"/>
      <c r="G428" s="632"/>
      <c r="H428" s="632"/>
      <c r="I428" s="632"/>
      <c r="J428" s="632"/>
      <c r="K428" s="632"/>
      <c r="L428" s="632"/>
      <c r="M428" s="632"/>
      <c r="N428" s="632"/>
      <c r="O428" s="632"/>
      <c r="P428" s="632"/>
      <c r="Q428" s="632"/>
    </row>
    <row r="429" spans="1:17" x14ac:dyDescent="0.3">
      <c r="A429" s="632"/>
      <c r="B429" s="632"/>
      <c r="C429" s="632"/>
      <c r="D429" s="632"/>
      <c r="E429" s="632"/>
      <c r="F429" s="632"/>
      <c r="G429" s="632"/>
      <c r="H429" s="632"/>
      <c r="I429" s="632"/>
      <c r="J429" s="632"/>
      <c r="K429" s="632"/>
      <c r="L429" s="632"/>
      <c r="M429" s="632"/>
      <c r="N429" s="632"/>
      <c r="O429" s="632"/>
      <c r="P429" s="632"/>
      <c r="Q429" s="632"/>
    </row>
    <row r="430" spans="1:17" x14ac:dyDescent="0.3">
      <c r="A430" s="632"/>
      <c r="B430" s="632"/>
      <c r="C430" s="632"/>
      <c r="D430" s="632"/>
      <c r="E430" s="632"/>
      <c r="F430" s="632"/>
      <c r="G430" s="632"/>
      <c r="H430" s="632"/>
      <c r="I430" s="632"/>
      <c r="J430" s="632"/>
      <c r="K430" s="632"/>
      <c r="L430" s="632"/>
      <c r="M430" s="632"/>
      <c r="N430" s="632"/>
      <c r="O430" s="632"/>
      <c r="P430" s="632"/>
      <c r="Q430" s="632"/>
    </row>
    <row r="431" spans="1:17" x14ac:dyDescent="0.3">
      <c r="A431" s="632"/>
      <c r="B431" s="632"/>
      <c r="C431" s="632"/>
      <c r="D431" s="632"/>
      <c r="E431" s="632"/>
      <c r="F431" s="632"/>
      <c r="G431" s="632"/>
      <c r="H431" s="632"/>
      <c r="I431" s="632"/>
      <c r="J431" s="632"/>
      <c r="K431" s="632"/>
      <c r="L431" s="632"/>
      <c r="M431" s="632"/>
      <c r="N431" s="632"/>
      <c r="O431" s="632"/>
      <c r="P431" s="632"/>
      <c r="Q431" s="632"/>
    </row>
    <row r="432" spans="1:17" x14ac:dyDescent="0.3">
      <c r="A432" s="632"/>
      <c r="B432" s="632"/>
      <c r="C432" s="632"/>
      <c r="D432" s="632"/>
      <c r="E432" s="632"/>
      <c r="F432" s="632"/>
      <c r="G432" s="632"/>
      <c r="H432" s="632"/>
      <c r="I432" s="632"/>
      <c r="J432" s="632"/>
      <c r="K432" s="632"/>
      <c r="L432" s="632"/>
      <c r="M432" s="632"/>
      <c r="N432" s="632"/>
      <c r="O432" s="632"/>
      <c r="P432" s="632"/>
      <c r="Q432" s="632"/>
    </row>
    <row r="433" spans="1:17" x14ac:dyDescent="0.3">
      <c r="A433" s="632"/>
      <c r="B433" s="632"/>
      <c r="C433" s="632"/>
      <c r="D433" s="632"/>
      <c r="E433" s="632"/>
      <c r="F433" s="632"/>
      <c r="G433" s="632"/>
      <c r="H433" s="632"/>
      <c r="I433" s="632"/>
      <c r="J433" s="632"/>
      <c r="K433" s="632"/>
      <c r="L433" s="632"/>
      <c r="M433" s="632"/>
      <c r="N433" s="632"/>
      <c r="O433" s="632"/>
      <c r="P433" s="632"/>
      <c r="Q433" s="632"/>
    </row>
    <row r="434" spans="1:17" x14ac:dyDescent="0.3">
      <c r="A434" s="632"/>
      <c r="B434" s="632"/>
      <c r="C434" s="632"/>
      <c r="D434" s="632"/>
      <c r="E434" s="632"/>
      <c r="F434" s="632"/>
      <c r="G434" s="632"/>
      <c r="H434" s="632"/>
      <c r="I434" s="632"/>
      <c r="J434" s="632"/>
      <c r="K434" s="632"/>
      <c r="L434" s="632"/>
      <c r="M434" s="632"/>
      <c r="N434" s="632"/>
      <c r="O434" s="632"/>
      <c r="P434" s="632"/>
      <c r="Q434" s="632"/>
    </row>
    <row r="435" spans="1:17" x14ac:dyDescent="0.3">
      <c r="A435" s="632"/>
      <c r="B435" s="632"/>
      <c r="C435" s="632"/>
      <c r="D435" s="632"/>
      <c r="E435" s="632"/>
      <c r="F435" s="632"/>
      <c r="G435" s="632"/>
      <c r="H435" s="632"/>
      <c r="I435" s="632"/>
      <c r="J435" s="632"/>
      <c r="K435" s="632"/>
      <c r="L435" s="632"/>
      <c r="M435" s="632"/>
      <c r="N435" s="632"/>
      <c r="O435" s="632"/>
      <c r="P435" s="632"/>
      <c r="Q435" s="632"/>
    </row>
    <row r="436" spans="1:17" x14ac:dyDescent="0.3">
      <c r="A436" s="632"/>
      <c r="B436" s="632"/>
      <c r="C436" s="632"/>
      <c r="D436" s="632"/>
      <c r="E436" s="632"/>
      <c r="F436" s="632"/>
      <c r="G436" s="632"/>
      <c r="H436" s="632"/>
      <c r="I436" s="632"/>
      <c r="J436" s="632"/>
      <c r="K436" s="632"/>
      <c r="L436" s="632"/>
      <c r="M436" s="632"/>
      <c r="N436" s="632"/>
      <c r="O436" s="632"/>
      <c r="P436" s="632"/>
      <c r="Q436" s="632"/>
    </row>
    <row r="437" spans="1:17" x14ac:dyDescent="0.3">
      <c r="A437" s="632"/>
      <c r="B437" s="632"/>
      <c r="C437" s="632"/>
      <c r="D437" s="632"/>
      <c r="E437" s="632"/>
      <c r="F437" s="632"/>
      <c r="G437" s="632"/>
      <c r="H437" s="632"/>
      <c r="I437" s="632"/>
      <c r="J437" s="632"/>
      <c r="K437" s="632"/>
      <c r="L437" s="632"/>
      <c r="M437" s="632"/>
      <c r="N437" s="632"/>
      <c r="O437" s="632"/>
      <c r="P437" s="632"/>
      <c r="Q437" s="632"/>
    </row>
    <row r="438" spans="1:17" x14ac:dyDescent="0.3">
      <c r="A438" s="632"/>
      <c r="B438" s="632"/>
      <c r="C438" s="632"/>
      <c r="D438" s="632"/>
      <c r="E438" s="632"/>
      <c r="F438" s="632"/>
      <c r="G438" s="632"/>
      <c r="H438" s="632"/>
      <c r="I438" s="632"/>
      <c r="J438" s="632"/>
      <c r="K438" s="632"/>
      <c r="L438" s="632"/>
      <c r="M438" s="632"/>
      <c r="N438" s="632"/>
      <c r="O438" s="632"/>
      <c r="P438" s="632"/>
      <c r="Q438" s="632"/>
    </row>
    <row r="439" spans="1:17" x14ac:dyDescent="0.3">
      <c r="A439" s="632"/>
      <c r="B439" s="632"/>
      <c r="C439" s="632"/>
      <c r="D439" s="632"/>
      <c r="E439" s="632"/>
      <c r="F439" s="632"/>
      <c r="G439" s="632"/>
      <c r="H439" s="632"/>
      <c r="I439" s="632"/>
      <c r="J439" s="632"/>
      <c r="K439" s="632"/>
      <c r="L439" s="632"/>
      <c r="M439" s="632"/>
      <c r="N439" s="632"/>
      <c r="O439" s="632"/>
      <c r="P439" s="632"/>
      <c r="Q439" s="632"/>
    </row>
    <row r="440" spans="1:17" x14ac:dyDescent="0.3">
      <c r="A440" s="632"/>
      <c r="B440" s="632"/>
      <c r="C440" s="632"/>
      <c r="D440" s="632"/>
      <c r="E440" s="632"/>
      <c r="F440" s="632"/>
      <c r="G440" s="632"/>
      <c r="H440" s="632"/>
      <c r="I440" s="632"/>
      <c r="J440" s="632"/>
      <c r="K440" s="632"/>
      <c r="L440" s="632"/>
      <c r="M440" s="632"/>
      <c r="N440" s="632"/>
      <c r="O440" s="632"/>
      <c r="P440" s="632"/>
      <c r="Q440" s="632"/>
    </row>
    <row r="441" spans="1:17" x14ac:dyDescent="0.3">
      <c r="A441" s="632"/>
      <c r="B441" s="632"/>
      <c r="C441" s="632"/>
      <c r="D441" s="632"/>
      <c r="E441" s="632"/>
      <c r="F441" s="632"/>
      <c r="G441" s="632"/>
      <c r="H441" s="632"/>
      <c r="I441" s="632"/>
      <c r="J441" s="632"/>
      <c r="K441" s="632"/>
      <c r="L441" s="632"/>
      <c r="M441" s="632"/>
      <c r="N441" s="632"/>
      <c r="O441" s="632"/>
      <c r="P441" s="632"/>
      <c r="Q441" s="632"/>
    </row>
    <row r="442" spans="1:17" x14ac:dyDescent="0.3">
      <c r="A442" s="632"/>
      <c r="B442" s="632"/>
      <c r="C442" s="632"/>
      <c r="D442" s="632"/>
      <c r="E442" s="632"/>
      <c r="F442" s="632"/>
      <c r="G442" s="632"/>
      <c r="H442" s="632"/>
      <c r="I442" s="632"/>
      <c r="J442" s="632"/>
      <c r="K442" s="632"/>
      <c r="L442" s="632"/>
      <c r="M442" s="632"/>
      <c r="N442" s="632"/>
      <c r="O442" s="632"/>
      <c r="P442" s="632"/>
      <c r="Q442" s="632"/>
    </row>
    <row r="443" spans="1:17" x14ac:dyDescent="0.3">
      <c r="A443" s="632"/>
      <c r="B443" s="632"/>
      <c r="C443" s="632"/>
      <c r="D443" s="632"/>
      <c r="E443" s="632"/>
      <c r="F443" s="632"/>
      <c r="G443" s="632"/>
      <c r="H443" s="632"/>
      <c r="I443" s="632"/>
      <c r="J443" s="632"/>
      <c r="K443" s="632"/>
      <c r="L443" s="632"/>
      <c r="M443" s="632"/>
      <c r="N443" s="632"/>
      <c r="O443" s="632"/>
      <c r="P443" s="632"/>
      <c r="Q443" s="632"/>
    </row>
    <row r="444" spans="1:17" x14ac:dyDescent="0.3">
      <c r="A444" s="632"/>
      <c r="B444" s="632"/>
      <c r="C444" s="632"/>
      <c r="D444" s="632"/>
      <c r="E444" s="632"/>
      <c r="F444" s="632"/>
      <c r="G444" s="632"/>
      <c r="H444" s="632"/>
      <c r="I444" s="632"/>
      <c r="J444" s="632"/>
      <c r="K444" s="632"/>
      <c r="L444" s="632"/>
      <c r="M444" s="632"/>
      <c r="N444" s="632"/>
      <c r="O444" s="632"/>
      <c r="P444" s="632"/>
      <c r="Q444" s="632"/>
    </row>
    <row r="445" spans="1:17" x14ac:dyDescent="0.3">
      <c r="A445" s="632"/>
      <c r="B445" s="632"/>
      <c r="C445" s="632"/>
      <c r="D445" s="632"/>
      <c r="E445" s="632"/>
      <c r="F445" s="632"/>
      <c r="G445" s="632"/>
      <c r="H445" s="632"/>
      <c r="I445" s="632"/>
      <c r="J445" s="632"/>
      <c r="K445" s="632"/>
      <c r="L445" s="632"/>
      <c r="M445" s="632"/>
      <c r="N445" s="632"/>
      <c r="O445" s="632"/>
      <c r="P445" s="632"/>
      <c r="Q445" s="632"/>
    </row>
    <row r="446" spans="1:17" x14ac:dyDescent="0.3">
      <c r="A446" s="632"/>
      <c r="B446" s="632"/>
      <c r="C446" s="632"/>
      <c r="D446" s="632"/>
      <c r="E446" s="632"/>
      <c r="F446" s="632"/>
      <c r="G446" s="632"/>
      <c r="H446" s="632"/>
      <c r="I446" s="632"/>
      <c r="J446" s="632"/>
      <c r="K446" s="632"/>
      <c r="L446" s="632"/>
      <c r="M446" s="632"/>
      <c r="N446" s="632"/>
      <c r="O446" s="632"/>
      <c r="P446" s="632"/>
      <c r="Q446" s="632"/>
    </row>
    <row r="447" spans="1:17" x14ac:dyDescent="0.3">
      <c r="A447" s="632"/>
      <c r="B447" s="632"/>
      <c r="C447" s="632"/>
      <c r="D447" s="632"/>
      <c r="E447" s="632"/>
      <c r="F447" s="632"/>
      <c r="G447" s="632"/>
      <c r="H447" s="632"/>
      <c r="I447" s="632"/>
      <c r="J447" s="632"/>
      <c r="K447" s="632"/>
      <c r="L447" s="632"/>
      <c r="M447" s="632"/>
      <c r="N447" s="632"/>
      <c r="O447" s="632"/>
      <c r="P447" s="632"/>
      <c r="Q447" s="632"/>
    </row>
    <row r="448" spans="1:17" x14ac:dyDescent="0.3">
      <c r="A448" s="632"/>
      <c r="B448" s="632"/>
      <c r="C448" s="632"/>
      <c r="D448" s="632"/>
      <c r="E448" s="632"/>
      <c r="F448" s="632"/>
      <c r="G448" s="632"/>
      <c r="H448" s="632"/>
      <c r="I448" s="632"/>
      <c r="J448" s="632"/>
      <c r="K448" s="632"/>
      <c r="L448" s="632"/>
      <c r="M448" s="632"/>
      <c r="N448" s="632"/>
      <c r="O448" s="632"/>
      <c r="P448" s="632"/>
      <c r="Q448" s="632"/>
    </row>
    <row r="449" spans="1:17" x14ac:dyDescent="0.3">
      <c r="A449" s="632"/>
      <c r="B449" s="632"/>
      <c r="C449" s="632"/>
      <c r="D449" s="632"/>
      <c r="E449" s="632"/>
      <c r="F449" s="632"/>
      <c r="G449" s="632"/>
      <c r="H449" s="632"/>
      <c r="I449" s="632"/>
      <c r="J449" s="632"/>
      <c r="K449" s="632"/>
      <c r="L449" s="632"/>
      <c r="M449" s="632"/>
      <c r="N449" s="632"/>
      <c r="O449" s="632"/>
      <c r="P449" s="632"/>
      <c r="Q449" s="632"/>
    </row>
    <row r="450" spans="1:17" x14ac:dyDescent="0.3">
      <c r="A450" s="632"/>
      <c r="B450" s="632"/>
      <c r="C450" s="632"/>
      <c r="D450" s="632"/>
      <c r="E450" s="632"/>
      <c r="F450" s="632"/>
      <c r="G450" s="632"/>
      <c r="H450" s="632"/>
      <c r="I450" s="632"/>
      <c r="J450" s="632"/>
      <c r="K450" s="632"/>
      <c r="L450" s="632"/>
      <c r="M450" s="632"/>
      <c r="N450" s="632"/>
      <c r="O450" s="632"/>
      <c r="P450" s="632"/>
      <c r="Q450" s="632"/>
    </row>
    <row r="451" spans="1:17" x14ac:dyDescent="0.3">
      <c r="A451" s="632"/>
      <c r="B451" s="632"/>
      <c r="C451" s="632"/>
      <c r="D451" s="632"/>
      <c r="E451" s="632"/>
      <c r="F451" s="632"/>
      <c r="G451" s="632"/>
      <c r="H451" s="632"/>
      <c r="I451" s="632"/>
      <c r="J451" s="632"/>
      <c r="K451" s="632"/>
      <c r="L451" s="632"/>
      <c r="M451" s="632"/>
      <c r="N451" s="632"/>
      <c r="O451" s="632"/>
      <c r="P451" s="632"/>
      <c r="Q451" s="632"/>
    </row>
    <row r="452" spans="1:17" x14ac:dyDescent="0.3">
      <c r="A452" s="632"/>
      <c r="B452" s="632"/>
      <c r="C452" s="632"/>
      <c r="D452" s="632"/>
      <c r="E452" s="632"/>
      <c r="F452" s="632"/>
      <c r="G452" s="632"/>
      <c r="H452" s="632"/>
      <c r="I452" s="632"/>
      <c r="J452" s="632"/>
      <c r="K452" s="632"/>
      <c r="L452" s="632"/>
      <c r="M452" s="632"/>
      <c r="N452" s="632"/>
      <c r="O452" s="632"/>
      <c r="P452" s="632"/>
      <c r="Q452" s="632"/>
    </row>
    <row r="453" spans="1:17" x14ac:dyDescent="0.3">
      <c r="A453" s="632"/>
      <c r="B453" s="632"/>
      <c r="C453" s="632"/>
      <c r="D453" s="632"/>
      <c r="E453" s="632"/>
      <c r="F453" s="632"/>
      <c r="G453" s="632"/>
      <c r="H453" s="632"/>
      <c r="I453" s="632"/>
      <c r="J453" s="632"/>
      <c r="K453" s="632"/>
      <c r="L453" s="632"/>
      <c r="M453" s="632"/>
      <c r="N453" s="632"/>
      <c r="O453" s="632"/>
      <c r="P453" s="632"/>
      <c r="Q453" s="632"/>
    </row>
    <row r="454" spans="1:17" x14ac:dyDescent="0.3">
      <c r="A454" s="632"/>
      <c r="B454" s="632"/>
      <c r="C454" s="632"/>
      <c r="D454" s="632"/>
      <c r="E454" s="632"/>
      <c r="F454" s="632"/>
      <c r="G454" s="632"/>
      <c r="H454" s="632"/>
      <c r="I454" s="632"/>
      <c r="J454" s="632"/>
      <c r="K454" s="632"/>
      <c r="L454" s="632"/>
      <c r="M454" s="632"/>
      <c r="N454" s="632"/>
      <c r="O454" s="632"/>
      <c r="P454" s="632"/>
      <c r="Q454" s="632"/>
    </row>
    <row r="455" spans="1:17" x14ac:dyDescent="0.3">
      <c r="A455" s="632"/>
      <c r="B455" s="632"/>
      <c r="C455" s="632"/>
      <c r="D455" s="632"/>
      <c r="E455" s="632"/>
      <c r="F455" s="632"/>
      <c r="G455" s="632"/>
      <c r="H455" s="632"/>
      <c r="I455" s="632"/>
      <c r="J455" s="632"/>
      <c r="K455" s="632"/>
      <c r="L455" s="632"/>
      <c r="M455" s="632"/>
      <c r="N455" s="632"/>
      <c r="O455" s="632"/>
      <c r="P455" s="632"/>
      <c r="Q455" s="632"/>
    </row>
    <row r="456" spans="1:17" x14ac:dyDescent="0.3">
      <c r="A456" s="632"/>
      <c r="B456" s="632"/>
      <c r="C456" s="632"/>
      <c r="D456" s="632"/>
      <c r="E456" s="632"/>
      <c r="F456" s="632"/>
      <c r="G456" s="632"/>
      <c r="H456" s="632"/>
      <c r="I456" s="632"/>
      <c r="J456" s="632"/>
      <c r="K456" s="632"/>
      <c r="L456" s="632"/>
      <c r="M456" s="632"/>
      <c r="N456" s="632"/>
      <c r="O456" s="632"/>
      <c r="P456" s="632"/>
      <c r="Q456" s="632"/>
    </row>
    <row r="457" spans="1:17" x14ac:dyDescent="0.3">
      <c r="A457" s="632"/>
      <c r="B457" s="632"/>
      <c r="C457" s="632"/>
      <c r="D457" s="632"/>
      <c r="E457" s="632"/>
      <c r="F457" s="632"/>
      <c r="G457" s="632"/>
      <c r="H457" s="632"/>
      <c r="I457" s="632"/>
      <c r="J457" s="632"/>
      <c r="K457" s="632"/>
      <c r="L457" s="632"/>
      <c r="M457" s="632"/>
      <c r="N457" s="632"/>
      <c r="O457" s="632"/>
      <c r="P457" s="632"/>
      <c r="Q457" s="632"/>
    </row>
    <row r="458" spans="1:17" x14ac:dyDescent="0.3">
      <c r="A458" s="632"/>
      <c r="B458" s="632"/>
      <c r="C458" s="632"/>
      <c r="D458" s="632"/>
      <c r="E458" s="632"/>
      <c r="F458" s="632"/>
      <c r="G458" s="632"/>
      <c r="H458" s="632"/>
      <c r="I458" s="632"/>
      <c r="J458" s="632"/>
      <c r="K458" s="632"/>
      <c r="L458" s="632"/>
      <c r="M458" s="632"/>
      <c r="N458" s="632"/>
      <c r="O458" s="632"/>
      <c r="P458" s="632"/>
      <c r="Q458" s="632"/>
    </row>
    <row r="459" spans="1:17" x14ac:dyDescent="0.3">
      <c r="A459" s="632"/>
      <c r="B459" s="632"/>
      <c r="C459" s="632"/>
      <c r="D459" s="632"/>
      <c r="E459" s="632"/>
      <c r="F459" s="632"/>
      <c r="G459" s="632"/>
      <c r="H459" s="632"/>
      <c r="I459" s="632"/>
      <c r="J459" s="632"/>
      <c r="K459" s="632"/>
      <c r="L459" s="632"/>
      <c r="M459" s="632"/>
      <c r="N459" s="632"/>
      <c r="O459" s="632"/>
      <c r="P459" s="632"/>
      <c r="Q459" s="632"/>
    </row>
    <row r="460" spans="1:17" x14ac:dyDescent="0.3">
      <c r="A460" s="632"/>
      <c r="B460" s="632"/>
      <c r="C460" s="632"/>
      <c r="D460" s="632"/>
      <c r="E460" s="632"/>
      <c r="F460" s="632"/>
      <c r="G460" s="632"/>
      <c r="H460" s="632"/>
      <c r="I460" s="632"/>
      <c r="J460" s="632"/>
      <c r="K460" s="632"/>
      <c r="L460" s="632"/>
      <c r="M460" s="632"/>
      <c r="N460" s="632"/>
      <c r="O460" s="632"/>
      <c r="P460" s="632"/>
      <c r="Q460" s="632"/>
    </row>
    <row r="461" spans="1:17" x14ac:dyDescent="0.3">
      <c r="A461" s="632"/>
      <c r="B461" s="632"/>
      <c r="C461" s="632"/>
      <c r="D461" s="632"/>
      <c r="E461" s="632"/>
      <c r="F461" s="632"/>
      <c r="G461" s="632"/>
      <c r="H461" s="632"/>
      <c r="I461" s="632"/>
      <c r="J461" s="632"/>
      <c r="K461" s="632"/>
      <c r="L461" s="632"/>
      <c r="M461" s="632"/>
      <c r="N461" s="632"/>
      <c r="O461" s="632"/>
      <c r="P461" s="632"/>
      <c r="Q461" s="632"/>
    </row>
    <row r="462" spans="1:17" x14ac:dyDescent="0.3">
      <c r="A462" s="632"/>
      <c r="B462" s="632"/>
      <c r="C462" s="632"/>
      <c r="D462" s="632"/>
      <c r="E462" s="632"/>
      <c r="F462" s="632"/>
      <c r="G462" s="632"/>
      <c r="H462" s="632"/>
      <c r="I462" s="632"/>
      <c r="J462" s="632"/>
      <c r="K462" s="632"/>
      <c r="L462" s="632"/>
      <c r="M462" s="632"/>
      <c r="N462" s="632"/>
      <c r="O462" s="632"/>
      <c r="P462" s="632"/>
      <c r="Q462" s="632"/>
    </row>
    <row r="463" spans="1:17" x14ac:dyDescent="0.3">
      <c r="A463" s="632"/>
      <c r="B463" s="632"/>
      <c r="C463" s="632"/>
      <c r="D463" s="632"/>
      <c r="E463" s="632"/>
      <c r="F463" s="632"/>
      <c r="G463" s="632"/>
      <c r="H463" s="632"/>
      <c r="I463" s="632"/>
      <c r="J463" s="632"/>
      <c r="K463" s="632"/>
      <c r="L463" s="632"/>
      <c r="M463" s="632"/>
      <c r="N463" s="632"/>
      <c r="O463" s="632"/>
      <c r="P463" s="632"/>
      <c r="Q463" s="632"/>
    </row>
    <row r="464" spans="1:17" x14ac:dyDescent="0.3">
      <c r="A464" s="632"/>
      <c r="B464" s="632"/>
      <c r="C464" s="632"/>
      <c r="D464" s="632"/>
      <c r="E464" s="632"/>
      <c r="F464" s="632"/>
      <c r="G464" s="632"/>
      <c r="H464" s="632"/>
      <c r="I464" s="632"/>
      <c r="J464" s="632"/>
      <c r="K464" s="632"/>
      <c r="L464" s="632"/>
      <c r="M464" s="632"/>
      <c r="N464" s="632"/>
      <c r="O464" s="632"/>
      <c r="P464" s="632"/>
      <c r="Q464" s="632"/>
    </row>
    <row r="465" spans="1:17" x14ac:dyDescent="0.3">
      <c r="A465" s="632"/>
      <c r="B465" s="632"/>
      <c r="C465" s="632"/>
      <c r="D465" s="632"/>
      <c r="E465" s="632"/>
      <c r="F465" s="632"/>
      <c r="G465" s="632"/>
      <c r="H465" s="632"/>
      <c r="I465" s="632"/>
      <c r="J465" s="632"/>
      <c r="K465" s="632"/>
      <c r="L465" s="632"/>
      <c r="M465" s="632"/>
      <c r="N465" s="632"/>
      <c r="O465" s="632"/>
      <c r="P465" s="632"/>
      <c r="Q465" s="632"/>
    </row>
    <row r="466" spans="1:17" x14ac:dyDescent="0.3">
      <c r="A466" s="632"/>
      <c r="B466" s="632"/>
      <c r="C466" s="632"/>
      <c r="D466" s="632"/>
      <c r="E466" s="632"/>
      <c r="F466" s="632"/>
      <c r="G466" s="632"/>
      <c r="H466" s="632"/>
      <c r="I466" s="632"/>
      <c r="J466" s="632"/>
      <c r="K466" s="632"/>
      <c r="L466" s="632"/>
      <c r="M466" s="632"/>
      <c r="N466" s="632"/>
      <c r="O466" s="632"/>
      <c r="P466" s="632"/>
      <c r="Q466" s="632"/>
    </row>
    <row r="467" spans="1:17" x14ac:dyDescent="0.3">
      <c r="A467" s="632"/>
      <c r="B467" s="632"/>
      <c r="C467" s="632"/>
      <c r="D467" s="632"/>
      <c r="E467" s="632"/>
      <c r="F467" s="632"/>
      <c r="G467" s="632"/>
      <c r="H467" s="632"/>
      <c r="I467" s="632"/>
      <c r="J467" s="632"/>
      <c r="K467" s="632"/>
      <c r="L467" s="632"/>
      <c r="M467" s="632"/>
      <c r="N467" s="632"/>
      <c r="O467" s="632"/>
      <c r="P467" s="632"/>
      <c r="Q467" s="632"/>
    </row>
    <row r="468" spans="1:17" x14ac:dyDescent="0.3">
      <c r="A468" s="632"/>
      <c r="B468" s="632"/>
      <c r="C468" s="632"/>
      <c r="D468" s="632"/>
      <c r="E468" s="632"/>
      <c r="F468" s="632"/>
      <c r="G468" s="632"/>
      <c r="H468" s="632"/>
      <c r="I468" s="632"/>
      <c r="J468" s="632"/>
      <c r="K468" s="632"/>
      <c r="L468" s="632"/>
      <c r="M468" s="632"/>
      <c r="N468" s="632"/>
      <c r="O468" s="632"/>
      <c r="P468" s="632"/>
      <c r="Q468" s="632"/>
    </row>
    <row r="469" spans="1:17" x14ac:dyDescent="0.3">
      <c r="A469" s="632"/>
      <c r="B469" s="632"/>
      <c r="C469" s="632"/>
      <c r="D469" s="632"/>
      <c r="E469" s="632"/>
      <c r="F469" s="632"/>
      <c r="G469" s="632"/>
      <c r="H469" s="632"/>
      <c r="I469" s="632"/>
      <c r="J469" s="632"/>
      <c r="K469" s="632"/>
      <c r="L469" s="632"/>
      <c r="M469" s="632"/>
      <c r="N469" s="632"/>
      <c r="O469" s="632"/>
      <c r="P469" s="632"/>
      <c r="Q469" s="632"/>
    </row>
    <row r="470" spans="1:17" x14ac:dyDescent="0.3">
      <c r="A470" s="632"/>
      <c r="B470" s="632"/>
      <c r="C470" s="632"/>
      <c r="D470" s="632"/>
      <c r="E470" s="632"/>
      <c r="F470" s="632"/>
      <c r="G470" s="632"/>
      <c r="H470" s="632"/>
      <c r="I470" s="632"/>
      <c r="J470" s="632"/>
      <c r="K470" s="632"/>
      <c r="L470" s="632"/>
      <c r="M470" s="632"/>
      <c r="N470" s="632"/>
      <c r="O470" s="632"/>
      <c r="P470" s="632"/>
      <c r="Q470" s="632"/>
    </row>
    <row r="471" spans="1:17" x14ac:dyDescent="0.3">
      <c r="A471" s="632"/>
      <c r="B471" s="632"/>
      <c r="C471" s="632"/>
      <c r="D471" s="632"/>
      <c r="E471" s="632"/>
      <c r="F471" s="632"/>
      <c r="G471" s="632"/>
      <c r="H471" s="632"/>
      <c r="I471" s="632"/>
      <c r="J471" s="632"/>
      <c r="K471" s="632"/>
      <c r="L471" s="632"/>
      <c r="M471" s="632"/>
      <c r="N471" s="632"/>
      <c r="O471" s="632"/>
      <c r="P471" s="632"/>
      <c r="Q471" s="632"/>
    </row>
    <row r="472" spans="1:17" x14ac:dyDescent="0.3">
      <c r="A472" s="632"/>
      <c r="B472" s="632"/>
      <c r="C472" s="632"/>
      <c r="D472" s="632"/>
      <c r="E472" s="632"/>
      <c r="F472" s="632"/>
      <c r="G472" s="632"/>
      <c r="H472" s="632"/>
      <c r="I472" s="632"/>
      <c r="J472" s="632"/>
      <c r="K472" s="632"/>
      <c r="L472" s="632"/>
      <c r="M472" s="632"/>
      <c r="N472" s="632"/>
      <c r="O472" s="632"/>
      <c r="P472" s="632"/>
      <c r="Q472" s="632"/>
    </row>
    <row r="473" spans="1:17" x14ac:dyDescent="0.3">
      <c r="A473" s="632"/>
      <c r="B473" s="632"/>
      <c r="C473" s="632"/>
      <c r="D473" s="632"/>
      <c r="E473" s="632"/>
      <c r="F473" s="632"/>
      <c r="G473" s="632"/>
      <c r="H473" s="632"/>
      <c r="I473" s="632"/>
      <c r="J473" s="632"/>
      <c r="K473" s="632"/>
      <c r="L473" s="632"/>
      <c r="M473" s="632"/>
      <c r="N473" s="632"/>
      <c r="O473" s="632"/>
      <c r="P473" s="632"/>
      <c r="Q473" s="632"/>
    </row>
    <row r="474" spans="1:17" x14ac:dyDescent="0.3">
      <c r="A474" s="632"/>
      <c r="B474" s="632"/>
      <c r="C474" s="632"/>
      <c r="D474" s="632"/>
      <c r="E474" s="632"/>
      <c r="F474" s="632"/>
      <c r="G474" s="632"/>
      <c r="H474" s="632"/>
      <c r="I474" s="632"/>
      <c r="J474" s="632"/>
      <c r="K474" s="632"/>
      <c r="L474" s="632"/>
      <c r="M474" s="632"/>
      <c r="N474" s="632"/>
      <c r="O474" s="632"/>
      <c r="P474" s="632"/>
      <c r="Q474" s="632"/>
    </row>
    <row r="475" spans="1:17" x14ac:dyDescent="0.3">
      <c r="A475" s="632"/>
      <c r="B475" s="632"/>
      <c r="C475" s="632"/>
      <c r="D475" s="632"/>
      <c r="E475" s="632"/>
      <c r="F475" s="632"/>
      <c r="G475" s="632"/>
      <c r="H475" s="632"/>
      <c r="I475" s="632"/>
      <c r="J475" s="632"/>
      <c r="K475" s="632"/>
      <c r="L475" s="632"/>
      <c r="M475" s="632"/>
      <c r="N475" s="632"/>
      <c r="O475" s="632"/>
      <c r="P475" s="632"/>
      <c r="Q475" s="632"/>
    </row>
    <row r="476" spans="1:17" x14ac:dyDescent="0.3">
      <c r="A476" s="632"/>
      <c r="B476" s="632"/>
      <c r="C476" s="632"/>
      <c r="D476" s="632"/>
      <c r="E476" s="632"/>
      <c r="F476" s="632"/>
      <c r="G476" s="632"/>
      <c r="H476" s="632"/>
      <c r="I476" s="632"/>
      <c r="J476" s="632"/>
      <c r="K476" s="632"/>
      <c r="L476" s="632"/>
      <c r="M476" s="632"/>
      <c r="N476" s="632"/>
      <c r="O476" s="632"/>
      <c r="P476" s="632"/>
      <c r="Q476" s="632"/>
    </row>
    <row r="477" spans="1:17" x14ac:dyDescent="0.3">
      <c r="A477" s="632"/>
      <c r="B477" s="632"/>
      <c r="C477" s="632"/>
      <c r="D477" s="632"/>
      <c r="E477" s="632"/>
      <c r="F477" s="632"/>
      <c r="G477" s="632"/>
      <c r="H477" s="632"/>
      <c r="I477" s="632"/>
      <c r="J477" s="632"/>
      <c r="K477" s="632"/>
      <c r="L477" s="632"/>
      <c r="M477" s="632"/>
      <c r="N477" s="632"/>
      <c r="O477" s="632"/>
      <c r="P477" s="632"/>
      <c r="Q477" s="632"/>
    </row>
    <row r="478" spans="1:17" x14ac:dyDescent="0.3">
      <c r="A478" s="632"/>
      <c r="B478" s="632"/>
      <c r="C478" s="632"/>
      <c r="D478" s="632"/>
      <c r="E478" s="632"/>
      <c r="F478" s="632"/>
      <c r="G478" s="632"/>
      <c r="H478" s="632"/>
      <c r="I478" s="632"/>
      <c r="J478" s="632"/>
      <c r="K478" s="632"/>
      <c r="L478" s="632"/>
      <c r="M478" s="632"/>
      <c r="N478" s="632"/>
      <c r="O478" s="632"/>
      <c r="P478" s="632"/>
      <c r="Q478" s="632"/>
    </row>
    <row r="479" spans="1:17" x14ac:dyDescent="0.3">
      <c r="A479" s="632"/>
      <c r="B479" s="632"/>
      <c r="C479" s="632"/>
      <c r="D479" s="632"/>
      <c r="E479" s="632"/>
      <c r="F479" s="632"/>
      <c r="G479" s="632"/>
      <c r="H479" s="632"/>
      <c r="I479" s="632"/>
      <c r="J479" s="632"/>
      <c r="K479" s="632"/>
      <c r="L479" s="632"/>
      <c r="M479" s="632"/>
      <c r="N479" s="632"/>
      <c r="O479" s="632"/>
      <c r="P479" s="632"/>
      <c r="Q479" s="632"/>
    </row>
    <row r="480" spans="1:17" x14ac:dyDescent="0.3">
      <c r="A480" s="632"/>
      <c r="B480" s="632"/>
      <c r="C480" s="632"/>
      <c r="D480" s="632"/>
      <c r="E480" s="632"/>
      <c r="F480" s="632"/>
      <c r="G480" s="632"/>
      <c r="H480" s="632"/>
      <c r="I480" s="632"/>
      <c r="J480" s="632"/>
      <c r="K480" s="632"/>
      <c r="L480" s="632"/>
      <c r="M480" s="632"/>
      <c r="N480" s="632"/>
      <c r="O480" s="632"/>
      <c r="P480" s="632"/>
      <c r="Q480" s="632"/>
    </row>
    <row r="481" spans="1:17" x14ac:dyDescent="0.3">
      <c r="A481" s="632"/>
      <c r="B481" s="632"/>
      <c r="C481" s="632"/>
      <c r="D481" s="632"/>
      <c r="E481" s="632"/>
      <c r="F481" s="632"/>
      <c r="G481" s="632"/>
      <c r="H481" s="632"/>
      <c r="I481" s="632"/>
      <c r="J481" s="632"/>
      <c r="K481" s="632"/>
      <c r="L481" s="632"/>
      <c r="M481" s="632"/>
      <c r="N481" s="632"/>
      <c r="O481" s="632"/>
      <c r="P481" s="632"/>
      <c r="Q481" s="632"/>
    </row>
    <row r="482" spans="1:17" x14ac:dyDescent="0.3">
      <c r="A482" s="632"/>
      <c r="B482" s="632"/>
      <c r="C482" s="632"/>
      <c r="D482" s="632"/>
      <c r="E482" s="632"/>
      <c r="F482" s="632"/>
      <c r="G482" s="632"/>
      <c r="H482" s="632"/>
      <c r="I482" s="632"/>
      <c r="J482" s="632"/>
      <c r="K482" s="632"/>
      <c r="L482" s="632"/>
      <c r="M482" s="632"/>
      <c r="N482" s="632"/>
      <c r="O482" s="632"/>
      <c r="P482" s="632"/>
      <c r="Q482" s="632"/>
    </row>
    <row r="483" spans="1:17" x14ac:dyDescent="0.3">
      <c r="A483" s="632"/>
      <c r="B483" s="632"/>
      <c r="C483" s="632"/>
      <c r="D483" s="632"/>
      <c r="E483" s="632"/>
      <c r="F483" s="632"/>
      <c r="G483" s="632"/>
      <c r="H483" s="632"/>
      <c r="I483" s="632"/>
      <c r="J483" s="632"/>
      <c r="K483" s="632"/>
      <c r="L483" s="632"/>
      <c r="M483" s="632"/>
      <c r="N483" s="632"/>
      <c r="O483" s="632"/>
      <c r="P483" s="632"/>
      <c r="Q483" s="632"/>
    </row>
    <row r="484" spans="1:17" x14ac:dyDescent="0.3">
      <c r="A484" s="632"/>
      <c r="B484" s="632"/>
      <c r="C484" s="632"/>
      <c r="D484" s="632"/>
      <c r="E484" s="632"/>
      <c r="F484" s="632"/>
      <c r="G484" s="632"/>
      <c r="H484" s="632"/>
      <c r="I484" s="632"/>
      <c r="J484" s="632"/>
      <c r="K484" s="632"/>
      <c r="L484" s="632"/>
      <c r="M484" s="632"/>
      <c r="N484" s="632"/>
      <c r="O484" s="632"/>
      <c r="P484" s="632"/>
      <c r="Q484" s="632"/>
    </row>
    <row r="485" spans="1:17" x14ac:dyDescent="0.3">
      <c r="A485" s="632"/>
      <c r="B485" s="632"/>
      <c r="C485" s="632"/>
      <c r="D485" s="632"/>
      <c r="E485" s="632"/>
      <c r="F485" s="632"/>
      <c r="G485" s="632"/>
      <c r="H485" s="632"/>
      <c r="I485" s="632"/>
      <c r="J485" s="632"/>
      <c r="K485" s="632"/>
      <c r="L485" s="632"/>
      <c r="M485" s="632"/>
      <c r="N485" s="632"/>
      <c r="O485" s="632"/>
      <c r="P485" s="632"/>
      <c r="Q485" s="632"/>
    </row>
    <row r="486" spans="1:17" x14ac:dyDescent="0.3">
      <c r="A486" s="632"/>
      <c r="B486" s="632"/>
      <c r="C486" s="632"/>
      <c r="D486" s="632"/>
      <c r="E486" s="632"/>
      <c r="F486" s="632"/>
      <c r="G486" s="632"/>
      <c r="H486" s="632"/>
      <c r="I486" s="632"/>
      <c r="J486" s="632"/>
      <c r="K486" s="632"/>
      <c r="L486" s="632"/>
      <c r="M486" s="632"/>
      <c r="N486" s="632"/>
      <c r="O486" s="632"/>
      <c r="P486" s="632"/>
      <c r="Q486" s="632"/>
    </row>
    <row r="487" spans="1:17" x14ac:dyDescent="0.3">
      <c r="A487" s="632"/>
      <c r="B487" s="632"/>
      <c r="C487" s="632"/>
      <c r="D487" s="632"/>
      <c r="E487" s="632"/>
      <c r="F487" s="632"/>
      <c r="G487" s="632"/>
      <c r="H487" s="632"/>
      <c r="I487" s="632"/>
      <c r="J487" s="632"/>
      <c r="K487" s="632"/>
      <c r="L487" s="632"/>
      <c r="M487" s="632"/>
      <c r="N487" s="632"/>
      <c r="O487" s="632"/>
      <c r="P487" s="632"/>
      <c r="Q487" s="632"/>
    </row>
    <row r="488" spans="1:17" x14ac:dyDescent="0.3">
      <c r="A488" s="632"/>
      <c r="B488" s="632"/>
      <c r="C488" s="632"/>
      <c r="D488" s="632"/>
      <c r="E488" s="632"/>
      <c r="F488" s="632"/>
      <c r="G488" s="632"/>
      <c r="H488" s="632"/>
      <c r="I488" s="632"/>
      <c r="J488" s="632"/>
      <c r="K488" s="632"/>
      <c r="L488" s="632"/>
      <c r="M488" s="632"/>
      <c r="N488" s="632"/>
      <c r="O488" s="632"/>
      <c r="P488" s="632"/>
      <c r="Q488" s="632"/>
    </row>
    <row r="489" spans="1:17" x14ac:dyDescent="0.3">
      <c r="A489" s="632"/>
      <c r="B489" s="632"/>
      <c r="C489" s="632"/>
      <c r="D489" s="632"/>
      <c r="E489" s="632"/>
      <c r="F489" s="632"/>
      <c r="G489" s="632"/>
      <c r="H489" s="632"/>
      <c r="I489" s="632"/>
      <c r="J489" s="632"/>
      <c r="K489" s="632"/>
      <c r="L489" s="632"/>
      <c r="M489" s="632"/>
      <c r="N489" s="632"/>
      <c r="O489" s="632"/>
      <c r="P489" s="632"/>
      <c r="Q489" s="632"/>
    </row>
    <row r="490" spans="1:17" x14ac:dyDescent="0.3">
      <c r="A490" s="632"/>
      <c r="B490" s="632"/>
      <c r="C490" s="632"/>
      <c r="D490" s="632"/>
      <c r="E490" s="632"/>
      <c r="F490" s="632"/>
      <c r="G490" s="632"/>
      <c r="H490" s="632"/>
      <c r="I490" s="632"/>
      <c r="J490" s="632"/>
      <c r="K490" s="632"/>
      <c r="L490" s="632"/>
      <c r="M490" s="632"/>
      <c r="N490" s="632"/>
      <c r="O490" s="632"/>
      <c r="P490" s="632"/>
      <c r="Q490" s="632"/>
    </row>
    <row r="491" spans="1:17" x14ac:dyDescent="0.3">
      <c r="A491" s="632"/>
      <c r="B491" s="632"/>
      <c r="C491" s="632"/>
      <c r="D491" s="632"/>
      <c r="E491" s="632"/>
      <c r="F491" s="632"/>
      <c r="G491" s="632"/>
      <c r="H491" s="632"/>
      <c r="I491" s="632"/>
      <c r="J491" s="632"/>
      <c r="K491" s="632"/>
      <c r="L491" s="632"/>
      <c r="M491" s="632"/>
      <c r="N491" s="632"/>
      <c r="O491" s="632"/>
      <c r="P491" s="632"/>
      <c r="Q491" s="632"/>
    </row>
    <row r="492" spans="1:17" x14ac:dyDescent="0.3">
      <c r="A492" s="632"/>
      <c r="B492" s="632"/>
      <c r="C492" s="632"/>
      <c r="D492" s="632"/>
      <c r="E492" s="632"/>
      <c r="F492" s="632"/>
      <c r="G492" s="632"/>
      <c r="H492" s="632"/>
      <c r="I492" s="632"/>
      <c r="J492" s="632"/>
      <c r="K492" s="632"/>
      <c r="L492" s="632"/>
      <c r="M492" s="632"/>
      <c r="N492" s="632"/>
      <c r="O492" s="632"/>
      <c r="P492" s="632"/>
      <c r="Q492" s="632"/>
    </row>
    <row r="493" spans="1:17" x14ac:dyDescent="0.3">
      <c r="A493" s="632"/>
      <c r="B493" s="632"/>
      <c r="C493" s="632"/>
      <c r="D493" s="632"/>
      <c r="E493" s="632"/>
      <c r="F493" s="632"/>
      <c r="G493" s="632"/>
      <c r="H493" s="632"/>
      <c r="I493" s="632"/>
      <c r="J493" s="632"/>
      <c r="K493" s="632"/>
      <c r="L493" s="632"/>
      <c r="M493" s="632"/>
      <c r="N493" s="632"/>
      <c r="O493" s="632"/>
      <c r="P493" s="632"/>
      <c r="Q493" s="632"/>
    </row>
    <row r="494" spans="1:17" x14ac:dyDescent="0.3">
      <c r="A494" s="632"/>
      <c r="B494" s="632"/>
      <c r="C494" s="632"/>
      <c r="D494" s="632"/>
      <c r="E494" s="632"/>
      <c r="F494" s="632"/>
      <c r="G494" s="632"/>
      <c r="H494" s="632"/>
      <c r="I494" s="632"/>
      <c r="J494" s="632"/>
      <c r="K494" s="632"/>
      <c r="L494" s="632"/>
      <c r="M494" s="632"/>
      <c r="N494" s="632"/>
      <c r="O494" s="632"/>
      <c r="P494" s="632"/>
      <c r="Q494" s="632"/>
    </row>
    <row r="495" spans="1:17" x14ac:dyDescent="0.3">
      <c r="A495" s="632"/>
      <c r="B495" s="632"/>
      <c r="C495" s="632"/>
      <c r="D495" s="632"/>
      <c r="E495" s="632"/>
      <c r="F495" s="632"/>
      <c r="G495" s="632"/>
      <c r="H495" s="632"/>
      <c r="I495" s="632"/>
      <c r="J495" s="632"/>
      <c r="K495" s="632"/>
      <c r="L495" s="632"/>
      <c r="M495" s="632"/>
      <c r="N495" s="632"/>
      <c r="O495" s="632"/>
      <c r="P495" s="632"/>
      <c r="Q495" s="632"/>
    </row>
    <row r="496" spans="1:17" x14ac:dyDescent="0.3">
      <c r="A496" s="632"/>
      <c r="B496" s="632"/>
      <c r="C496" s="632"/>
      <c r="D496" s="632"/>
      <c r="E496" s="632"/>
      <c r="F496" s="632"/>
      <c r="G496" s="632"/>
      <c r="H496" s="632"/>
      <c r="I496" s="632"/>
      <c r="J496" s="632"/>
      <c r="K496" s="632"/>
      <c r="L496" s="632"/>
      <c r="M496" s="632"/>
      <c r="N496" s="632"/>
      <c r="O496" s="632"/>
      <c r="P496" s="632"/>
      <c r="Q496" s="632"/>
    </row>
    <row r="497" spans="1:17" x14ac:dyDescent="0.3">
      <c r="A497" s="632"/>
      <c r="B497" s="632"/>
      <c r="C497" s="632"/>
      <c r="D497" s="632"/>
      <c r="E497" s="632"/>
      <c r="F497" s="632"/>
      <c r="G497" s="632"/>
      <c r="H497" s="632"/>
      <c r="I497" s="632"/>
      <c r="J497" s="632"/>
      <c r="K497" s="632"/>
      <c r="L497" s="632"/>
      <c r="M497" s="632"/>
      <c r="N497" s="632"/>
      <c r="O497" s="632"/>
      <c r="P497" s="632"/>
      <c r="Q497" s="632"/>
    </row>
    <row r="498" spans="1:17" x14ac:dyDescent="0.3">
      <c r="A498" s="632"/>
      <c r="B498" s="632"/>
      <c r="C498" s="632"/>
      <c r="D498" s="632"/>
      <c r="E498" s="632"/>
      <c r="F498" s="632"/>
      <c r="G498" s="632"/>
      <c r="H498" s="632"/>
      <c r="I498" s="632"/>
      <c r="J498" s="632"/>
      <c r="K498" s="632"/>
      <c r="L498" s="632"/>
      <c r="M498" s="632"/>
      <c r="N498" s="632"/>
      <c r="O498" s="632"/>
      <c r="P498" s="632"/>
      <c r="Q498" s="632"/>
    </row>
    <row r="499" spans="1:17" x14ac:dyDescent="0.3">
      <c r="A499" s="632"/>
      <c r="B499" s="632"/>
      <c r="C499" s="632"/>
      <c r="D499" s="632"/>
      <c r="E499" s="632"/>
      <c r="F499" s="632"/>
      <c r="G499" s="632"/>
      <c r="H499" s="632"/>
      <c r="I499" s="632"/>
      <c r="J499" s="632"/>
      <c r="K499" s="632"/>
      <c r="L499" s="632"/>
      <c r="M499" s="632"/>
      <c r="N499" s="632"/>
      <c r="O499" s="632"/>
      <c r="P499" s="632"/>
      <c r="Q499" s="632"/>
    </row>
    <row r="500" spans="1:17" x14ac:dyDescent="0.3">
      <c r="A500" s="632"/>
      <c r="B500" s="632"/>
      <c r="C500" s="632"/>
      <c r="D500" s="632"/>
      <c r="E500" s="632"/>
      <c r="F500" s="632"/>
      <c r="G500" s="632"/>
      <c r="H500" s="632"/>
      <c r="I500" s="632"/>
      <c r="J500" s="632"/>
      <c r="K500" s="632"/>
      <c r="L500" s="632"/>
      <c r="M500" s="632"/>
      <c r="N500" s="632"/>
      <c r="O500" s="632"/>
      <c r="P500" s="632"/>
      <c r="Q500" s="632"/>
    </row>
    <row r="501" spans="1:17" x14ac:dyDescent="0.3">
      <c r="A501" s="632"/>
      <c r="B501" s="632"/>
      <c r="C501" s="632"/>
      <c r="D501" s="632"/>
      <c r="E501" s="632"/>
      <c r="F501" s="632"/>
      <c r="G501" s="632"/>
      <c r="H501" s="632"/>
      <c r="I501" s="632"/>
      <c r="J501" s="632"/>
      <c r="K501" s="632"/>
      <c r="L501" s="632"/>
      <c r="M501" s="632"/>
      <c r="N501" s="632"/>
      <c r="O501" s="632"/>
      <c r="P501" s="632"/>
      <c r="Q501" s="632"/>
    </row>
    <row r="502" spans="1:17" x14ac:dyDescent="0.3">
      <c r="A502" s="632"/>
      <c r="B502" s="632"/>
      <c r="C502" s="632"/>
      <c r="D502" s="632"/>
      <c r="E502" s="632"/>
      <c r="F502" s="632"/>
      <c r="G502" s="632"/>
      <c r="H502" s="632"/>
      <c r="I502" s="632"/>
      <c r="J502" s="632"/>
      <c r="K502" s="632"/>
      <c r="L502" s="632"/>
      <c r="M502" s="632"/>
      <c r="N502" s="632"/>
      <c r="O502" s="632"/>
      <c r="P502" s="632"/>
      <c r="Q502" s="632"/>
    </row>
    <row r="503" spans="1:17" x14ac:dyDescent="0.3">
      <c r="A503" s="632"/>
      <c r="B503" s="632"/>
      <c r="C503" s="632"/>
      <c r="D503" s="632"/>
      <c r="E503" s="632"/>
      <c r="F503" s="632"/>
      <c r="G503" s="632"/>
      <c r="H503" s="632"/>
      <c r="I503" s="632"/>
      <c r="J503" s="632"/>
      <c r="K503" s="632"/>
      <c r="L503" s="632"/>
      <c r="M503" s="632"/>
      <c r="N503" s="632"/>
      <c r="O503" s="632"/>
      <c r="P503" s="632"/>
      <c r="Q503" s="632"/>
    </row>
    <row r="504" spans="1:17" x14ac:dyDescent="0.3">
      <c r="A504" s="632"/>
      <c r="B504" s="632"/>
      <c r="C504" s="632"/>
      <c r="D504" s="632"/>
      <c r="E504" s="632"/>
      <c r="F504" s="632"/>
      <c r="G504" s="632"/>
      <c r="H504" s="632"/>
      <c r="I504" s="632"/>
      <c r="J504" s="632"/>
      <c r="K504" s="632"/>
      <c r="L504" s="632"/>
      <c r="M504" s="632"/>
      <c r="N504" s="632"/>
      <c r="O504" s="632"/>
      <c r="P504" s="632"/>
      <c r="Q504" s="632"/>
    </row>
    <row r="505" spans="1:17" x14ac:dyDescent="0.3">
      <c r="A505" s="632"/>
      <c r="B505" s="632"/>
      <c r="C505" s="632"/>
      <c r="D505" s="632"/>
      <c r="E505" s="632"/>
      <c r="F505" s="632"/>
      <c r="G505" s="632"/>
      <c r="H505" s="632"/>
      <c r="I505" s="632"/>
      <c r="J505" s="632"/>
      <c r="K505" s="632"/>
      <c r="L505" s="632"/>
      <c r="M505" s="632"/>
      <c r="N505" s="632"/>
      <c r="O505" s="632"/>
      <c r="P505" s="632"/>
      <c r="Q505" s="632"/>
    </row>
    <row r="506" spans="1:17" x14ac:dyDescent="0.3">
      <c r="A506" s="632"/>
      <c r="B506" s="632"/>
      <c r="C506" s="632"/>
      <c r="D506" s="632"/>
      <c r="E506" s="632"/>
      <c r="F506" s="632"/>
      <c r="G506" s="632"/>
      <c r="H506" s="632"/>
      <c r="I506" s="632"/>
      <c r="J506" s="632"/>
      <c r="K506" s="632"/>
      <c r="L506" s="632"/>
      <c r="M506" s="632"/>
      <c r="N506" s="632"/>
      <c r="O506" s="632"/>
      <c r="P506" s="632"/>
      <c r="Q506" s="632"/>
    </row>
    <row r="507" spans="1:17" x14ac:dyDescent="0.3">
      <c r="A507" s="632"/>
      <c r="B507" s="632"/>
      <c r="C507" s="632"/>
      <c r="D507" s="632"/>
      <c r="E507" s="632"/>
      <c r="F507" s="632"/>
      <c r="G507" s="632"/>
      <c r="H507" s="632"/>
      <c r="I507" s="632"/>
      <c r="J507" s="632"/>
      <c r="K507" s="632"/>
      <c r="L507" s="632"/>
      <c r="M507" s="632"/>
      <c r="N507" s="632"/>
      <c r="O507" s="632"/>
      <c r="P507" s="632"/>
      <c r="Q507" s="632"/>
    </row>
    <row r="508" spans="1:17" x14ac:dyDescent="0.3">
      <c r="A508" s="632"/>
      <c r="B508" s="632"/>
      <c r="C508" s="632"/>
      <c r="D508" s="632"/>
      <c r="E508" s="632"/>
      <c r="F508" s="632"/>
      <c r="G508" s="632"/>
      <c r="H508" s="632"/>
      <c r="I508" s="632"/>
      <c r="J508" s="632"/>
      <c r="K508" s="632"/>
      <c r="L508" s="632"/>
      <c r="M508" s="632"/>
      <c r="N508" s="632"/>
      <c r="O508" s="632"/>
      <c r="P508" s="632"/>
      <c r="Q508" s="632"/>
    </row>
    <row r="509" spans="1:17" x14ac:dyDescent="0.3">
      <c r="A509" s="632"/>
      <c r="B509" s="632"/>
      <c r="C509" s="632"/>
      <c r="D509" s="632"/>
      <c r="E509" s="632"/>
      <c r="F509" s="632"/>
      <c r="G509" s="632"/>
      <c r="H509" s="632"/>
      <c r="I509" s="632"/>
      <c r="J509" s="632"/>
      <c r="K509" s="632"/>
      <c r="L509" s="632"/>
      <c r="M509" s="632"/>
      <c r="N509" s="632"/>
      <c r="O509" s="632"/>
      <c r="P509" s="632"/>
      <c r="Q509" s="632"/>
    </row>
    <row r="510" spans="1:17" x14ac:dyDescent="0.3">
      <c r="A510" s="632"/>
      <c r="B510" s="632"/>
      <c r="C510" s="632"/>
      <c r="D510" s="632"/>
      <c r="E510" s="632"/>
      <c r="F510" s="632"/>
      <c r="G510" s="632"/>
      <c r="H510" s="632"/>
      <c r="I510" s="632"/>
      <c r="J510" s="632"/>
      <c r="K510" s="632"/>
      <c r="L510" s="632"/>
      <c r="M510" s="632"/>
      <c r="N510" s="632"/>
      <c r="O510" s="632"/>
      <c r="P510" s="632"/>
      <c r="Q510" s="632"/>
    </row>
    <row r="511" spans="1:17" x14ac:dyDescent="0.3">
      <c r="A511" s="632"/>
      <c r="B511" s="632"/>
      <c r="C511" s="632"/>
      <c r="D511" s="632"/>
      <c r="E511" s="632"/>
      <c r="F511" s="632"/>
      <c r="G511" s="632"/>
      <c r="H511" s="632"/>
      <c r="I511" s="632"/>
      <c r="J511" s="632"/>
      <c r="K511" s="632"/>
      <c r="L511" s="632"/>
      <c r="M511" s="632"/>
      <c r="N511" s="632"/>
      <c r="O511" s="632"/>
      <c r="P511" s="632"/>
      <c r="Q511" s="632"/>
    </row>
    <row r="512" spans="1:17" x14ac:dyDescent="0.3">
      <c r="A512" s="632"/>
      <c r="B512" s="632"/>
      <c r="C512" s="632"/>
      <c r="D512" s="632"/>
      <c r="E512" s="632"/>
      <c r="F512" s="632"/>
      <c r="G512" s="632"/>
      <c r="H512" s="632"/>
      <c r="I512" s="632"/>
      <c r="J512" s="632"/>
      <c r="K512" s="632"/>
      <c r="L512" s="632"/>
      <c r="M512" s="632"/>
      <c r="N512" s="632"/>
      <c r="O512" s="632"/>
      <c r="P512" s="632"/>
      <c r="Q512" s="632"/>
    </row>
    <row r="513" spans="1:17" x14ac:dyDescent="0.3">
      <c r="A513" s="632"/>
      <c r="B513" s="632"/>
      <c r="C513" s="632"/>
      <c r="D513" s="632"/>
      <c r="E513" s="632"/>
      <c r="F513" s="632"/>
      <c r="G513" s="632"/>
      <c r="H513" s="632"/>
      <c r="I513" s="632"/>
      <c r="J513" s="632"/>
      <c r="K513" s="632"/>
      <c r="L513" s="632"/>
      <c r="M513" s="632"/>
      <c r="N513" s="632"/>
      <c r="O513" s="632"/>
      <c r="P513" s="632"/>
      <c r="Q513" s="632"/>
    </row>
    <row r="514" spans="1:17" x14ac:dyDescent="0.3">
      <c r="A514" s="632"/>
      <c r="B514" s="632"/>
      <c r="C514" s="632"/>
      <c r="D514" s="632"/>
      <c r="E514" s="632"/>
      <c r="F514" s="632"/>
      <c r="G514" s="632"/>
      <c r="H514" s="632"/>
      <c r="I514" s="632"/>
      <c r="J514" s="632"/>
      <c r="K514" s="632"/>
      <c r="L514" s="632"/>
      <c r="M514" s="632"/>
      <c r="N514" s="632"/>
      <c r="O514" s="632"/>
      <c r="P514" s="632"/>
      <c r="Q514" s="632"/>
    </row>
    <row r="515" spans="1:17" x14ac:dyDescent="0.3">
      <c r="A515" s="632"/>
      <c r="B515" s="632"/>
      <c r="C515" s="632"/>
      <c r="D515" s="632"/>
      <c r="E515" s="632"/>
      <c r="F515" s="632"/>
      <c r="G515" s="632"/>
      <c r="H515" s="632"/>
      <c r="I515" s="632"/>
      <c r="J515" s="632"/>
      <c r="K515" s="632"/>
      <c r="L515" s="632"/>
      <c r="M515" s="632"/>
      <c r="N515" s="632"/>
      <c r="O515" s="632"/>
      <c r="P515" s="632"/>
      <c r="Q515" s="632"/>
    </row>
    <row r="516" spans="1:17" x14ac:dyDescent="0.3">
      <c r="A516" s="632"/>
      <c r="B516" s="632"/>
      <c r="C516" s="632"/>
      <c r="D516" s="632"/>
      <c r="E516" s="632"/>
      <c r="F516" s="632"/>
      <c r="G516" s="632"/>
      <c r="H516" s="632"/>
      <c r="I516" s="632"/>
      <c r="J516" s="632"/>
      <c r="K516" s="632"/>
      <c r="L516" s="632"/>
      <c r="M516" s="632"/>
      <c r="N516" s="632"/>
      <c r="O516" s="632"/>
      <c r="P516" s="632"/>
      <c r="Q516" s="632"/>
    </row>
    <row r="517" spans="1:17" x14ac:dyDescent="0.3">
      <c r="A517" s="632"/>
      <c r="B517" s="632"/>
      <c r="C517" s="632"/>
      <c r="D517" s="632"/>
      <c r="E517" s="632"/>
      <c r="F517" s="632"/>
      <c r="G517" s="632"/>
      <c r="H517" s="632"/>
      <c r="I517" s="632"/>
      <c r="J517" s="632"/>
      <c r="K517" s="632"/>
      <c r="L517" s="632"/>
      <c r="M517" s="632"/>
      <c r="N517" s="632"/>
      <c r="O517" s="632"/>
      <c r="P517" s="632"/>
      <c r="Q517" s="632"/>
    </row>
    <row r="518" spans="1:17" x14ac:dyDescent="0.3">
      <c r="A518" s="632"/>
      <c r="B518" s="632"/>
      <c r="C518" s="632"/>
      <c r="D518" s="632"/>
      <c r="E518" s="632"/>
      <c r="F518" s="632"/>
      <c r="G518" s="632"/>
      <c r="H518" s="632"/>
      <c r="I518" s="632"/>
      <c r="J518" s="632"/>
      <c r="K518" s="632"/>
      <c r="L518" s="632"/>
      <c r="M518" s="632"/>
      <c r="N518" s="632"/>
      <c r="O518" s="632"/>
      <c r="P518" s="632"/>
      <c r="Q518" s="632"/>
    </row>
    <row r="519" spans="1:17" x14ac:dyDescent="0.3">
      <c r="A519" s="632"/>
      <c r="B519" s="632"/>
      <c r="C519" s="632"/>
      <c r="D519" s="632"/>
      <c r="E519" s="632"/>
      <c r="F519" s="632"/>
      <c r="G519" s="632"/>
      <c r="H519" s="632"/>
      <c r="I519" s="632"/>
      <c r="J519" s="632"/>
      <c r="K519" s="632"/>
      <c r="L519" s="632"/>
      <c r="M519" s="632"/>
      <c r="N519" s="632"/>
      <c r="O519" s="632"/>
      <c r="P519" s="632"/>
      <c r="Q519" s="632"/>
    </row>
    <row r="520" spans="1:17" x14ac:dyDescent="0.3">
      <c r="A520" s="632"/>
      <c r="B520" s="632"/>
      <c r="C520" s="632"/>
      <c r="D520" s="632"/>
      <c r="E520" s="632"/>
      <c r="F520" s="632"/>
      <c r="G520" s="632"/>
      <c r="H520" s="632"/>
      <c r="I520" s="632"/>
      <c r="J520" s="632"/>
      <c r="K520" s="632"/>
      <c r="L520" s="632"/>
      <c r="M520" s="632"/>
      <c r="N520" s="632"/>
      <c r="O520" s="632"/>
      <c r="P520" s="632"/>
      <c r="Q520" s="632"/>
    </row>
    <row r="521" spans="1:17" x14ac:dyDescent="0.3">
      <c r="A521" s="632"/>
      <c r="B521" s="632"/>
      <c r="C521" s="632"/>
      <c r="D521" s="632"/>
      <c r="E521" s="632"/>
      <c r="F521" s="632"/>
      <c r="G521" s="632"/>
      <c r="H521" s="632"/>
      <c r="I521" s="632"/>
      <c r="J521" s="632"/>
      <c r="K521" s="632"/>
      <c r="L521" s="632"/>
      <c r="M521" s="632"/>
      <c r="N521" s="632"/>
      <c r="O521" s="632"/>
      <c r="P521" s="632"/>
      <c r="Q521" s="632"/>
    </row>
    <row r="522" spans="1:17" x14ac:dyDescent="0.3">
      <c r="A522" s="632"/>
      <c r="B522" s="632"/>
      <c r="C522" s="632"/>
      <c r="D522" s="632"/>
      <c r="E522" s="632"/>
      <c r="F522" s="632"/>
      <c r="G522" s="632"/>
      <c r="H522" s="632"/>
      <c r="I522" s="632"/>
      <c r="J522" s="632"/>
      <c r="K522" s="632"/>
      <c r="L522" s="632"/>
      <c r="M522" s="632"/>
      <c r="N522" s="632"/>
      <c r="O522" s="632"/>
      <c r="P522" s="632"/>
      <c r="Q522" s="632"/>
    </row>
    <row r="523" spans="1:17" x14ac:dyDescent="0.3">
      <c r="A523" s="632"/>
      <c r="B523" s="632"/>
      <c r="C523" s="632"/>
      <c r="D523" s="632"/>
      <c r="E523" s="632"/>
      <c r="F523" s="632"/>
      <c r="G523" s="632"/>
      <c r="H523" s="632"/>
      <c r="I523" s="632"/>
      <c r="J523" s="632"/>
      <c r="K523" s="632"/>
      <c r="L523" s="632"/>
      <c r="M523" s="632"/>
      <c r="N523" s="632"/>
      <c r="O523" s="632"/>
      <c r="P523" s="632"/>
      <c r="Q523" s="632"/>
    </row>
    <row r="524" spans="1:17" x14ac:dyDescent="0.3">
      <c r="A524" s="632"/>
      <c r="B524" s="632"/>
      <c r="C524" s="632"/>
      <c r="D524" s="632"/>
      <c r="E524" s="632"/>
      <c r="F524" s="632"/>
      <c r="G524" s="632"/>
      <c r="H524" s="632"/>
      <c r="I524" s="632"/>
      <c r="J524" s="632"/>
      <c r="K524" s="632"/>
      <c r="L524" s="632"/>
      <c r="M524" s="632"/>
      <c r="N524" s="632"/>
      <c r="O524" s="632"/>
      <c r="P524" s="632"/>
      <c r="Q524" s="632"/>
    </row>
    <row r="525" spans="1:17" x14ac:dyDescent="0.3">
      <c r="A525" s="632"/>
      <c r="B525" s="632"/>
      <c r="C525" s="632"/>
      <c r="D525" s="632"/>
      <c r="E525" s="632"/>
      <c r="F525" s="632"/>
      <c r="G525" s="632"/>
      <c r="H525" s="632"/>
      <c r="I525" s="632"/>
      <c r="J525" s="632"/>
      <c r="K525" s="632"/>
      <c r="L525" s="632"/>
      <c r="M525" s="632"/>
      <c r="N525" s="632"/>
      <c r="O525" s="632"/>
      <c r="P525" s="632"/>
      <c r="Q525" s="632"/>
    </row>
    <row r="526" spans="1:17" x14ac:dyDescent="0.3">
      <c r="A526" s="632"/>
      <c r="B526" s="632"/>
      <c r="C526" s="632"/>
      <c r="D526" s="632"/>
      <c r="E526" s="632"/>
      <c r="F526" s="632"/>
      <c r="G526" s="632"/>
      <c r="H526" s="632"/>
      <c r="I526" s="632"/>
      <c r="J526" s="632"/>
      <c r="K526" s="632"/>
      <c r="L526" s="632"/>
      <c r="M526" s="632"/>
      <c r="N526" s="632"/>
      <c r="O526" s="632"/>
      <c r="P526" s="632"/>
      <c r="Q526" s="632"/>
    </row>
    <row r="527" spans="1:17" x14ac:dyDescent="0.3">
      <c r="A527" s="632"/>
      <c r="B527" s="632"/>
      <c r="C527" s="632"/>
      <c r="D527" s="632"/>
      <c r="E527" s="632"/>
      <c r="F527" s="632"/>
      <c r="G527" s="632"/>
      <c r="H527" s="632"/>
      <c r="I527" s="632"/>
      <c r="J527" s="632"/>
      <c r="K527" s="632"/>
      <c r="L527" s="632"/>
      <c r="M527" s="632"/>
      <c r="N527" s="632"/>
      <c r="O527" s="632"/>
      <c r="P527" s="632"/>
      <c r="Q527" s="632"/>
    </row>
    <row r="528" spans="1:17" x14ac:dyDescent="0.3">
      <c r="A528" s="632"/>
      <c r="B528" s="632"/>
      <c r="C528" s="632"/>
      <c r="D528" s="632"/>
      <c r="E528" s="632"/>
      <c r="F528" s="632"/>
      <c r="G528" s="632"/>
      <c r="H528" s="632"/>
      <c r="I528" s="632"/>
      <c r="J528" s="632"/>
      <c r="K528" s="632"/>
      <c r="L528" s="632"/>
      <c r="M528" s="632"/>
      <c r="N528" s="632"/>
      <c r="O528" s="632"/>
      <c r="P528" s="632"/>
      <c r="Q528" s="632"/>
    </row>
    <row r="529" spans="1:17" x14ac:dyDescent="0.3">
      <c r="A529" s="632"/>
      <c r="B529" s="632"/>
      <c r="C529" s="632"/>
      <c r="D529" s="632"/>
      <c r="E529" s="632"/>
      <c r="F529" s="632"/>
      <c r="G529" s="632"/>
      <c r="H529" s="632"/>
      <c r="I529" s="632"/>
      <c r="J529" s="632"/>
      <c r="K529" s="632"/>
      <c r="L529" s="632"/>
      <c r="M529" s="632"/>
      <c r="N529" s="632"/>
      <c r="O529" s="632"/>
      <c r="P529" s="632"/>
      <c r="Q529" s="632"/>
    </row>
    <row r="530" spans="1:17" x14ac:dyDescent="0.3">
      <c r="A530" s="632"/>
      <c r="B530" s="632"/>
      <c r="C530" s="632"/>
      <c r="D530" s="632"/>
      <c r="E530" s="632"/>
      <c r="F530" s="632"/>
      <c r="G530" s="632"/>
      <c r="H530" s="632"/>
      <c r="I530" s="632"/>
      <c r="J530" s="632"/>
      <c r="K530" s="632"/>
      <c r="L530" s="632"/>
      <c r="M530" s="632"/>
      <c r="N530" s="632"/>
      <c r="O530" s="632"/>
      <c r="P530" s="632"/>
      <c r="Q530" s="632"/>
    </row>
    <row r="531" spans="1:17" x14ac:dyDescent="0.3">
      <c r="A531" s="632"/>
      <c r="B531" s="632"/>
      <c r="C531" s="632"/>
      <c r="D531" s="632"/>
      <c r="E531" s="632"/>
      <c r="F531" s="632"/>
      <c r="G531" s="632"/>
      <c r="H531" s="632"/>
      <c r="I531" s="632"/>
      <c r="J531" s="632"/>
      <c r="K531" s="632"/>
      <c r="L531" s="632"/>
      <c r="M531" s="632"/>
      <c r="N531" s="632"/>
      <c r="O531" s="632"/>
      <c r="P531" s="632"/>
      <c r="Q531" s="632"/>
    </row>
    <row r="532" spans="1:17" x14ac:dyDescent="0.3">
      <c r="A532" s="632"/>
      <c r="B532" s="632"/>
      <c r="C532" s="632"/>
      <c r="D532" s="632"/>
      <c r="E532" s="632"/>
      <c r="F532" s="632"/>
      <c r="G532" s="632"/>
      <c r="H532" s="632"/>
      <c r="I532" s="632"/>
      <c r="J532" s="632"/>
      <c r="K532" s="632"/>
      <c r="L532" s="632"/>
      <c r="M532" s="632"/>
      <c r="N532" s="632"/>
      <c r="O532" s="632"/>
      <c r="P532" s="632"/>
      <c r="Q532" s="632"/>
    </row>
    <row r="533" spans="1:17" x14ac:dyDescent="0.3">
      <c r="A533" s="632"/>
      <c r="B533" s="632"/>
      <c r="C533" s="632"/>
      <c r="D533" s="632"/>
      <c r="E533" s="632"/>
      <c r="F533" s="632"/>
      <c r="G533" s="632"/>
      <c r="H533" s="632"/>
      <c r="I533" s="632"/>
      <c r="J533" s="632"/>
      <c r="K533" s="632"/>
      <c r="L533" s="632"/>
      <c r="M533" s="632"/>
      <c r="N533" s="632"/>
      <c r="O533" s="632"/>
      <c r="P533" s="632"/>
      <c r="Q533" s="632"/>
    </row>
    <row r="534" spans="1:17" x14ac:dyDescent="0.3">
      <c r="A534" s="632"/>
      <c r="B534" s="632"/>
      <c r="C534" s="632"/>
      <c r="D534" s="632"/>
      <c r="E534" s="632"/>
      <c r="F534" s="632"/>
      <c r="G534" s="632"/>
      <c r="H534" s="632"/>
      <c r="I534" s="632"/>
      <c r="J534" s="632"/>
      <c r="K534" s="632"/>
      <c r="L534" s="632"/>
      <c r="M534" s="632"/>
      <c r="N534" s="632"/>
      <c r="O534" s="632"/>
      <c r="P534" s="632"/>
      <c r="Q534" s="632"/>
    </row>
    <row r="535" spans="1:17" x14ac:dyDescent="0.3">
      <c r="A535" s="632"/>
      <c r="B535" s="632"/>
      <c r="C535" s="632"/>
      <c r="D535" s="632"/>
      <c r="E535" s="632"/>
      <c r="F535" s="632"/>
      <c r="G535" s="632"/>
      <c r="H535" s="632"/>
      <c r="I535" s="632"/>
      <c r="J535" s="632"/>
      <c r="K535" s="632"/>
      <c r="L535" s="632"/>
      <c r="M535" s="632"/>
      <c r="N535" s="632"/>
      <c r="O535" s="632"/>
      <c r="P535" s="632"/>
      <c r="Q535" s="632"/>
    </row>
    <row r="536" spans="1:17" x14ac:dyDescent="0.3">
      <c r="A536" s="632"/>
      <c r="B536" s="632"/>
      <c r="C536" s="632"/>
      <c r="D536" s="632"/>
      <c r="E536" s="632"/>
      <c r="F536" s="632"/>
      <c r="G536" s="632"/>
      <c r="H536" s="632"/>
      <c r="I536" s="632"/>
      <c r="J536" s="632"/>
      <c r="K536" s="632"/>
      <c r="L536" s="632"/>
      <c r="M536" s="632"/>
      <c r="N536" s="632"/>
      <c r="O536" s="632"/>
      <c r="P536" s="632"/>
      <c r="Q536" s="632"/>
    </row>
    <row r="537" spans="1:17" x14ac:dyDescent="0.3">
      <c r="A537" s="632"/>
      <c r="B537" s="632"/>
      <c r="C537" s="632"/>
      <c r="D537" s="632"/>
      <c r="E537" s="632"/>
      <c r="F537" s="632"/>
      <c r="G537" s="632"/>
      <c r="H537" s="632"/>
      <c r="I537" s="632"/>
      <c r="J537" s="632"/>
      <c r="K537" s="632"/>
      <c r="L537" s="632"/>
      <c r="M537" s="632"/>
      <c r="N537" s="632"/>
      <c r="O537" s="632"/>
      <c r="P537" s="632"/>
      <c r="Q537" s="632"/>
    </row>
    <row r="538" spans="1:17" x14ac:dyDescent="0.3">
      <c r="A538" s="632"/>
      <c r="B538" s="632"/>
      <c r="C538" s="632"/>
      <c r="D538" s="632"/>
      <c r="E538" s="632"/>
      <c r="F538" s="632"/>
      <c r="G538" s="632"/>
      <c r="H538" s="632"/>
      <c r="I538" s="632"/>
      <c r="J538" s="632"/>
      <c r="K538" s="632"/>
      <c r="L538" s="632"/>
      <c r="M538" s="632"/>
      <c r="N538" s="632"/>
      <c r="O538" s="632"/>
      <c r="P538" s="632"/>
      <c r="Q538" s="632"/>
    </row>
    <row r="539" spans="1:17" x14ac:dyDescent="0.3">
      <c r="A539" s="632"/>
      <c r="B539" s="632"/>
      <c r="C539" s="632"/>
      <c r="D539" s="632"/>
      <c r="E539" s="632"/>
      <c r="F539" s="632"/>
      <c r="G539" s="632"/>
      <c r="H539" s="632"/>
      <c r="I539" s="632"/>
      <c r="J539" s="632"/>
      <c r="K539" s="632"/>
      <c r="L539" s="632"/>
      <c r="M539" s="632"/>
      <c r="N539" s="632"/>
      <c r="O539" s="632"/>
      <c r="P539" s="632"/>
      <c r="Q539" s="632"/>
    </row>
    <row r="540" spans="1:17" x14ac:dyDescent="0.3">
      <c r="A540" s="632"/>
      <c r="B540" s="632"/>
      <c r="C540" s="632"/>
      <c r="D540" s="632"/>
      <c r="E540" s="632"/>
      <c r="F540" s="632"/>
      <c r="G540" s="632"/>
      <c r="H540" s="632"/>
      <c r="I540" s="632"/>
      <c r="J540" s="632"/>
      <c r="K540" s="632"/>
      <c r="L540" s="632"/>
      <c r="M540" s="632"/>
      <c r="N540" s="632"/>
      <c r="O540" s="632"/>
      <c r="P540" s="632"/>
      <c r="Q540" s="632"/>
    </row>
    <row r="541" spans="1:17" x14ac:dyDescent="0.3">
      <c r="A541" s="632"/>
      <c r="B541" s="632"/>
      <c r="C541" s="632"/>
      <c r="D541" s="632"/>
      <c r="E541" s="632"/>
      <c r="F541" s="632"/>
      <c r="G541" s="632"/>
      <c r="H541" s="632"/>
      <c r="I541" s="632"/>
      <c r="J541" s="632"/>
      <c r="K541" s="632"/>
      <c r="L541" s="632"/>
      <c r="M541" s="632"/>
      <c r="N541" s="632"/>
      <c r="O541" s="632"/>
      <c r="P541" s="632"/>
      <c r="Q541" s="632"/>
    </row>
    <row r="542" spans="1:17" x14ac:dyDescent="0.3">
      <c r="A542" s="632"/>
      <c r="B542" s="632"/>
      <c r="C542" s="632"/>
      <c r="D542" s="632"/>
      <c r="E542" s="632"/>
      <c r="F542" s="632"/>
      <c r="G542" s="632"/>
      <c r="H542" s="632"/>
      <c r="I542" s="632"/>
      <c r="J542" s="632"/>
      <c r="K542" s="632"/>
      <c r="L542" s="632"/>
      <c r="M542" s="632"/>
      <c r="N542" s="632"/>
      <c r="O542" s="632"/>
      <c r="P542" s="632"/>
      <c r="Q542" s="632"/>
    </row>
    <row r="543" spans="1:17" x14ac:dyDescent="0.3">
      <c r="A543" s="632"/>
      <c r="B543" s="632"/>
      <c r="C543" s="632"/>
      <c r="D543" s="632"/>
      <c r="E543" s="632"/>
      <c r="F543" s="632"/>
      <c r="G543" s="632"/>
      <c r="H543" s="632"/>
      <c r="I543" s="632"/>
      <c r="J543" s="632"/>
      <c r="K543" s="632"/>
      <c r="L543" s="632"/>
      <c r="M543" s="632"/>
      <c r="N543" s="632"/>
      <c r="O543" s="632"/>
      <c r="P543" s="632"/>
      <c r="Q543" s="632"/>
    </row>
    <row r="544" spans="1:17" x14ac:dyDescent="0.3">
      <c r="A544" s="632"/>
      <c r="B544" s="632"/>
      <c r="C544" s="632"/>
      <c r="D544" s="632"/>
      <c r="E544" s="632"/>
      <c r="F544" s="632"/>
      <c r="G544" s="632"/>
      <c r="H544" s="632"/>
      <c r="I544" s="632"/>
      <c r="J544" s="632"/>
      <c r="K544" s="632"/>
      <c r="L544" s="632"/>
      <c r="M544" s="632"/>
      <c r="N544" s="632"/>
      <c r="O544" s="632"/>
      <c r="P544" s="632"/>
      <c r="Q544" s="632"/>
    </row>
    <row r="545" spans="1:17" x14ac:dyDescent="0.3">
      <c r="A545" s="632"/>
      <c r="B545" s="632"/>
      <c r="C545" s="632"/>
      <c r="D545" s="632"/>
      <c r="E545" s="632"/>
      <c r="F545" s="632"/>
      <c r="G545" s="632"/>
      <c r="H545" s="632"/>
      <c r="I545" s="632"/>
      <c r="J545" s="632"/>
      <c r="K545" s="632"/>
      <c r="L545" s="632"/>
      <c r="M545" s="632"/>
      <c r="N545" s="632"/>
      <c r="O545" s="632"/>
      <c r="P545" s="632"/>
      <c r="Q545" s="632"/>
    </row>
    <row r="546" spans="1:17" x14ac:dyDescent="0.3">
      <c r="A546" s="632"/>
      <c r="B546" s="632"/>
      <c r="C546" s="632"/>
      <c r="D546" s="632"/>
      <c r="E546" s="632"/>
      <c r="F546" s="632"/>
      <c r="G546" s="632"/>
      <c r="H546" s="632"/>
      <c r="I546" s="632"/>
      <c r="J546" s="632"/>
      <c r="K546" s="632"/>
      <c r="L546" s="632"/>
      <c r="M546" s="632"/>
      <c r="N546" s="632"/>
      <c r="O546" s="632"/>
      <c r="P546" s="632"/>
      <c r="Q546" s="632"/>
    </row>
    <row r="547" spans="1:17" x14ac:dyDescent="0.3">
      <c r="A547" s="632"/>
      <c r="B547" s="632"/>
      <c r="C547" s="632"/>
      <c r="D547" s="632"/>
      <c r="E547" s="632"/>
      <c r="F547" s="632"/>
      <c r="G547" s="632"/>
      <c r="H547" s="632"/>
      <c r="I547" s="632"/>
      <c r="J547" s="632"/>
      <c r="K547" s="632"/>
      <c r="L547" s="632"/>
      <c r="M547" s="632"/>
      <c r="N547" s="632"/>
      <c r="O547" s="632"/>
      <c r="P547" s="632"/>
      <c r="Q547" s="632"/>
    </row>
    <row r="548" spans="1:17" x14ac:dyDescent="0.3">
      <c r="A548" s="632"/>
      <c r="B548" s="632"/>
      <c r="C548" s="632"/>
      <c r="D548" s="632"/>
      <c r="E548" s="632"/>
      <c r="F548" s="632"/>
      <c r="G548" s="632"/>
      <c r="H548" s="632"/>
      <c r="I548" s="632"/>
      <c r="J548" s="632"/>
      <c r="K548" s="632"/>
      <c r="L548" s="632"/>
      <c r="M548" s="632"/>
      <c r="N548" s="632"/>
      <c r="O548" s="632"/>
      <c r="P548" s="632"/>
      <c r="Q548" s="632"/>
    </row>
    <row r="549" spans="1:17" x14ac:dyDescent="0.3">
      <c r="A549" s="632"/>
      <c r="B549" s="632"/>
      <c r="C549" s="632"/>
      <c r="D549" s="632"/>
      <c r="E549" s="632"/>
      <c r="F549" s="632"/>
      <c r="G549" s="632"/>
      <c r="H549" s="632"/>
      <c r="I549" s="632"/>
      <c r="J549" s="632"/>
      <c r="K549" s="632"/>
      <c r="L549" s="632"/>
      <c r="M549" s="632"/>
      <c r="N549" s="632"/>
      <c r="O549" s="632"/>
      <c r="P549" s="632"/>
      <c r="Q549" s="632"/>
    </row>
    <row r="550" spans="1:17" x14ac:dyDescent="0.3">
      <c r="A550" s="632"/>
      <c r="B550" s="632"/>
      <c r="C550" s="632"/>
      <c r="D550" s="632"/>
      <c r="E550" s="632"/>
      <c r="F550" s="632"/>
      <c r="G550" s="632"/>
      <c r="H550" s="632"/>
      <c r="I550" s="632"/>
      <c r="J550" s="632"/>
      <c r="K550" s="632"/>
      <c r="L550" s="632"/>
      <c r="M550" s="632"/>
      <c r="N550" s="632"/>
      <c r="O550" s="632"/>
      <c r="P550" s="632"/>
      <c r="Q550" s="632"/>
    </row>
    <row r="551" spans="1:17" x14ac:dyDescent="0.3">
      <c r="A551" s="632"/>
      <c r="B551" s="632"/>
      <c r="C551" s="632"/>
      <c r="D551" s="632"/>
      <c r="E551" s="632"/>
      <c r="F551" s="632"/>
      <c r="G551" s="632"/>
      <c r="H551" s="632"/>
      <c r="I551" s="632"/>
      <c r="J551" s="632"/>
      <c r="K551" s="632"/>
      <c r="L551" s="632"/>
      <c r="M551" s="632"/>
      <c r="N551" s="632"/>
      <c r="O551" s="632"/>
      <c r="P551" s="632"/>
      <c r="Q551" s="632"/>
    </row>
    <row r="552" spans="1:17" x14ac:dyDescent="0.3">
      <c r="A552" s="632"/>
      <c r="B552" s="632"/>
      <c r="C552" s="632"/>
      <c r="D552" s="632"/>
      <c r="E552" s="632"/>
      <c r="F552" s="632"/>
      <c r="G552" s="632"/>
      <c r="H552" s="632"/>
      <c r="I552" s="632"/>
      <c r="J552" s="632"/>
      <c r="K552" s="632"/>
      <c r="L552" s="632"/>
      <c r="M552" s="632"/>
      <c r="N552" s="632"/>
      <c r="O552" s="632"/>
      <c r="P552" s="632"/>
      <c r="Q552" s="632"/>
    </row>
    <row r="553" spans="1:17" x14ac:dyDescent="0.3">
      <c r="A553" s="632"/>
      <c r="B553" s="632"/>
      <c r="C553" s="632"/>
      <c r="D553" s="632"/>
      <c r="E553" s="632"/>
      <c r="F553" s="632"/>
      <c r="G553" s="632"/>
      <c r="H553" s="632"/>
      <c r="I553" s="632"/>
      <c r="J553" s="632"/>
      <c r="K553" s="632"/>
      <c r="L553" s="632"/>
      <c r="M553" s="632"/>
      <c r="N553" s="632"/>
      <c r="O553" s="632"/>
      <c r="P553" s="632"/>
      <c r="Q553" s="632"/>
    </row>
    <row r="554" spans="1:17" x14ac:dyDescent="0.3">
      <c r="A554" s="632"/>
      <c r="B554" s="632"/>
      <c r="C554" s="632"/>
      <c r="D554" s="632"/>
      <c r="E554" s="632"/>
      <c r="F554" s="632"/>
      <c r="G554" s="632"/>
      <c r="H554" s="632"/>
      <c r="I554" s="632"/>
      <c r="J554" s="632"/>
      <c r="K554" s="632"/>
      <c r="L554" s="632"/>
      <c r="M554" s="632"/>
      <c r="N554" s="632"/>
      <c r="O554" s="632"/>
      <c r="P554" s="632"/>
      <c r="Q554" s="632"/>
    </row>
    <row r="555" spans="1:17" x14ac:dyDescent="0.3">
      <c r="A555" s="632"/>
      <c r="B555" s="632"/>
      <c r="C555" s="632"/>
      <c r="D555" s="632"/>
      <c r="E555" s="632"/>
      <c r="F555" s="632"/>
      <c r="G555" s="632"/>
      <c r="H555" s="632"/>
      <c r="I555" s="632"/>
      <c r="J555" s="632"/>
      <c r="K555" s="632"/>
      <c r="L555" s="632"/>
      <c r="M555" s="632"/>
      <c r="N555" s="632"/>
      <c r="O555" s="632"/>
      <c r="P555" s="632"/>
      <c r="Q555" s="632"/>
    </row>
    <row r="556" spans="1:17" x14ac:dyDescent="0.3">
      <c r="A556" s="632"/>
      <c r="B556" s="632"/>
      <c r="C556" s="632"/>
      <c r="D556" s="632"/>
      <c r="E556" s="632"/>
      <c r="F556" s="632"/>
      <c r="G556" s="632"/>
      <c r="H556" s="632"/>
      <c r="I556" s="632"/>
      <c r="J556" s="632"/>
      <c r="K556" s="632"/>
      <c r="L556" s="632"/>
      <c r="M556" s="632"/>
      <c r="N556" s="632"/>
      <c r="O556" s="632"/>
      <c r="P556" s="632"/>
      <c r="Q556" s="632"/>
    </row>
    <row r="557" spans="1:17" x14ac:dyDescent="0.3">
      <c r="A557" s="632"/>
      <c r="B557" s="632"/>
      <c r="C557" s="632"/>
      <c r="D557" s="632"/>
      <c r="E557" s="632"/>
      <c r="F557" s="632"/>
      <c r="G557" s="632"/>
      <c r="H557" s="632"/>
      <c r="I557" s="632"/>
      <c r="J557" s="632"/>
      <c r="K557" s="632"/>
      <c r="L557" s="632"/>
      <c r="M557" s="632"/>
      <c r="N557" s="632"/>
      <c r="O557" s="632"/>
      <c r="P557" s="632"/>
      <c r="Q557" s="632"/>
    </row>
    <row r="558" spans="1:17" x14ac:dyDescent="0.3">
      <c r="A558" s="632"/>
      <c r="B558" s="632"/>
      <c r="C558" s="632"/>
      <c r="D558" s="632"/>
      <c r="E558" s="632"/>
      <c r="F558" s="632"/>
      <c r="G558" s="632"/>
      <c r="H558" s="632"/>
      <c r="I558" s="632"/>
      <c r="J558" s="632"/>
      <c r="K558" s="632"/>
      <c r="L558" s="632"/>
      <c r="M558" s="632"/>
      <c r="N558" s="632"/>
      <c r="O558" s="632"/>
      <c r="P558" s="632"/>
      <c r="Q558" s="632"/>
    </row>
    <row r="559" spans="1:17" x14ac:dyDescent="0.3">
      <c r="A559" s="632"/>
      <c r="B559" s="632"/>
      <c r="C559" s="632"/>
      <c r="D559" s="632"/>
      <c r="E559" s="632"/>
      <c r="F559" s="632"/>
      <c r="G559" s="632"/>
      <c r="H559" s="632"/>
      <c r="I559" s="632"/>
      <c r="J559" s="632"/>
      <c r="K559" s="632"/>
      <c r="L559" s="632"/>
      <c r="M559" s="632"/>
      <c r="N559" s="632"/>
      <c r="O559" s="632"/>
      <c r="P559" s="632"/>
      <c r="Q559" s="632"/>
    </row>
    <row r="560" spans="1:17" x14ac:dyDescent="0.3">
      <c r="A560" s="632"/>
      <c r="B560" s="632"/>
      <c r="C560" s="632"/>
      <c r="D560" s="632"/>
      <c r="E560" s="632"/>
      <c r="F560" s="632"/>
      <c r="G560" s="632"/>
      <c r="H560" s="632"/>
      <c r="I560" s="632"/>
      <c r="J560" s="632"/>
      <c r="K560" s="632"/>
      <c r="L560" s="632"/>
      <c r="M560" s="632"/>
      <c r="N560" s="632"/>
      <c r="O560" s="632"/>
      <c r="P560" s="632"/>
      <c r="Q560" s="632"/>
    </row>
    <row r="561" spans="1:17" x14ac:dyDescent="0.3">
      <c r="A561" s="632"/>
      <c r="B561" s="632"/>
      <c r="C561" s="632"/>
      <c r="D561" s="632"/>
      <c r="E561" s="632"/>
      <c r="F561" s="632"/>
      <c r="G561" s="632"/>
      <c r="H561" s="632"/>
      <c r="I561" s="632"/>
      <c r="J561" s="632"/>
      <c r="K561" s="632"/>
      <c r="L561" s="632"/>
      <c r="M561" s="632"/>
      <c r="N561" s="632"/>
      <c r="O561" s="632"/>
      <c r="P561" s="632"/>
      <c r="Q561" s="632"/>
    </row>
    <row r="562" spans="1:17" x14ac:dyDescent="0.3">
      <c r="A562" s="632"/>
      <c r="B562" s="632"/>
      <c r="C562" s="632"/>
      <c r="D562" s="632"/>
      <c r="E562" s="632"/>
      <c r="F562" s="632"/>
      <c r="G562" s="632"/>
      <c r="H562" s="632"/>
      <c r="I562" s="632"/>
      <c r="J562" s="632"/>
      <c r="K562" s="632"/>
      <c r="L562" s="632"/>
      <c r="M562" s="632"/>
      <c r="N562" s="632"/>
      <c r="O562" s="632"/>
      <c r="P562" s="632"/>
      <c r="Q562" s="632"/>
    </row>
    <row r="563" spans="1:17" x14ac:dyDescent="0.3">
      <c r="A563" s="632"/>
      <c r="B563" s="632"/>
      <c r="C563" s="632"/>
      <c r="D563" s="632"/>
      <c r="E563" s="632"/>
      <c r="F563" s="632"/>
      <c r="G563" s="632"/>
      <c r="H563" s="632"/>
      <c r="I563" s="632"/>
      <c r="J563" s="632"/>
      <c r="K563" s="632"/>
      <c r="L563" s="632"/>
      <c r="M563" s="632"/>
      <c r="N563" s="632"/>
      <c r="O563" s="632"/>
      <c r="P563" s="632"/>
      <c r="Q563" s="632"/>
    </row>
    <row r="564" spans="1:17" x14ac:dyDescent="0.3">
      <c r="A564" s="632"/>
      <c r="B564" s="632"/>
      <c r="C564" s="632"/>
      <c r="D564" s="632"/>
      <c r="E564" s="632"/>
      <c r="F564" s="632"/>
      <c r="G564" s="632"/>
      <c r="H564" s="632"/>
      <c r="I564" s="632"/>
      <c r="J564" s="632"/>
      <c r="K564" s="632"/>
      <c r="L564" s="632"/>
      <c r="M564" s="632"/>
      <c r="N564" s="632"/>
      <c r="O564" s="632"/>
      <c r="P564" s="632"/>
      <c r="Q564" s="632"/>
    </row>
    <row r="565" spans="1:17" x14ac:dyDescent="0.3">
      <c r="A565" s="632"/>
      <c r="B565" s="632"/>
      <c r="C565" s="632"/>
      <c r="D565" s="632"/>
      <c r="E565" s="632"/>
      <c r="F565" s="632"/>
      <c r="G565" s="632"/>
      <c r="H565" s="632"/>
      <c r="I565" s="632"/>
      <c r="J565" s="632"/>
      <c r="K565" s="632"/>
      <c r="L565" s="632"/>
      <c r="M565" s="632"/>
      <c r="N565" s="632"/>
      <c r="O565" s="632"/>
      <c r="P565" s="632"/>
      <c r="Q565" s="632"/>
    </row>
    <row r="566" spans="1:17" x14ac:dyDescent="0.3">
      <c r="A566" s="632"/>
      <c r="B566" s="632"/>
      <c r="C566" s="632"/>
      <c r="D566" s="632"/>
      <c r="E566" s="632"/>
      <c r="F566" s="632"/>
      <c r="G566" s="632"/>
      <c r="H566" s="632"/>
      <c r="I566" s="632"/>
      <c r="J566" s="632"/>
      <c r="K566" s="632"/>
      <c r="L566" s="632"/>
      <c r="M566" s="632"/>
      <c r="N566" s="632"/>
      <c r="O566" s="632"/>
      <c r="P566" s="632"/>
      <c r="Q566" s="632"/>
    </row>
    <row r="567" spans="1:17" x14ac:dyDescent="0.3">
      <c r="A567" s="632"/>
      <c r="B567" s="632"/>
      <c r="C567" s="632"/>
      <c r="D567" s="632"/>
      <c r="E567" s="632"/>
      <c r="F567" s="632"/>
      <c r="G567" s="632"/>
      <c r="H567" s="632"/>
      <c r="I567" s="632"/>
      <c r="J567" s="632"/>
      <c r="K567" s="632"/>
      <c r="L567" s="632"/>
      <c r="M567" s="632"/>
      <c r="N567" s="632"/>
      <c r="O567" s="632"/>
      <c r="P567" s="632"/>
      <c r="Q567" s="632"/>
    </row>
    <row r="568" spans="1:17" x14ac:dyDescent="0.3">
      <c r="A568" s="632"/>
      <c r="B568" s="632"/>
      <c r="C568" s="632"/>
      <c r="D568" s="632"/>
      <c r="E568" s="632"/>
      <c r="F568" s="632"/>
      <c r="G568" s="632"/>
      <c r="H568" s="632"/>
      <c r="I568" s="632"/>
      <c r="J568" s="632"/>
      <c r="K568" s="632"/>
      <c r="L568" s="632"/>
      <c r="M568" s="632"/>
      <c r="N568" s="632"/>
      <c r="O568" s="632"/>
      <c r="P568" s="632"/>
      <c r="Q568" s="632"/>
    </row>
    <row r="569" spans="1:17" x14ac:dyDescent="0.3">
      <c r="A569" s="632"/>
      <c r="B569" s="632"/>
      <c r="C569" s="632"/>
      <c r="D569" s="632"/>
      <c r="E569" s="632"/>
      <c r="F569" s="632"/>
      <c r="G569" s="632"/>
      <c r="H569" s="632"/>
      <c r="I569" s="632"/>
      <c r="J569" s="632"/>
      <c r="K569" s="632"/>
      <c r="L569" s="632"/>
      <c r="M569" s="632"/>
      <c r="N569" s="632"/>
      <c r="O569" s="632"/>
      <c r="P569" s="632"/>
      <c r="Q569" s="632"/>
    </row>
    <row r="570" spans="1:17" x14ac:dyDescent="0.3">
      <c r="A570" s="632"/>
      <c r="B570" s="632"/>
      <c r="C570" s="632"/>
      <c r="D570" s="632"/>
      <c r="E570" s="632"/>
      <c r="F570" s="632"/>
      <c r="G570" s="632"/>
      <c r="H570" s="632"/>
      <c r="I570" s="632"/>
      <c r="J570" s="632"/>
      <c r="K570" s="632"/>
      <c r="L570" s="632"/>
      <c r="M570" s="632"/>
      <c r="N570" s="632"/>
      <c r="O570" s="632"/>
      <c r="P570" s="632"/>
      <c r="Q570" s="632"/>
    </row>
    <row r="571" spans="1:17" x14ac:dyDescent="0.3">
      <c r="A571" s="632"/>
      <c r="B571" s="632"/>
      <c r="C571" s="632"/>
      <c r="D571" s="632"/>
      <c r="E571" s="632"/>
      <c r="F571" s="632"/>
      <c r="G571" s="632"/>
      <c r="H571" s="632"/>
      <c r="I571" s="632"/>
      <c r="J571" s="632"/>
      <c r="K571" s="632"/>
      <c r="L571" s="632"/>
      <c r="M571" s="632"/>
      <c r="N571" s="632"/>
      <c r="O571" s="632"/>
      <c r="P571" s="632"/>
      <c r="Q571" s="632"/>
    </row>
    <row r="572" spans="1:17" x14ac:dyDescent="0.3">
      <c r="A572" s="632"/>
      <c r="B572" s="632"/>
      <c r="C572" s="632"/>
      <c r="D572" s="632"/>
      <c r="E572" s="632"/>
      <c r="F572" s="632"/>
      <c r="G572" s="632"/>
      <c r="H572" s="632"/>
      <c r="I572" s="632"/>
      <c r="J572" s="632"/>
      <c r="K572" s="632"/>
      <c r="L572" s="632"/>
      <c r="M572" s="632"/>
      <c r="N572" s="632"/>
      <c r="O572" s="632"/>
      <c r="P572" s="632"/>
      <c r="Q572" s="632"/>
    </row>
    <row r="573" spans="1:17" x14ac:dyDescent="0.3">
      <c r="A573" s="632"/>
      <c r="B573" s="632"/>
      <c r="C573" s="632"/>
      <c r="D573" s="632"/>
      <c r="E573" s="632"/>
      <c r="F573" s="632"/>
      <c r="G573" s="632"/>
      <c r="H573" s="632"/>
      <c r="I573" s="632"/>
      <c r="J573" s="632"/>
      <c r="K573" s="632"/>
      <c r="L573" s="632"/>
      <c r="M573" s="632"/>
      <c r="N573" s="632"/>
      <c r="O573" s="632"/>
      <c r="P573" s="632"/>
      <c r="Q573" s="632"/>
    </row>
    <row r="574" spans="1:17" x14ac:dyDescent="0.3">
      <c r="A574" s="632"/>
      <c r="B574" s="632"/>
      <c r="C574" s="632"/>
      <c r="D574" s="632"/>
      <c r="E574" s="632"/>
      <c r="F574" s="632"/>
      <c r="G574" s="632"/>
      <c r="H574" s="632"/>
      <c r="I574" s="632"/>
      <c r="J574" s="632"/>
      <c r="K574" s="632"/>
      <c r="L574" s="632"/>
      <c r="M574" s="632"/>
      <c r="N574" s="632"/>
      <c r="O574" s="632"/>
      <c r="P574" s="632"/>
      <c r="Q574" s="632"/>
    </row>
    <row r="575" spans="1:17" x14ac:dyDescent="0.3">
      <c r="A575" s="632"/>
      <c r="B575" s="632"/>
      <c r="C575" s="632"/>
      <c r="D575" s="632"/>
      <c r="E575" s="632"/>
      <c r="F575" s="632"/>
      <c r="G575" s="632"/>
      <c r="H575" s="632"/>
      <c r="I575" s="632"/>
      <c r="J575" s="632"/>
      <c r="K575" s="632"/>
      <c r="L575" s="632"/>
      <c r="M575" s="632"/>
      <c r="N575" s="632"/>
      <c r="O575" s="632"/>
      <c r="P575" s="632"/>
      <c r="Q575" s="632"/>
    </row>
    <row r="576" spans="1:17" x14ac:dyDescent="0.3">
      <c r="A576" s="632"/>
      <c r="B576" s="632"/>
      <c r="C576" s="632"/>
      <c r="D576" s="632"/>
      <c r="E576" s="632"/>
      <c r="F576" s="632"/>
      <c r="G576" s="632"/>
      <c r="H576" s="632"/>
      <c r="I576" s="632"/>
      <c r="J576" s="632"/>
      <c r="K576" s="632"/>
      <c r="L576" s="632"/>
      <c r="M576" s="632"/>
      <c r="N576" s="632"/>
      <c r="O576" s="632"/>
      <c r="P576" s="632"/>
      <c r="Q576" s="632"/>
    </row>
    <row r="577" spans="1:17" x14ac:dyDescent="0.3">
      <c r="A577" s="632"/>
      <c r="B577" s="632"/>
      <c r="C577" s="632"/>
      <c r="D577" s="632"/>
      <c r="E577" s="632"/>
      <c r="F577" s="632"/>
      <c r="G577" s="632"/>
      <c r="H577" s="632"/>
      <c r="I577" s="632"/>
      <c r="J577" s="632"/>
      <c r="K577" s="632"/>
      <c r="L577" s="632"/>
      <c r="M577" s="632"/>
      <c r="N577" s="632"/>
      <c r="O577" s="632"/>
      <c r="P577" s="632"/>
      <c r="Q577" s="632"/>
    </row>
    <row r="578" spans="1:17" x14ac:dyDescent="0.3">
      <c r="A578" s="632"/>
      <c r="B578" s="632"/>
      <c r="C578" s="632"/>
      <c r="D578" s="632"/>
      <c r="E578" s="632"/>
      <c r="F578" s="632"/>
      <c r="G578" s="632"/>
      <c r="H578" s="632"/>
      <c r="I578" s="632"/>
      <c r="J578" s="632"/>
      <c r="K578" s="632"/>
      <c r="L578" s="632"/>
      <c r="M578" s="632"/>
      <c r="N578" s="632"/>
      <c r="O578" s="632"/>
      <c r="P578" s="632"/>
      <c r="Q578" s="632"/>
    </row>
    <row r="579" spans="1:17" x14ac:dyDescent="0.3">
      <c r="A579" s="632"/>
      <c r="B579" s="632"/>
      <c r="C579" s="632"/>
      <c r="D579" s="632"/>
      <c r="E579" s="632"/>
      <c r="F579" s="632"/>
      <c r="G579" s="632"/>
      <c r="H579" s="632"/>
      <c r="I579" s="632"/>
      <c r="J579" s="632"/>
      <c r="K579" s="632"/>
      <c r="L579" s="632"/>
      <c r="M579" s="632"/>
      <c r="N579" s="632"/>
      <c r="O579" s="632"/>
      <c r="P579" s="632"/>
      <c r="Q579" s="632"/>
    </row>
    <row r="580" spans="1:17" x14ac:dyDescent="0.3">
      <c r="A580" s="632"/>
      <c r="B580" s="632"/>
      <c r="C580" s="632"/>
      <c r="D580" s="632"/>
      <c r="E580" s="632"/>
      <c r="F580" s="632"/>
      <c r="G580" s="632"/>
      <c r="H580" s="632"/>
      <c r="I580" s="632"/>
      <c r="J580" s="632"/>
      <c r="K580" s="632"/>
      <c r="L580" s="632"/>
      <c r="M580" s="632"/>
      <c r="N580" s="632"/>
      <c r="O580" s="632"/>
      <c r="P580" s="632"/>
      <c r="Q580" s="632"/>
    </row>
    <row r="581" spans="1:17" x14ac:dyDescent="0.3">
      <c r="A581" s="632"/>
      <c r="B581" s="632"/>
      <c r="C581" s="632"/>
      <c r="D581" s="632"/>
      <c r="E581" s="632"/>
      <c r="F581" s="632"/>
      <c r="G581" s="632"/>
      <c r="H581" s="632"/>
      <c r="I581" s="632"/>
      <c r="J581" s="632"/>
      <c r="K581" s="632"/>
      <c r="L581" s="632"/>
      <c r="M581" s="632"/>
      <c r="N581" s="632"/>
      <c r="O581" s="632"/>
      <c r="P581" s="632"/>
      <c r="Q581" s="632"/>
    </row>
    <row r="582" spans="1:17" x14ac:dyDescent="0.3">
      <c r="A582" s="632"/>
      <c r="B582" s="632"/>
      <c r="C582" s="632"/>
      <c r="D582" s="632"/>
      <c r="E582" s="632"/>
      <c r="F582" s="632"/>
      <c r="G582" s="632"/>
      <c r="H582" s="632"/>
      <c r="I582" s="632"/>
      <c r="J582" s="632"/>
      <c r="K582" s="632"/>
      <c r="L582" s="632"/>
      <c r="M582" s="632"/>
      <c r="N582" s="632"/>
      <c r="O582" s="632"/>
      <c r="P582" s="632"/>
      <c r="Q582" s="632"/>
    </row>
    <row r="583" spans="1:17" x14ac:dyDescent="0.3">
      <c r="A583" s="632"/>
      <c r="B583" s="632"/>
      <c r="C583" s="632"/>
      <c r="D583" s="632"/>
      <c r="E583" s="632"/>
      <c r="F583" s="632"/>
      <c r="G583" s="632"/>
      <c r="H583" s="632"/>
      <c r="I583" s="632"/>
      <c r="J583" s="632"/>
      <c r="K583" s="632"/>
      <c r="L583" s="632"/>
      <c r="M583" s="632"/>
      <c r="N583" s="632"/>
      <c r="O583" s="632"/>
      <c r="P583" s="632"/>
      <c r="Q583" s="632"/>
    </row>
    <row r="584" spans="1:17" x14ac:dyDescent="0.3">
      <c r="A584" s="632"/>
      <c r="B584" s="632"/>
      <c r="C584" s="632"/>
      <c r="D584" s="632"/>
      <c r="E584" s="632"/>
      <c r="F584" s="632"/>
      <c r="G584" s="632"/>
      <c r="H584" s="632"/>
      <c r="I584" s="632"/>
      <c r="J584" s="632"/>
      <c r="K584" s="632"/>
      <c r="L584" s="632"/>
      <c r="M584" s="632"/>
      <c r="N584" s="632"/>
      <c r="O584" s="632"/>
      <c r="P584" s="632"/>
      <c r="Q584" s="632"/>
    </row>
    <row r="585" spans="1:17" x14ac:dyDescent="0.3">
      <c r="A585" s="632"/>
      <c r="B585" s="632"/>
      <c r="C585" s="632"/>
      <c r="D585" s="632"/>
      <c r="E585" s="632"/>
      <c r="F585" s="632"/>
      <c r="G585" s="632"/>
      <c r="H585" s="632"/>
      <c r="I585" s="632"/>
      <c r="J585" s="632"/>
      <c r="K585" s="632"/>
      <c r="L585" s="632"/>
      <c r="M585" s="632"/>
      <c r="N585" s="632"/>
      <c r="O585" s="632"/>
      <c r="P585" s="632"/>
      <c r="Q585" s="632"/>
    </row>
    <row r="586" spans="1:17" x14ac:dyDescent="0.3">
      <c r="A586" s="632"/>
      <c r="B586" s="632"/>
      <c r="C586" s="632"/>
      <c r="D586" s="632"/>
      <c r="E586" s="632"/>
      <c r="F586" s="632"/>
      <c r="G586" s="632"/>
      <c r="H586" s="632"/>
      <c r="I586" s="632"/>
      <c r="J586" s="632"/>
      <c r="K586" s="632"/>
      <c r="L586" s="632"/>
      <c r="M586" s="632"/>
      <c r="N586" s="632"/>
      <c r="O586" s="632"/>
      <c r="P586" s="632"/>
      <c r="Q586" s="632"/>
    </row>
    <row r="587" spans="1:17" x14ac:dyDescent="0.3">
      <c r="A587" s="632"/>
      <c r="B587" s="632"/>
      <c r="C587" s="632"/>
      <c r="D587" s="632"/>
      <c r="E587" s="632"/>
      <c r="F587" s="632"/>
      <c r="G587" s="632"/>
      <c r="H587" s="632"/>
      <c r="I587" s="632"/>
      <c r="J587" s="632"/>
      <c r="K587" s="632"/>
      <c r="L587" s="632"/>
      <c r="M587" s="632"/>
      <c r="N587" s="632"/>
      <c r="O587" s="632"/>
      <c r="P587" s="632"/>
      <c r="Q587" s="632"/>
    </row>
    <row r="588" spans="1:17" x14ac:dyDescent="0.3">
      <c r="A588" s="632"/>
      <c r="B588" s="632"/>
      <c r="C588" s="632"/>
      <c r="D588" s="632"/>
      <c r="E588" s="632"/>
      <c r="F588" s="632"/>
      <c r="G588" s="632"/>
      <c r="H588" s="632"/>
      <c r="I588" s="632"/>
      <c r="J588" s="632"/>
      <c r="K588" s="632"/>
      <c r="L588" s="632"/>
      <c r="M588" s="632"/>
      <c r="N588" s="632"/>
      <c r="O588" s="632"/>
      <c r="P588" s="632"/>
      <c r="Q588" s="632"/>
    </row>
    <row r="589" spans="1:17" x14ac:dyDescent="0.3">
      <c r="A589" s="632"/>
      <c r="B589" s="632"/>
      <c r="C589" s="632"/>
      <c r="D589" s="632"/>
      <c r="E589" s="632"/>
      <c r="F589" s="632"/>
      <c r="G589" s="632"/>
      <c r="H589" s="632"/>
      <c r="I589" s="632"/>
      <c r="J589" s="632"/>
      <c r="K589" s="632"/>
      <c r="L589" s="632"/>
      <c r="M589" s="632"/>
      <c r="N589" s="632"/>
      <c r="O589" s="632"/>
      <c r="P589" s="632"/>
      <c r="Q589" s="632"/>
    </row>
    <row r="590" spans="1:17" x14ac:dyDescent="0.3">
      <c r="A590" s="632"/>
      <c r="B590" s="632"/>
      <c r="C590" s="632"/>
      <c r="D590" s="632"/>
      <c r="E590" s="632"/>
      <c r="F590" s="632"/>
      <c r="G590" s="632"/>
      <c r="H590" s="632"/>
      <c r="I590" s="632"/>
      <c r="J590" s="632"/>
      <c r="K590" s="632"/>
      <c r="L590" s="632"/>
      <c r="M590" s="632"/>
      <c r="N590" s="632"/>
      <c r="O590" s="632"/>
      <c r="P590" s="632"/>
      <c r="Q590" s="632"/>
    </row>
    <row r="591" spans="1:17" x14ac:dyDescent="0.3">
      <c r="A591" s="632"/>
      <c r="B591" s="632"/>
      <c r="C591" s="632"/>
      <c r="D591" s="632"/>
      <c r="E591" s="632"/>
      <c r="F591" s="632"/>
      <c r="G591" s="632"/>
      <c r="H591" s="632"/>
      <c r="I591" s="632"/>
      <c r="J591" s="632"/>
      <c r="K591" s="632"/>
      <c r="L591" s="632"/>
      <c r="M591" s="632"/>
      <c r="N591" s="632"/>
      <c r="O591" s="632"/>
      <c r="P591" s="632"/>
      <c r="Q591" s="632"/>
    </row>
    <row r="592" spans="1:17" x14ac:dyDescent="0.3">
      <c r="A592" s="632"/>
      <c r="B592" s="632"/>
      <c r="C592" s="632"/>
      <c r="D592" s="632"/>
      <c r="E592" s="632"/>
      <c r="F592" s="632"/>
      <c r="G592" s="632"/>
      <c r="H592" s="632"/>
      <c r="I592" s="632"/>
      <c r="J592" s="632"/>
      <c r="K592" s="632"/>
      <c r="L592" s="632"/>
      <c r="M592" s="632"/>
      <c r="N592" s="632"/>
      <c r="O592" s="632"/>
      <c r="P592" s="632"/>
      <c r="Q592" s="632"/>
    </row>
    <row r="593" spans="1:17" x14ac:dyDescent="0.3">
      <c r="A593" s="632"/>
      <c r="B593" s="632"/>
      <c r="C593" s="632"/>
      <c r="D593" s="632"/>
      <c r="E593" s="632"/>
      <c r="F593" s="632"/>
      <c r="G593" s="632"/>
      <c r="H593" s="632"/>
      <c r="I593" s="632"/>
      <c r="J593" s="632"/>
      <c r="K593" s="632"/>
      <c r="L593" s="632"/>
      <c r="M593" s="632"/>
      <c r="N593" s="632"/>
      <c r="O593" s="632"/>
      <c r="P593" s="632"/>
      <c r="Q593" s="632"/>
    </row>
    <row r="594" spans="1:17" x14ac:dyDescent="0.3">
      <c r="A594" s="632"/>
      <c r="B594" s="632"/>
      <c r="C594" s="632"/>
      <c r="D594" s="632"/>
      <c r="E594" s="632"/>
      <c r="F594" s="632"/>
      <c r="G594" s="632"/>
      <c r="H594" s="632"/>
      <c r="I594" s="632"/>
      <c r="J594" s="632"/>
      <c r="K594" s="632"/>
      <c r="L594" s="632"/>
      <c r="M594" s="632"/>
      <c r="N594" s="632"/>
      <c r="O594" s="632"/>
      <c r="P594" s="632"/>
      <c r="Q594" s="632"/>
    </row>
    <row r="595" spans="1:17" x14ac:dyDescent="0.3">
      <c r="A595" s="632"/>
      <c r="B595" s="632"/>
      <c r="C595" s="632"/>
      <c r="D595" s="632"/>
      <c r="E595" s="632"/>
      <c r="F595" s="632"/>
      <c r="G595" s="632"/>
      <c r="H595" s="632"/>
      <c r="I595" s="632"/>
      <c r="J595" s="632"/>
      <c r="K595" s="632"/>
      <c r="L595" s="632"/>
      <c r="M595" s="632"/>
      <c r="N595" s="632"/>
      <c r="O595" s="632"/>
      <c r="P595" s="632"/>
      <c r="Q595" s="632"/>
    </row>
    <row r="596" spans="1:17" x14ac:dyDescent="0.3">
      <c r="A596" s="632"/>
      <c r="B596" s="632"/>
      <c r="C596" s="632"/>
      <c r="D596" s="632"/>
      <c r="E596" s="632"/>
      <c r="F596" s="632"/>
      <c r="G596" s="632"/>
      <c r="H596" s="632"/>
      <c r="I596" s="632"/>
      <c r="J596" s="632"/>
      <c r="K596" s="632"/>
      <c r="L596" s="632"/>
      <c r="M596" s="632"/>
      <c r="N596" s="632"/>
      <c r="O596" s="632"/>
      <c r="P596" s="632"/>
      <c r="Q596" s="632"/>
    </row>
    <row r="597" spans="1:17" x14ac:dyDescent="0.3">
      <c r="A597" s="632"/>
      <c r="B597" s="632"/>
      <c r="C597" s="632"/>
      <c r="D597" s="632"/>
      <c r="E597" s="632"/>
      <c r="F597" s="632"/>
      <c r="G597" s="632"/>
      <c r="H597" s="632"/>
      <c r="I597" s="632"/>
      <c r="J597" s="632"/>
      <c r="K597" s="632"/>
      <c r="L597" s="632"/>
      <c r="M597" s="632"/>
      <c r="N597" s="632"/>
      <c r="O597" s="632"/>
      <c r="P597" s="632"/>
      <c r="Q597" s="632"/>
    </row>
    <row r="598" spans="1:17" x14ac:dyDescent="0.3">
      <c r="A598" s="632"/>
      <c r="B598" s="632"/>
      <c r="C598" s="632"/>
      <c r="D598" s="632"/>
      <c r="E598" s="632"/>
      <c r="F598" s="632"/>
      <c r="G598" s="632"/>
      <c r="H598" s="632"/>
      <c r="I598" s="632"/>
      <c r="J598" s="632"/>
      <c r="K598" s="632"/>
      <c r="L598" s="632"/>
      <c r="M598" s="632"/>
      <c r="N598" s="632"/>
      <c r="O598" s="632"/>
      <c r="P598" s="632"/>
      <c r="Q598" s="632"/>
    </row>
    <row r="599" spans="1:17" x14ac:dyDescent="0.3">
      <c r="A599" s="632"/>
      <c r="B599" s="632"/>
      <c r="C599" s="632"/>
      <c r="D599" s="632"/>
      <c r="E599" s="632"/>
      <c r="F599" s="632"/>
      <c r="G599" s="632"/>
      <c r="H599" s="632"/>
      <c r="I599" s="632"/>
      <c r="J599" s="632"/>
      <c r="K599" s="632"/>
      <c r="L599" s="632"/>
      <c r="M599" s="632"/>
      <c r="N599" s="632"/>
      <c r="O599" s="632"/>
      <c r="P599" s="632"/>
      <c r="Q599" s="632"/>
    </row>
    <row r="600" spans="1:17" x14ac:dyDescent="0.3">
      <c r="A600" s="632"/>
      <c r="B600" s="632"/>
      <c r="C600" s="632"/>
      <c r="D600" s="632"/>
      <c r="E600" s="632"/>
      <c r="F600" s="632"/>
      <c r="G600" s="632"/>
      <c r="H600" s="632"/>
      <c r="I600" s="632"/>
      <c r="J600" s="632"/>
      <c r="K600" s="632"/>
      <c r="L600" s="632"/>
      <c r="M600" s="632"/>
      <c r="N600" s="632"/>
      <c r="O600" s="632"/>
      <c r="P600" s="632"/>
      <c r="Q600" s="632"/>
    </row>
    <row r="601" spans="1:17" x14ac:dyDescent="0.3">
      <c r="A601" s="632"/>
      <c r="B601" s="632"/>
      <c r="C601" s="632"/>
      <c r="D601" s="632"/>
      <c r="E601" s="632"/>
      <c r="F601" s="632"/>
      <c r="G601" s="632"/>
      <c r="H601" s="632"/>
      <c r="I601" s="632"/>
      <c r="J601" s="632"/>
      <c r="K601" s="632"/>
      <c r="L601" s="632"/>
      <c r="M601" s="632"/>
      <c r="N601" s="632"/>
      <c r="O601" s="632"/>
      <c r="P601" s="632"/>
      <c r="Q601" s="632"/>
    </row>
    <row r="602" spans="1:17" x14ac:dyDescent="0.3">
      <c r="A602" s="632"/>
      <c r="B602" s="632"/>
      <c r="C602" s="632"/>
      <c r="D602" s="632"/>
      <c r="E602" s="632"/>
      <c r="F602" s="632"/>
      <c r="G602" s="632"/>
      <c r="H602" s="632"/>
      <c r="I602" s="632"/>
      <c r="J602" s="632"/>
      <c r="K602" s="632"/>
      <c r="L602" s="632"/>
      <c r="M602" s="632"/>
      <c r="N602" s="632"/>
      <c r="O602" s="632"/>
      <c r="P602" s="632"/>
      <c r="Q602" s="632"/>
    </row>
    <row r="603" spans="1:17" x14ac:dyDescent="0.3">
      <c r="A603" s="632"/>
      <c r="B603" s="632"/>
      <c r="C603" s="632"/>
      <c r="D603" s="632"/>
      <c r="E603" s="632"/>
      <c r="F603" s="632"/>
      <c r="G603" s="632"/>
      <c r="H603" s="632"/>
      <c r="I603" s="632"/>
      <c r="J603" s="632"/>
      <c r="K603" s="632"/>
      <c r="L603" s="632"/>
      <c r="M603" s="632"/>
      <c r="N603" s="632"/>
      <c r="O603" s="632"/>
      <c r="P603" s="632"/>
      <c r="Q603" s="632"/>
    </row>
    <row r="604" spans="1:17" x14ac:dyDescent="0.3">
      <c r="A604" s="632"/>
      <c r="B604" s="632"/>
      <c r="C604" s="632"/>
      <c r="D604" s="632"/>
      <c r="E604" s="632"/>
      <c r="F604" s="632"/>
      <c r="G604" s="632"/>
      <c r="H604" s="632"/>
      <c r="I604" s="632"/>
      <c r="J604" s="632"/>
      <c r="K604" s="632"/>
      <c r="L604" s="632"/>
      <c r="M604" s="632"/>
      <c r="N604" s="632"/>
      <c r="O604" s="632"/>
      <c r="P604" s="632"/>
      <c r="Q604" s="632"/>
    </row>
    <row r="605" spans="1:17" x14ac:dyDescent="0.3">
      <c r="A605" s="632"/>
      <c r="B605" s="632"/>
      <c r="C605" s="632"/>
      <c r="D605" s="632"/>
      <c r="E605" s="632"/>
      <c r="F605" s="632"/>
      <c r="G605" s="632"/>
      <c r="H605" s="632"/>
      <c r="I605" s="632"/>
      <c r="J605" s="632"/>
      <c r="K605" s="632"/>
      <c r="L605" s="632"/>
      <c r="M605" s="632"/>
      <c r="N605" s="632"/>
      <c r="O605" s="632"/>
      <c r="P605" s="632"/>
      <c r="Q605" s="632"/>
    </row>
    <row r="606" spans="1:17" x14ac:dyDescent="0.3">
      <c r="A606" s="632"/>
      <c r="B606" s="632"/>
      <c r="C606" s="632"/>
      <c r="D606" s="632"/>
      <c r="E606" s="632"/>
      <c r="F606" s="632"/>
      <c r="G606" s="632"/>
      <c r="H606" s="632"/>
      <c r="I606" s="632"/>
      <c r="J606" s="632"/>
      <c r="K606" s="632"/>
      <c r="L606" s="632"/>
      <c r="M606" s="632"/>
      <c r="N606" s="632"/>
      <c r="O606" s="632"/>
      <c r="P606" s="632"/>
      <c r="Q606" s="632"/>
    </row>
    <row r="607" spans="1:17" x14ac:dyDescent="0.3">
      <c r="A607" s="632"/>
      <c r="B607" s="632"/>
      <c r="C607" s="632"/>
      <c r="D607" s="632"/>
      <c r="E607" s="632"/>
      <c r="F607" s="632"/>
      <c r="G607" s="632"/>
      <c r="H607" s="632"/>
      <c r="I607" s="632"/>
      <c r="J607" s="632"/>
      <c r="K607" s="632"/>
      <c r="L607" s="632"/>
      <c r="M607" s="632"/>
      <c r="N607" s="632"/>
      <c r="O607" s="632"/>
      <c r="P607" s="632"/>
      <c r="Q607" s="632"/>
    </row>
    <row r="608" spans="1:17" x14ac:dyDescent="0.3">
      <c r="A608" s="632"/>
      <c r="B608" s="632"/>
      <c r="C608" s="632"/>
      <c r="D608" s="632"/>
      <c r="E608" s="632"/>
      <c r="F608" s="632"/>
      <c r="G608" s="632"/>
      <c r="H608" s="632"/>
      <c r="I608" s="632"/>
      <c r="J608" s="632"/>
      <c r="K608" s="632"/>
      <c r="L608" s="632"/>
      <c r="M608" s="632"/>
      <c r="N608" s="632"/>
      <c r="O608" s="632"/>
      <c r="P608" s="632"/>
      <c r="Q608" s="632"/>
    </row>
    <row r="609" spans="1:17" x14ac:dyDescent="0.3">
      <c r="A609" s="632"/>
      <c r="B609" s="632"/>
      <c r="C609" s="632"/>
      <c r="D609" s="632"/>
      <c r="E609" s="632"/>
      <c r="F609" s="632"/>
      <c r="G609" s="632"/>
      <c r="H609" s="632"/>
      <c r="I609" s="632"/>
      <c r="J609" s="632"/>
      <c r="K609" s="632"/>
      <c r="L609" s="632"/>
      <c r="M609" s="632"/>
      <c r="N609" s="632"/>
      <c r="O609" s="632"/>
      <c r="P609" s="632"/>
      <c r="Q609" s="632"/>
    </row>
    <row r="610" spans="1:17" x14ac:dyDescent="0.3">
      <c r="A610" s="632"/>
      <c r="B610" s="632"/>
      <c r="C610" s="632"/>
      <c r="D610" s="632"/>
      <c r="E610" s="632"/>
      <c r="F610" s="632"/>
      <c r="G610" s="632"/>
      <c r="H610" s="632"/>
      <c r="I610" s="632"/>
      <c r="J610" s="632"/>
      <c r="K610" s="632"/>
      <c r="L610" s="632"/>
      <c r="M610" s="632"/>
      <c r="N610" s="632"/>
      <c r="O610" s="632"/>
      <c r="P610" s="632"/>
      <c r="Q610" s="632"/>
    </row>
    <row r="611" spans="1:17" x14ac:dyDescent="0.3">
      <c r="A611" s="632"/>
      <c r="B611" s="632"/>
      <c r="C611" s="632"/>
      <c r="D611" s="632"/>
      <c r="E611" s="632"/>
      <c r="F611" s="632"/>
      <c r="G611" s="632"/>
      <c r="H611" s="632"/>
      <c r="I611" s="632"/>
      <c r="J611" s="632"/>
      <c r="K611" s="632"/>
      <c r="L611" s="632"/>
      <c r="M611" s="632"/>
      <c r="N611" s="632"/>
      <c r="O611" s="632"/>
      <c r="P611" s="632"/>
      <c r="Q611" s="632"/>
    </row>
    <row r="612" spans="1:17" x14ac:dyDescent="0.3">
      <c r="A612" s="632"/>
      <c r="B612" s="632"/>
      <c r="C612" s="632"/>
      <c r="D612" s="632"/>
      <c r="E612" s="632"/>
      <c r="F612" s="632"/>
      <c r="G612" s="632"/>
      <c r="H612" s="632"/>
      <c r="I612" s="632"/>
      <c r="J612" s="632"/>
      <c r="K612" s="632"/>
      <c r="L612" s="632"/>
      <c r="M612" s="632"/>
      <c r="N612" s="632"/>
      <c r="O612" s="632"/>
      <c r="P612" s="632"/>
      <c r="Q612" s="632"/>
    </row>
    <row r="613" spans="1:17" x14ac:dyDescent="0.3">
      <c r="A613" s="632"/>
      <c r="B613" s="632"/>
      <c r="C613" s="632"/>
      <c r="D613" s="632"/>
      <c r="E613" s="632"/>
      <c r="F613" s="632"/>
      <c r="G613" s="632"/>
      <c r="H613" s="632"/>
      <c r="I613" s="632"/>
      <c r="J613" s="632"/>
      <c r="K613" s="632"/>
      <c r="L613" s="632"/>
      <c r="M613" s="632"/>
      <c r="N613" s="632"/>
      <c r="O613" s="632"/>
      <c r="P613" s="632"/>
      <c r="Q613" s="632"/>
    </row>
    <row r="614" spans="1:17" x14ac:dyDescent="0.3">
      <c r="A614" s="632"/>
      <c r="B614" s="632"/>
      <c r="C614" s="632"/>
      <c r="D614" s="632"/>
      <c r="E614" s="632"/>
      <c r="F614" s="632"/>
      <c r="G614" s="632"/>
      <c r="H614" s="632"/>
      <c r="I614" s="632"/>
      <c r="J614" s="632"/>
      <c r="K614" s="632"/>
      <c r="L614" s="632"/>
      <c r="M614" s="632"/>
      <c r="N614" s="632"/>
      <c r="O614" s="632"/>
      <c r="P614" s="632"/>
      <c r="Q614" s="632"/>
    </row>
    <row r="615" spans="1:17" x14ac:dyDescent="0.3">
      <c r="A615" s="632"/>
      <c r="B615" s="632"/>
      <c r="C615" s="632"/>
      <c r="D615" s="632"/>
      <c r="E615" s="632"/>
      <c r="F615" s="632"/>
      <c r="G615" s="632"/>
      <c r="H615" s="632"/>
      <c r="I615" s="632"/>
      <c r="J615" s="632"/>
      <c r="K615" s="632"/>
      <c r="L615" s="632"/>
      <c r="M615" s="632"/>
      <c r="N615" s="632"/>
      <c r="O615" s="632"/>
      <c r="P615" s="632"/>
      <c r="Q615" s="632"/>
    </row>
    <row r="616" spans="1:17" x14ac:dyDescent="0.3">
      <c r="A616" s="632"/>
      <c r="B616" s="632"/>
      <c r="C616" s="632"/>
      <c r="D616" s="632"/>
      <c r="E616" s="632"/>
      <c r="F616" s="632"/>
      <c r="G616" s="632"/>
      <c r="H616" s="632"/>
      <c r="I616" s="632"/>
      <c r="J616" s="632"/>
      <c r="K616" s="632"/>
      <c r="L616" s="632"/>
      <c r="M616" s="632"/>
      <c r="N616" s="632"/>
      <c r="O616" s="632"/>
      <c r="P616" s="632"/>
      <c r="Q616" s="632"/>
    </row>
    <row r="617" spans="1:17" x14ac:dyDescent="0.3">
      <c r="A617" s="632"/>
      <c r="B617" s="632"/>
      <c r="C617" s="632"/>
      <c r="D617" s="632"/>
      <c r="E617" s="632"/>
      <c r="F617" s="632"/>
      <c r="G617" s="632"/>
      <c r="H617" s="632"/>
      <c r="I617" s="632"/>
      <c r="J617" s="632"/>
      <c r="K617" s="632"/>
      <c r="L617" s="632"/>
      <c r="M617" s="632"/>
      <c r="N617" s="632"/>
      <c r="O617" s="632"/>
      <c r="P617" s="632"/>
      <c r="Q617" s="632"/>
    </row>
    <row r="618" spans="1:17" x14ac:dyDescent="0.3">
      <c r="A618" s="632"/>
      <c r="B618" s="632"/>
      <c r="C618" s="632"/>
      <c r="D618" s="632"/>
      <c r="E618" s="632"/>
      <c r="F618" s="632"/>
      <c r="G618" s="632"/>
      <c r="H618" s="632"/>
      <c r="I618" s="632"/>
      <c r="J618" s="632"/>
      <c r="K618" s="632"/>
      <c r="L618" s="632"/>
      <c r="M618" s="632"/>
      <c r="N618" s="632"/>
      <c r="O618" s="632"/>
      <c r="P618" s="632"/>
      <c r="Q618" s="632"/>
    </row>
    <row r="619" spans="1:17" x14ac:dyDescent="0.3">
      <c r="A619" s="632"/>
      <c r="B619" s="632"/>
      <c r="C619" s="632"/>
      <c r="D619" s="632"/>
      <c r="E619" s="632"/>
      <c r="F619" s="632"/>
      <c r="G619" s="632"/>
      <c r="H619" s="632"/>
      <c r="I619" s="632"/>
      <c r="J619" s="632"/>
      <c r="K619" s="632"/>
      <c r="L619" s="632"/>
      <c r="M619" s="632"/>
      <c r="N619" s="632"/>
      <c r="O619" s="632"/>
      <c r="P619" s="632"/>
      <c r="Q619" s="632"/>
    </row>
    <row r="620" spans="1:17" x14ac:dyDescent="0.3">
      <c r="A620" s="632"/>
      <c r="B620" s="632"/>
      <c r="C620" s="632"/>
      <c r="D620" s="632"/>
      <c r="E620" s="632"/>
      <c r="F620" s="632"/>
      <c r="G620" s="632"/>
      <c r="H620" s="632"/>
      <c r="I620" s="632"/>
      <c r="J620" s="632"/>
      <c r="K620" s="632"/>
      <c r="L620" s="632"/>
      <c r="M620" s="632"/>
      <c r="N620" s="632"/>
      <c r="O620" s="632"/>
      <c r="P620" s="632"/>
      <c r="Q620" s="632"/>
    </row>
    <row r="621" spans="1:17" x14ac:dyDescent="0.3">
      <c r="A621" s="632"/>
      <c r="B621" s="632"/>
      <c r="C621" s="632"/>
      <c r="D621" s="632"/>
      <c r="E621" s="632"/>
      <c r="F621" s="632"/>
      <c r="G621" s="632"/>
      <c r="H621" s="632"/>
      <c r="I621" s="632"/>
      <c r="J621" s="632"/>
      <c r="K621" s="632"/>
      <c r="L621" s="632"/>
      <c r="M621" s="632"/>
      <c r="N621" s="632"/>
      <c r="O621" s="632"/>
      <c r="P621" s="632"/>
      <c r="Q621" s="632"/>
    </row>
    <row r="622" spans="1:17" x14ac:dyDescent="0.3">
      <c r="A622" s="632"/>
      <c r="B622" s="632"/>
      <c r="C622" s="632"/>
      <c r="D622" s="632"/>
      <c r="E622" s="632"/>
      <c r="F622" s="632"/>
      <c r="G622" s="632"/>
      <c r="H622" s="632"/>
      <c r="I622" s="632"/>
      <c r="J622" s="632"/>
      <c r="K622" s="632"/>
      <c r="L622" s="632"/>
      <c r="M622" s="632"/>
      <c r="N622" s="632"/>
      <c r="O622" s="632"/>
      <c r="P622" s="632"/>
      <c r="Q622" s="632"/>
    </row>
    <row r="623" spans="1:17" x14ac:dyDescent="0.3">
      <c r="A623" s="632"/>
      <c r="B623" s="632"/>
      <c r="C623" s="632"/>
      <c r="D623" s="632"/>
      <c r="E623" s="632"/>
      <c r="F623" s="632"/>
      <c r="G623" s="632"/>
      <c r="H623" s="632"/>
      <c r="I623" s="632"/>
      <c r="J623" s="632"/>
      <c r="K623" s="632"/>
      <c r="L623" s="632"/>
      <c r="M623" s="632"/>
      <c r="N623" s="632"/>
      <c r="O623" s="632"/>
      <c r="P623" s="632"/>
      <c r="Q623" s="632"/>
    </row>
    <row r="624" spans="1:17" x14ac:dyDescent="0.3">
      <c r="A624" s="632"/>
      <c r="B624" s="632"/>
      <c r="C624" s="632"/>
      <c r="D624" s="632"/>
      <c r="E624" s="632"/>
      <c r="F624" s="632"/>
      <c r="G624" s="632"/>
      <c r="H624" s="632"/>
      <c r="I624" s="632"/>
      <c r="J624" s="632"/>
      <c r="K624" s="632"/>
      <c r="L624" s="632"/>
      <c r="M624" s="632"/>
      <c r="N624" s="632"/>
      <c r="O624" s="632"/>
      <c r="P624" s="632"/>
      <c r="Q624" s="632"/>
    </row>
    <row r="625" spans="1:17" x14ac:dyDescent="0.3">
      <c r="A625" s="632"/>
      <c r="B625" s="632"/>
      <c r="C625" s="632"/>
      <c r="D625" s="632"/>
      <c r="E625" s="632"/>
      <c r="F625" s="632"/>
      <c r="G625" s="632"/>
      <c r="H625" s="632"/>
      <c r="I625" s="632"/>
      <c r="J625" s="632"/>
      <c r="K625" s="632"/>
      <c r="L625" s="632"/>
      <c r="M625" s="632"/>
      <c r="N625" s="632"/>
      <c r="O625" s="632"/>
      <c r="P625" s="632"/>
      <c r="Q625" s="632"/>
    </row>
    <row r="626" spans="1:17" x14ac:dyDescent="0.3">
      <c r="A626" s="632"/>
      <c r="B626" s="632"/>
      <c r="C626" s="632"/>
      <c r="D626" s="632"/>
      <c r="E626" s="632"/>
      <c r="F626" s="632"/>
      <c r="G626" s="632"/>
      <c r="H626" s="632"/>
      <c r="I626" s="632"/>
      <c r="J626" s="632"/>
      <c r="K626" s="632"/>
      <c r="L626" s="632"/>
      <c r="M626" s="632"/>
      <c r="N626" s="632"/>
      <c r="O626" s="632"/>
      <c r="P626" s="632"/>
      <c r="Q626" s="632"/>
    </row>
    <row r="627" spans="1:17" x14ac:dyDescent="0.3">
      <c r="A627" s="632"/>
      <c r="B627" s="632"/>
      <c r="C627" s="632"/>
      <c r="D627" s="632"/>
      <c r="E627" s="632"/>
      <c r="F627" s="632"/>
      <c r="G627" s="632"/>
      <c r="H627" s="632"/>
      <c r="I627" s="632"/>
      <c r="J627" s="632"/>
      <c r="K627" s="632"/>
      <c r="L627" s="632"/>
      <c r="M627" s="632"/>
      <c r="N627" s="632"/>
      <c r="O627" s="632"/>
      <c r="P627" s="632"/>
      <c r="Q627" s="632"/>
    </row>
    <row r="628" spans="1:17" x14ac:dyDescent="0.3">
      <c r="A628" s="632"/>
      <c r="B628" s="632"/>
      <c r="C628" s="632"/>
      <c r="D628" s="632"/>
      <c r="E628" s="632"/>
      <c r="F628" s="632"/>
      <c r="G628" s="632"/>
      <c r="H628" s="632"/>
      <c r="I628" s="632"/>
      <c r="J628" s="632"/>
      <c r="K628" s="632"/>
      <c r="L628" s="632"/>
      <c r="M628" s="632"/>
      <c r="N628" s="632"/>
      <c r="O628" s="632"/>
      <c r="P628" s="632"/>
      <c r="Q628" s="632"/>
    </row>
    <row r="629" spans="1:17" x14ac:dyDescent="0.3">
      <c r="A629" s="632"/>
      <c r="B629" s="632"/>
      <c r="C629" s="632"/>
      <c r="D629" s="632"/>
      <c r="E629" s="632"/>
      <c r="F629" s="632"/>
      <c r="G629" s="632"/>
      <c r="H629" s="632"/>
      <c r="I629" s="632"/>
      <c r="J629" s="632"/>
      <c r="K629" s="632"/>
      <c r="L629" s="632"/>
      <c r="M629" s="632"/>
      <c r="N629" s="632"/>
      <c r="O629" s="632"/>
      <c r="P629" s="632"/>
      <c r="Q629" s="632"/>
    </row>
    <row r="630" spans="1:17" x14ac:dyDescent="0.3">
      <c r="A630" s="632"/>
      <c r="B630" s="632"/>
      <c r="C630" s="632"/>
      <c r="D630" s="632"/>
      <c r="E630" s="632"/>
      <c r="F630" s="632"/>
      <c r="G630" s="632"/>
      <c r="H630" s="632"/>
      <c r="I630" s="632"/>
      <c r="J630" s="632"/>
      <c r="K630" s="632"/>
      <c r="L630" s="632"/>
      <c r="M630" s="632"/>
      <c r="N630" s="632"/>
      <c r="O630" s="632"/>
      <c r="P630" s="632"/>
      <c r="Q630" s="632"/>
    </row>
    <row r="631" spans="1:17" x14ac:dyDescent="0.3">
      <c r="A631" s="632"/>
      <c r="B631" s="632"/>
      <c r="C631" s="632"/>
      <c r="D631" s="632"/>
      <c r="E631" s="632"/>
      <c r="F631" s="632"/>
      <c r="G631" s="632"/>
      <c r="H631" s="632"/>
      <c r="I631" s="632"/>
      <c r="J631" s="632"/>
      <c r="K631" s="632"/>
      <c r="L631" s="632"/>
      <c r="M631" s="632"/>
      <c r="N631" s="632"/>
      <c r="O631" s="632"/>
      <c r="P631" s="632"/>
      <c r="Q631" s="632"/>
    </row>
    <row r="632" spans="1:17" x14ac:dyDescent="0.3">
      <c r="A632" s="632"/>
      <c r="B632" s="632"/>
      <c r="C632" s="632"/>
      <c r="D632" s="632"/>
      <c r="E632" s="632"/>
      <c r="F632" s="632"/>
      <c r="G632" s="632"/>
      <c r="H632" s="632"/>
      <c r="I632" s="632"/>
      <c r="J632" s="632"/>
      <c r="K632" s="632"/>
      <c r="L632" s="632"/>
      <c r="M632" s="632"/>
      <c r="N632" s="632"/>
      <c r="O632" s="632"/>
      <c r="P632" s="632"/>
      <c r="Q632" s="632"/>
    </row>
    <row r="633" spans="1:17" x14ac:dyDescent="0.3">
      <c r="A633" s="632"/>
      <c r="B633" s="632"/>
      <c r="C633" s="632"/>
      <c r="D633" s="632"/>
      <c r="E633" s="632"/>
      <c r="F633" s="632"/>
      <c r="G633" s="632"/>
      <c r="H633" s="632"/>
      <c r="I633" s="632"/>
      <c r="J633" s="632"/>
      <c r="K633" s="632"/>
      <c r="L633" s="632"/>
      <c r="M633" s="632"/>
      <c r="N633" s="632"/>
      <c r="O633" s="632"/>
      <c r="P633" s="632"/>
      <c r="Q633" s="632"/>
    </row>
    <row r="634" spans="1:17" x14ac:dyDescent="0.3">
      <c r="A634" s="632"/>
      <c r="B634" s="632"/>
      <c r="C634" s="632"/>
      <c r="D634" s="632"/>
      <c r="E634" s="632"/>
      <c r="F634" s="632"/>
      <c r="G634" s="632"/>
      <c r="H634" s="632"/>
      <c r="I634" s="632"/>
      <c r="J634" s="632"/>
      <c r="K634" s="632"/>
      <c r="L634" s="632"/>
      <c r="M634" s="632"/>
      <c r="N634" s="632"/>
      <c r="O634" s="632"/>
      <c r="P634" s="632"/>
      <c r="Q634" s="632"/>
    </row>
    <row r="635" spans="1:17" x14ac:dyDescent="0.3">
      <c r="A635" s="632"/>
      <c r="B635" s="632"/>
      <c r="C635" s="632"/>
      <c r="D635" s="632"/>
      <c r="E635" s="632"/>
      <c r="F635" s="632"/>
      <c r="G635" s="632"/>
      <c r="H635" s="632"/>
      <c r="I635" s="632"/>
      <c r="J635" s="632"/>
      <c r="K635" s="632"/>
      <c r="L635" s="632"/>
      <c r="M635" s="632"/>
      <c r="N635" s="632"/>
      <c r="O635" s="632"/>
      <c r="P635" s="632"/>
      <c r="Q635" s="632"/>
    </row>
    <row r="636" spans="1:17" x14ac:dyDescent="0.3">
      <c r="A636" s="632"/>
      <c r="B636" s="632"/>
      <c r="C636" s="632"/>
      <c r="D636" s="632"/>
      <c r="E636" s="632"/>
      <c r="F636" s="632"/>
      <c r="G636" s="632"/>
      <c r="H636" s="632"/>
      <c r="I636" s="632"/>
      <c r="J636" s="632"/>
      <c r="K636" s="632"/>
      <c r="L636" s="632"/>
      <c r="M636" s="632"/>
      <c r="N636" s="632"/>
      <c r="O636" s="632"/>
      <c r="P636" s="632"/>
      <c r="Q636" s="632"/>
    </row>
    <row r="637" spans="1:17" x14ac:dyDescent="0.3">
      <c r="A637" s="632"/>
      <c r="B637" s="632"/>
      <c r="C637" s="632"/>
      <c r="D637" s="632"/>
      <c r="E637" s="632"/>
      <c r="F637" s="632"/>
      <c r="G637" s="632"/>
      <c r="H637" s="632"/>
      <c r="I637" s="632"/>
      <c r="J637" s="632"/>
      <c r="K637" s="632"/>
      <c r="L637" s="632"/>
      <c r="M637" s="632"/>
      <c r="N637" s="632"/>
      <c r="O637" s="632"/>
      <c r="P637" s="632"/>
      <c r="Q637" s="632"/>
    </row>
    <row r="638" spans="1:17" x14ac:dyDescent="0.3">
      <c r="A638" s="632"/>
      <c r="B638" s="632"/>
      <c r="C638" s="632"/>
      <c r="D638" s="632"/>
      <c r="E638" s="632"/>
      <c r="F638" s="632"/>
      <c r="G638" s="632"/>
      <c r="H638" s="632"/>
      <c r="I638" s="632"/>
      <c r="J638" s="632"/>
      <c r="K638" s="632"/>
      <c r="L638" s="632"/>
      <c r="M638" s="632"/>
      <c r="N638" s="632"/>
      <c r="O638" s="632"/>
      <c r="P638" s="632"/>
      <c r="Q638" s="632"/>
    </row>
    <row r="639" spans="1:17" x14ac:dyDescent="0.3">
      <c r="A639" s="632"/>
      <c r="B639" s="632"/>
      <c r="C639" s="632"/>
      <c r="D639" s="632"/>
      <c r="E639" s="632"/>
      <c r="F639" s="632"/>
      <c r="G639" s="632"/>
      <c r="H639" s="632"/>
      <c r="I639" s="632"/>
      <c r="J639" s="632"/>
      <c r="K639" s="632"/>
      <c r="L639" s="632"/>
      <c r="M639" s="632"/>
      <c r="N639" s="632"/>
      <c r="O639" s="632"/>
      <c r="P639" s="632"/>
      <c r="Q639" s="632"/>
    </row>
    <row r="640" spans="1:17" x14ac:dyDescent="0.3">
      <c r="A640" s="632"/>
      <c r="B640" s="632"/>
      <c r="C640" s="632"/>
      <c r="D640" s="632"/>
      <c r="E640" s="632"/>
      <c r="F640" s="632"/>
      <c r="G640" s="632"/>
      <c r="H640" s="632"/>
      <c r="I640" s="632"/>
      <c r="J640" s="632"/>
      <c r="K640" s="632"/>
      <c r="L640" s="632"/>
      <c r="M640" s="632"/>
      <c r="N640" s="632"/>
      <c r="O640" s="632"/>
      <c r="P640" s="632"/>
      <c r="Q640" s="632"/>
    </row>
    <row r="641" spans="1:17" x14ac:dyDescent="0.3">
      <c r="A641" s="632"/>
      <c r="B641" s="632"/>
      <c r="C641" s="632"/>
      <c r="D641" s="632"/>
      <c r="E641" s="632"/>
      <c r="F641" s="632"/>
      <c r="G641" s="632"/>
      <c r="H641" s="632"/>
      <c r="I641" s="632"/>
      <c r="J641" s="632"/>
      <c r="K641" s="632"/>
      <c r="L641" s="632"/>
      <c r="M641" s="632"/>
      <c r="N641" s="632"/>
      <c r="O641" s="632"/>
      <c r="P641" s="632"/>
      <c r="Q641" s="632"/>
    </row>
    <row r="642" spans="1:17" x14ac:dyDescent="0.3">
      <c r="A642" s="632"/>
      <c r="B642" s="632"/>
      <c r="C642" s="632"/>
      <c r="D642" s="632"/>
      <c r="E642" s="632"/>
      <c r="F642" s="632"/>
      <c r="G642" s="632"/>
      <c r="H642" s="632"/>
      <c r="I642" s="632"/>
      <c r="J642" s="632"/>
      <c r="K642" s="632"/>
      <c r="L642" s="632"/>
      <c r="M642" s="632"/>
      <c r="N642" s="632"/>
      <c r="O642" s="632"/>
      <c r="P642" s="632"/>
      <c r="Q642" s="632"/>
    </row>
    <row r="643" spans="1:17" x14ac:dyDescent="0.3">
      <c r="A643" s="632"/>
      <c r="B643" s="632"/>
      <c r="C643" s="632"/>
      <c r="D643" s="632"/>
      <c r="E643" s="632"/>
      <c r="F643" s="632"/>
      <c r="G643" s="632"/>
      <c r="H643" s="632"/>
      <c r="I643" s="632"/>
      <c r="J643" s="632"/>
      <c r="K643" s="632"/>
      <c r="L643" s="632"/>
      <c r="M643" s="632"/>
      <c r="N643" s="632"/>
      <c r="O643" s="632"/>
      <c r="P643" s="632"/>
      <c r="Q643" s="632"/>
    </row>
    <row r="644" spans="1:17" x14ac:dyDescent="0.3">
      <c r="A644" s="632"/>
      <c r="B644" s="632"/>
      <c r="C644" s="632"/>
      <c r="D644" s="632"/>
      <c r="E644" s="632"/>
      <c r="F644" s="632"/>
      <c r="G644" s="632"/>
      <c r="H644" s="632"/>
      <c r="I644" s="632"/>
      <c r="J644" s="632"/>
      <c r="K644" s="632"/>
      <c r="L644" s="632"/>
      <c r="M644" s="632"/>
      <c r="N644" s="632"/>
      <c r="O644" s="632"/>
      <c r="P644" s="632"/>
      <c r="Q644" s="632"/>
    </row>
    <row r="645" spans="1:17" x14ac:dyDescent="0.3">
      <c r="A645" s="632"/>
      <c r="B645" s="632"/>
      <c r="C645" s="632"/>
      <c r="D645" s="632"/>
      <c r="E645" s="632"/>
      <c r="F645" s="632"/>
      <c r="G645" s="632"/>
      <c r="H645" s="632"/>
      <c r="I645" s="632"/>
      <c r="J645" s="632"/>
      <c r="K645" s="632"/>
      <c r="L645" s="632"/>
      <c r="M645" s="632"/>
      <c r="N645" s="632"/>
      <c r="O645" s="632"/>
      <c r="P645" s="632"/>
      <c r="Q645" s="632"/>
    </row>
    <row r="646" spans="1:17" x14ac:dyDescent="0.3">
      <c r="A646" s="632"/>
      <c r="B646" s="632"/>
      <c r="C646" s="632"/>
      <c r="D646" s="632"/>
      <c r="E646" s="632"/>
      <c r="F646" s="632"/>
      <c r="G646" s="632"/>
      <c r="H646" s="632"/>
      <c r="I646" s="632"/>
      <c r="J646" s="632"/>
      <c r="K646" s="632"/>
      <c r="L646" s="632"/>
      <c r="M646" s="632"/>
      <c r="N646" s="632"/>
      <c r="O646" s="632"/>
      <c r="P646" s="632"/>
      <c r="Q646" s="632"/>
    </row>
    <row r="647" spans="1:17" x14ac:dyDescent="0.3">
      <c r="A647" s="632"/>
      <c r="B647" s="632"/>
      <c r="C647" s="632"/>
      <c r="D647" s="632"/>
      <c r="E647" s="632"/>
      <c r="F647" s="632"/>
      <c r="G647" s="632"/>
      <c r="H647" s="632"/>
      <c r="I647" s="632"/>
      <c r="J647" s="632"/>
      <c r="K647" s="632"/>
      <c r="L647" s="632"/>
      <c r="M647" s="632"/>
      <c r="N647" s="632"/>
      <c r="O647" s="632"/>
      <c r="P647" s="632"/>
      <c r="Q647" s="632"/>
    </row>
    <row r="648" spans="1:17" x14ac:dyDescent="0.3">
      <c r="A648" s="632"/>
      <c r="B648" s="632"/>
      <c r="C648" s="632"/>
      <c r="D648" s="632"/>
      <c r="E648" s="632"/>
      <c r="F648" s="632"/>
      <c r="G648" s="632"/>
      <c r="H648" s="632"/>
      <c r="I648" s="632"/>
      <c r="J648" s="632"/>
      <c r="K648" s="632"/>
      <c r="L648" s="632"/>
      <c r="M648" s="632"/>
      <c r="N648" s="632"/>
      <c r="O648" s="632"/>
      <c r="P648" s="632"/>
      <c r="Q648" s="632"/>
    </row>
    <row r="649" spans="1:17" x14ac:dyDescent="0.3">
      <c r="A649" s="632"/>
      <c r="B649" s="632"/>
      <c r="C649" s="632"/>
      <c r="D649" s="632"/>
      <c r="E649" s="632"/>
      <c r="F649" s="632"/>
      <c r="G649" s="632"/>
      <c r="H649" s="632"/>
      <c r="I649" s="632"/>
      <c r="J649" s="632"/>
      <c r="K649" s="632"/>
      <c r="L649" s="632"/>
      <c r="M649" s="632"/>
      <c r="N649" s="632"/>
      <c r="O649" s="632"/>
      <c r="P649" s="632"/>
      <c r="Q649" s="632"/>
    </row>
    <row r="650" spans="1:17" x14ac:dyDescent="0.3">
      <c r="A650" s="632"/>
      <c r="B650" s="632"/>
      <c r="C650" s="632"/>
      <c r="D650" s="632"/>
      <c r="E650" s="632"/>
      <c r="F650" s="632"/>
      <c r="G650" s="632"/>
      <c r="H650" s="632"/>
      <c r="I650" s="632"/>
      <c r="J650" s="632"/>
      <c r="K650" s="632"/>
      <c r="L650" s="632"/>
      <c r="M650" s="632"/>
      <c r="N650" s="632"/>
      <c r="O650" s="632"/>
      <c r="P650" s="632"/>
      <c r="Q650" s="632"/>
    </row>
    <row r="651" spans="1:17" x14ac:dyDescent="0.3">
      <c r="A651" s="632"/>
      <c r="B651" s="632"/>
      <c r="C651" s="632"/>
      <c r="D651" s="632"/>
      <c r="E651" s="632"/>
      <c r="F651" s="632"/>
      <c r="G651" s="632"/>
      <c r="H651" s="632"/>
      <c r="I651" s="632"/>
      <c r="J651" s="632"/>
      <c r="K651" s="632"/>
      <c r="L651" s="632"/>
      <c r="M651" s="632"/>
      <c r="N651" s="632"/>
      <c r="O651" s="632"/>
      <c r="P651" s="632"/>
      <c r="Q651" s="632"/>
    </row>
    <row r="652" spans="1:17" x14ac:dyDescent="0.3">
      <c r="A652" s="632"/>
      <c r="B652" s="632"/>
      <c r="C652" s="632"/>
      <c r="D652" s="632"/>
      <c r="E652" s="632"/>
      <c r="F652" s="632"/>
      <c r="G652" s="632"/>
      <c r="H652" s="632"/>
      <c r="I652" s="632"/>
      <c r="J652" s="632"/>
      <c r="K652" s="632"/>
      <c r="L652" s="632"/>
      <c r="M652" s="632"/>
      <c r="N652" s="632"/>
      <c r="O652" s="632"/>
      <c r="P652" s="632"/>
      <c r="Q652" s="632"/>
    </row>
    <row r="653" spans="1:17" x14ac:dyDescent="0.3">
      <c r="A653" s="632"/>
      <c r="B653" s="632"/>
      <c r="C653" s="632"/>
      <c r="D653" s="632"/>
      <c r="E653" s="632"/>
      <c r="F653" s="632"/>
      <c r="G653" s="632"/>
      <c r="H653" s="632"/>
      <c r="I653" s="632"/>
      <c r="J653" s="632"/>
      <c r="K653" s="632"/>
      <c r="L653" s="632"/>
      <c r="M653" s="632"/>
      <c r="N653" s="632"/>
      <c r="O653" s="632"/>
      <c r="P653" s="632"/>
      <c r="Q653" s="632"/>
    </row>
    <row r="654" spans="1:17" x14ac:dyDescent="0.3">
      <c r="A654" s="632"/>
      <c r="B654" s="632"/>
      <c r="C654" s="632"/>
      <c r="D654" s="632"/>
      <c r="E654" s="632"/>
      <c r="F654" s="632"/>
      <c r="G654" s="632"/>
      <c r="H654" s="632"/>
      <c r="I654" s="632"/>
      <c r="J654" s="632"/>
      <c r="K654" s="632"/>
      <c r="L654" s="632"/>
      <c r="M654" s="632"/>
      <c r="N654" s="632"/>
      <c r="O654" s="632"/>
      <c r="P654" s="632"/>
      <c r="Q654" s="632"/>
    </row>
    <row r="655" spans="1:17" x14ac:dyDescent="0.3">
      <c r="A655" s="632"/>
      <c r="B655" s="632"/>
      <c r="C655" s="632"/>
      <c r="D655" s="632"/>
      <c r="E655" s="632"/>
      <c r="F655" s="632"/>
      <c r="G655" s="632"/>
      <c r="H655" s="632"/>
      <c r="I655" s="632"/>
      <c r="J655" s="632"/>
      <c r="K655" s="632"/>
      <c r="L655" s="632"/>
      <c r="M655" s="632"/>
      <c r="N655" s="632"/>
      <c r="O655" s="632"/>
      <c r="P655" s="632"/>
      <c r="Q655" s="632"/>
    </row>
    <row r="656" spans="1:17" x14ac:dyDescent="0.3">
      <c r="A656" s="632"/>
      <c r="B656" s="632"/>
      <c r="C656" s="632"/>
      <c r="D656" s="632"/>
      <c r="E656" s="632"/>
      <c r="F656" s="632"/>
      <c r="G656" s="632"/>
      <c r="H656" s="632"/>
      <c r="I656" s="632"/>
      <c r="J656" s="632"/>
      <c r="K656" s="632"/>
      <c r="L656" s="632"/>
      <c r="M656" s="632"/>
      <c r="N656" s="632"/>
      <c r="O656" s="632"/>
      <c r="P656" s="632"/>
      <c r="Q656" s="632"/>
    </row>
    <row r="657" spans="1:17" x14ac:dyDescent="0.3">
      <c r="A657" s="632"/>
      <c r="B657" s="632"/>
      <c r="C657" s="632"/>
      <c r="D657" s="632"/>
      <c r="E657" s="632"/>
      <c r="F657" s="632"/>
      <c r="G657" s="632"/>
      <c r="H657" s="632"/>
      <c r="I657" s="632"/>
      <c r="J657" s="632"/>
      <c r="K657" s="632"/>
      <c r="L657" s="632"/>
      <c r="M657" s="632"/>
      <c r="N657" s="632"/>
      <c r="O657" s="632"/>
      <c r="P657" s="632"/>
      <c r="Q657" s="632"/>
    </row>
    <row r="658" spans="1:17" x14ac:dyDescent="0.3">
      <c r="A658" s="632"/>
      <c r="B658" s="632"/>
      <c r="C658" s="632"/>
      <c r="D658" s="632"/>
      <c r="E658" s="632"/>
      <c r="F658" s="632"/>
      <c r="G658" s="632"/>
      <c r="H658" s="632"/>
      <c r="I658" s="632"/>
      <c r="J658" s="632"/>
      <c r="K658" s="632"/>
      <c r="L658" s="632"/>
      <c r="M658" s="632"/>
      <c r="N658" s="632"/>
      <c r="O658" s="632"/>
      <c r="P658" s="632"/>
      <c r="Q658" s="632"/>
    </row>
    <row r="659" spans="1:17" x14ac:dyDescent="0.3">
      <c r="A659" s="632"/>
      <c r="B659" s="632"/>
      <c r="C659" s="632"/>
      <c r="D659" s="632"/>
      <c r="E659" s="632"/>
      <c r="F659" s="632"/>
      <c r="G659" s="632"/>
      <c r="H659" s="632"/>
      <c r="I659" s="632"/>
      <c r="J659" s="632"/>
      <c r="K659" s="632"/>
      <c r="L659" s="632"/>
      <c r="M659" s="632"/>
      <c r="N659" s="632"/>
      <c r="O659" s="632"/>
      <c r="P659" s="632"/>
      <c r="Q659" s="632"/>
    </row>
    <row r="660" spans="1:17" x14ac:dyDescent="0.3">
      <c r="A660" s="632"/>
      <c r="B660" s="632"/>
      <c r="C660" s="632"/>
      <c r="D660" s="632"/>
      <c r="E660" s="632"/>
      <c r="F660" s="632"/>
      <c r="G660" s="632"/>
      <c r="H660" s="632"/>
      <c r="I660" s="632"/>
      <c r="J660" s="632"/>
      <c r="K660" s="632"/>
      <c r="L660" s="632"/>
      <c r="M660" s="632"/>
      <c r="N660" s="632"/>
      <c r="O660" s="632"/>
      <c r="P660" s="632"/>
      <c r="Q660" s="632"/>
    </row>
    <row r="661" spans="1:17" x14ac:dyDescent="0.3">
      <c r="A661" s="632"/>
      <c r="B661" s="632"/>
      <c r="C661" s="632"/>
      <c r="D661" s="632"/>
      <c r="E661" s="632"/>
      <c r="F661" s="632"/>
      <c r="G661" s="632"/>
      <c r="H661" s="632"/>
      <c r="I661" s="632"/>
      <c r="J661" s="632"/>
      <c r="K661" s="632"/>
      <c r="L661" s="632"/>
      <c r="M661" s="632"/>
      <c r="N661" s="632"/>
      <c r="O661" s="632"/>
      <c r="P661" s="632"/>
      <c r="Q661" s="632"/>
    </row>
    <row r="662" spans="1:17" x14ac:dyDescent="0.3">
      <c r="A662" s="632"/>
      <c r="B662" s="632"/>
      <c r="C662" s="632"/>
      <c r="D662" s="632"/>
      <c r="E662" s="632"/>
      <c r="F662" s="632"/>
      <c r="G662" s="632"/>
      <c r="H662" s="632"/>
      <c r="I662" s="632"/>
      <c r="J662" s="632"/>
      <c r="K662" s="632"/>
      <c r="L662" s="632"/>
      <c r="M662" s="632"/>
      <c r="N662" s="632"/>
      <c r="O662" s="632"/>
      <c r="P662" s="632"/>
      <c r="Q662" s="632"/>
    </row>
    <row r="663" spans="1:17" x14ac:dyDescent="0.3">
      <c r="A663" s="632"/>
      <c r="B663" s="632"/>
      <c r="C663" s="632"/>
      <c r="D663" s="632"/>
      <c r="E663" s="632"/>
      <c r="F663" s="632"/>
      <c r="G663" s="632"/>
      <c r="H663" s="632"/>
      <c r="I663" s="632"/>
      <c r="J663" s="632"/>
      <c r="K663" s="632"/>
      <c r="L663" s="632"/>
      <c r="M663" s="632"/>
      <c r="N663" s="632"/>
      <c r="O663" s="632"/>
      <c r="P663" s="632"/>
      <c r="Q663" s="632"/>
    </row>
  </sheetData>
  <autoFilter ref="A10:BN158"/>
  <dataConsolidate/>
  <mergeCells count="639">
    <mergeCell ref="S55:S58"/>
    <mergeCell ref="T55:T58"/>
    <mergeCell ref="X19:X22"/>
    <mergeCell ref="X23:X26"/>
    <mergeCell ref="U19:U22"/>
    <mergeCell ref="V19:V22"/>
    <mergeCell ref="W19:W22"/>
    <mergeCell ref="R19:R22"/>
    <mergeCell ref="S23:S26"/>
    <mergeCell ref="T23:T26"/>
    <mergeCell ref="U23:U26"/>
    <mergeCell ref="V23:V26"/>
    <mergeCell ref="W23:W26"/>
    <mergeCell ref="R23:R26"/>
    <mergeCell ref="S19:S22"/>
    <mergeCell ref="T19:T22"/>
    <mergeCell ref="Y6:AE6"/>
    <mergeCell ref="G7:G10"/>
    <mergeCell ref="A6:H6"/>
    <mergeCell ref="AR8:AR10"/>
    <mergeCell ref="AS8:AS10"/>
    <mergeCell ref="AJ6:AK7"/>
    <mergeCell ref="AG7:AG10"/>
    <mergeCell ref="AP6:AQ7"/>
    <mergeCell ref="AJ8:AJ10"/>
    <mergeCell ref="AK8:AK10"/>
    <mergeCell ref="AL8:AL9"/>
    <mergeCell ref="AM8:AM10"/>
    <mergeCell ref="AP8:AP10"/>
    <mergeCell ref="AF7:AF10"/>
    <mergeCell ref="I1:AT1"/>
    <mergeCell ref="I2:AT2"/>
    <mergeCell ref="AH3:AT3"/>
    <mergeCell ref="I3:AG3"/>
    <mergeCell ref="A1:H3"/>
    <mergeCell ref="AR6:AT7"/>
    <mergeCell ref="AL6:AO7"/>
    <mergeCell ref="AN8:AN10"/>
    <mergeCell ref="AF6:AI6"/>
    <mergeCell ref="AO8:AO10"/>
    <mergeCell ref="AT8:AT10"/>
    <mergeCell ref="AQ8:AQ10"/>
    <mergeCell ref="A7:A10"/>
    <mergeCell ref="B7:B10"/>
    <mergeCell ref="C7:C10"/>
    <mergeCell ref="D7:E9"/>
    <mergeCell ref="J7:J10"/>
    <mergeCell ref="K7:K10"/>
    <mergeCell ref="L7:L10"/>
    <mergeCell ref="M7:M10"/>
    <mergeCell ref="N7:N10"/>
    <mergeCell ref="H7:H10"/>
    <mergeCell ref="I7:I10"/>
    <mergeCell ref="F7:F9"/>
    <mergeCell ref="A5:AT5"/>
    <mergeCell ref="P7:P10"/>
    <mergeCell ref="Q7:Q10"/>
    <mergeCell ref="R7:R10"/>
    <mergeCell ref="O7:O10"/>
    <mergeCell ref="S8:S10"/>
    <mergeCell ref="T8:T10"/>
    <mergeCell ref="U8:U10"/>
    <mergeCell ref="AI9:AI10"/>
    <mergeCell ref="V8:V10"/>
    <mergeCell ref="W8:W10"/>
    <mergeCell ref="X8:X10"/>
    <mergeCell ref="S7:X7"/>
    <mergeCell ref="Y7:Y10"/>
    <mergeCell ref="Z7:Z10"/>
    <mergeCell ref="AA7:AA10"/>
    <mergeCell ref="AB7:AB10"/>
    <mergeCell ref="AC7:AC10"/>
    <mergeCell ref="AD7:AD10"/>
    <mergeCell ref="AE7:AE10"/>
    <mergeCell ref="AI7:AI8"/>
    <mergeCell ref="AH7:AH10"/>
    <mergeCell ref="I6:O6"/>
    <mergeCell ref="P6:X6"/>
    <mergeCell ref="B152:B155"/>
    <mergeCell ref="A47:A50"/>
    <mergeCell ref="A152:A155"/>
    <mergeCell ref="A43:A46"/>
    <mergeCell ref="A51:A54"/>
    <mergeCell ref="B144:B147"/>
    <mergeCell ref="B148:B151"/>
    <mergeCell ref="B128:B131"/>
    <mergeCell ref="B132:B135"/>
    <mergeCell ref="B59:B62"/>
    <mergeCell ref="B63:B66"/>
    <mergeCell ref="B67:B70"/>
    <mergeCell ref="B71:B74"/>
    <mergeCell ref="B79:B82"/>
    <mergeCell ref="B87:B90"/>
    <mergeCell ref="B75:B78"/>
    <mergeCell ref="A19:A22"/>
    <mergeCell ref="A27:A30"/>
    <mergeCell ref="A31:A34"/>
    <mergeCell ref="A35:A38"/>
    <mergeCell ref="A39:A42"/>
    <mergeCell ref="A11:A14"/>
    <mergeCell ref="A55:A58"/>
    <mergeCell ref="B23:B26"/>
    <mergeCell ref="A23:A26"/>
    <mergeCell ref="A15:A18"/>
    <mergeCell ref="B19:B22"/>
    <mergeCell ref="B27:B30"/>
    <mergeCell ref="B31:B34"/>
    <mergeCell ref="B35:B38"/>
    <mergeCell ref="B39:B42"/>
    <mergeCell ref="B11:B14"/>
    <mergeCell ref="B15:B18"/>
    <mergeCell ref="B43:B46"/>
    <mergeCell ref="B51:B54"/>
    <mergeCell ref="B47:B50"/>
    <mergeCell ref="B55:B58"/>
    <mergeCell ref="E19:E22"/>
    <mergeCell ref="F19:F22"/>
    <mergeCell ref="D27:D30"/>
    <mergeCell ref="E27:E30"/>
    <mergeCell ref="F27:F30"/>
    <mergeCell ref="E59:E62"/>
    <mergeCell ref="F59:F62"/>
    <mergeCell ref="C63:C66"/>
    <mergeCell ref="D63:D66"/>
    <mergeCell ref="E63:E66"/>
    <mergeCell ref="F63:F66"/>
    <mergeCell ref="C23:C26"/>
    <mergeCell ref="D23:D26"/>
    <mergeCell ref="E23:E26"/>
    <mergeCell ref="F23:F26"/>
    <mergeCell ref="C51:C54"/>
    <mergeCell ref="D51:D54"/>
    <mergeCell ref="E51:E54"/>
    <mergeCell ref="F51:F54"/>
    <mergeCell ref="D47:D50"/>
    <mergeCell ref="C27:C30"/>
    <mergeCell ref="C39:C42"/>
    <mergeCell ref="C43:C46"/>
    <mergeCell ref="C47:C50"/>
    <mergeCell ref="C11:C14"/>
    <mergeCell ref="D11:D14"/>
    <mergeCell ref="E11:E14"/>
    <mergeCell ref="F11:F14"/>
    <mergeCell ref="C15:C18"/>
    <mergeCell ref="D15:D18"/>
    <mergeCell ref="E15:E18"/>
    <mergeCell ref="F15:F18"/>
    <mergeCell ref="D43:D46"/>
    <mergeCell ref="E43:E46"/>
    <mergeCell ref="F43:F46"/>
    <mergeCell ref="C31:C34"/>
    <mergeCell ref="D31:D34"/>
    <mergeCell ref="E31:E34"/>
    <mergeCell ref="F31:F34"/>
    <mergeCell ref="C35:C38"/>
    <mergeCell ref="D35:D38"/>
    <mergeCell ref="E35:E38"/>
    <mergeCell ref="F35:F38"/>
    <mergeCell ref="D39:D42"/>
    <mergeCell ref="E39:E42"/>
    <mergeCell ref="F39:F42"/>
    <mergeCell ref="C19:C22"/>
    <mergeCell ref="D19:D22"/>
    <mergeCell ref="D55:D58"/>
    <mergeCell ref="E55:E58"/>
    <mergeCell ref="F55:F58"/>
    <mergeCell ref="G152:G155"/>
    <mergeCell ref="C152:C155"/>
    <mergeCell ref="D152:D155"/>
    <mergeCell ref="E152:E155"/>
    <mergeCell ref="F152:F155"/>
    <mergeCell ref="C128:C131"/>
    <mergeCell ref="D128:D131"/>
    <mergeCell ref="E128:E131"/>
    <mergeCell ref="F128:F131"/>
    <mergeCell ref="C132:C135"/>
    <mergeCell ref="D132:D135"/>
    <mergeCell ref="E132:E135"/>
    <mergeCell ref="F132:F135"/>
    <mergeCell ref="E136:E139"/>
    <mergeCell ref="F136:F139"/>
    <mergeCell ref="F144:F147"/>
    <mergeCell ref="D148:D151"/>
    <mergeCell ref="E148:E151"/>
    <mergeCell ref="C148:C151"/>
    <mergeCell ref="C144:C147"/>
    <mergeCell ref="D144:D147"/>
    <mergeCell ref="E144:E147"/>
    <mergeCell ref="G148:G151"/>
    <mergeCell ref="G35:G38"/>
    <mergeCell ref="G39:G42"/>
    <mergeCell ref="G11:G14"/>
    <mergeCell ref="G15:G18"/>
    <mergeCell ref="G43:G46"/>
    <mergeCell ref="G51:G54"/>
    <mergeCell ref="G47:G50"/>
    <mergeCell ref="G128:G131"/>
    <mergeCell ref="G132:G135"/>
    <mergeCell ref="G136:G139"/>
    <mergeCell ref="G55:G58"/>
    <mergeCell ref="G59:G62"/>
    <mergeCell ref="G63:G66"/>
    <mergeCell ref="G67:G70"/>
    <mergeCell ref="G23:G26"/>
    <mergeCell ref="F71:F74"/>
    <mergeCell ref="G71:G74"/>
    <mergeCell ref="E47:E50"/>
    <mergeCell ref="F47:F50"/>
    <mergeCell ref="C55:C58"/>
    <mergeCell ref="O55:O58"/>
    <mergeCell ref="Q55:Q58"/>
    <mergeCell ref="N43:N46"/>
    <mergeCell ref="O43:O46"/>
    <mergeCell ref="H47:H50"/>
    <mergeCell ref="I47:I50"/>
    <mergeCell ref="J47:J50"/>
    <mergeCell ref="H120:H123"/>
    <mergeCell ref="F148:F151"/>
    <mergeCell ref="G19:G22"/>
    <mergeCell ref="G27:G30"/>
    <mergeCell ref="G144:G147"/>
    <mergeCell ref="G31:G34"/>
    <mergeCell ref="H55:H58"/>
    <mergeCell ref="I55:I58"/>
    <mergeCell ref="J55:J58"/>
    <mergeCell ref="K55:K58"/>
    <mergeCell ref="M55:M58"/>
    <mergeCell ref="O35:O38"/>
    <mergeCell ref="H43:H46"/>
    <mergeCell ref="I43:I46"/>
    <mergeCell ref="J43:J46"/>
    <mergeCell ref="K43:K46"/>
    <mergeCell ref="M43:M46"/>
    <mergeCell ref="Q19:Q22"/>
    <mergeCell ref="Q43:Q46"/>
    <mergeCell ref="Q23:Q26"/>
    <mergeCell ref="O27:O30"/>
    <mergeCell ref="H19:H22"/>
    <mergeCell ref="I19:I22"/>
    <mergeCell ref="O31:O34"/>
    <mergeCell ref="J19:J22"/>
    <mergeCell ref="K19:K22"/>
    <mergeCell ref="K39:K42"/>
    <mergeCell ref="M39:M42"/>
    <mergeCell ref="N39:N42"/>
    <mergeCell ref="O39:O42"/>
    <mergeCell ref="H23:H26"/>
    <mergeCell ref="I23:I26"/>
    <mergeCell ref="J23:J26"/>
    <mergeCell ref="K23:K26"/>
    <mergeCell ref="M23:M26"/>
    <mergeCell ref="N23:N26"/>
    <mergeCell ref="O23:O26"/>
    <mergeCell ref="H39:H42"/>
    <mergeCell ref="I39:I42"/>
    <mergeCell ref="J39:J42"/>
    <mergeCell ref="H35:H38"/>
    <mergeCell ref="I35:I38"/>
    <mergeCell ref="J35:J38"/>
    <mergeCell ref="K35:K38"/>
    <mergeCell ref="O11:O14"/>
    <mergeCell ref="H15:H18"/>
    <mergeCell ref="I15:I18"/>
    <mergeCell ref="J15:J18"/>
    <mergeCell ref="K15:K18"/>
    <mergeCell ref="M15:M18"/>
    <mergeCell ref="N15:N18"/>
    <mergeCell ref="O15:O18"/>
    <mergeCell ref="M19:M22"/>
    <mergeCell ref="N19:N22"/>
    <mergeCell ref="O19:O22"/>
    <mergeCell ref="J120:J123"/>
    <mergeCell ref="K120:K123"/>
    <mergeCell ref="H126:H127"/>
    <mergeCell ref="H11:H14"/>
    <mergeCell ref="I11:I14"/>
    <mergeCell ref="J11:J14"/>
    <mergeCell ref="K11:K14"/>
    <mergeCell ref="M11:M14"/>
    <mergeCell ref="N11:N14"/>
    <mergeCell ref="H31:H34"/>
    <mergeCell ref="I31:I34"/>
    <mergeCell ref="J31:J34"/>
    <mergeCell ref="K31:K34"/>
    <mergeCell ref="M31:M34"/>
    <mergeCell ref="N31:N34"/>
    <mergeCell ref="H27:H30"/>
    <mergeCell ref="I27:I30"/>
    <mergeCell ref="J27:J30"/>
    <mergeCell ref="K27:K30"/>
    <mergeCell ref="M27:M30"/>
    <mergeCell ref="N27:N30"/>
    <mergeCell ref="M35:M38"/>
    <mergeCell ref="N35:N38"/>
    <mergeCell ref="N55:N58"/>
    <mergeCell ref="M108:M111"/>
    <mergeCell ref="N108:N111"/>
    <mergeCell ref="O108:O111"/>
    <mergeCell ref="H132:H135"/>
    <mergeCell ref="K47:K50"/>
    <mergeCell ref="M47:M50"/>
    <mergeCell ref="N47:N50"/>
    <mergeCell ref="O47:O50"/>
    <mergeCell ref="H51:H54"/>
    <mergeCell ref="I51:I54"/>
    <mergeCell ref="J51:J54"/>
    <mergeCell ref="K51:K54"/>
    <mergeCell ref="M51:M54"/>
    <mergeCell ref="N51:N54"/>
    <mergeCell ref="O51:O54"/>
    <mergeCell ref="K103:K106"/>
    <mergeCell ref="L103:L106"/>
    <mergeCell ref="M103:M106"/>
    <mergeCell ref="N103:N106"/>
    <mergeCell ref="O103:O106"/>
    <mergeCell ref="H108:H111"/>
    <mergeCell ref="I108:I111"/>
    <mergeCell ref="J108:J111"/>
    <mergeCell ref="I120:I123"/>
    <mergeCell ref="I99:I102"/>
    <mergeCell ref="J99:J102"/>
    <mergeCell ref="K99:K102"/>
    <mergeCell ref="L99:L102"/>
    <mergeCell ref="M99:M102"/>
    <mergeCell ref="N99:N102"/>
    <mergeCell ref="O99:O102"/>
    <mergeCell ref="H103:H106"/>
    <mergeCell ref="I103:I106"/>
    <mergeCell ref="J103:J106"/>
    <mergeCell ref="B140:B143"/>
    <mergeCell ref="C140:C143"/>
    <mergeCell ref="D140:D143"/>
    <mergeCell ref="E140:E143"/>
    <mergeCell ref="F140:F143"/>
    <mergeCell ref="G140:G143"/>
    <mergeCell ref="B136:B139"/>
    <mergeCell ref="C136:C139"/>
    <mergeCell ref="D136:D139"/>
    <mergeCell ref="C71:C74"/>
    <mergeCell ref="D71:D74"/>
    <mergeCell ref="E71:E74"/>
    <mergeCell ref="C79:C82"/>
    <mergeCell ref="D79:D82"/>
    <mergeCell ref="E79:E82"/>
    <mergeCell ref="F79:F82"/>
    <mergeCell ref="G79:G82"/>
    <mergeCell ref="B83:B86"/>
    <mergeCell ref="C83:C86"/>
    <mergeCell ref="D83:D86"/>
    <mergeCell ref="E83:E86"/>
    <mergeCell ref="F83:F86"/>
    <mergeCell ref="G83:G86"/>
    <mergeCell ref="C75:C78"/>
    <mergeCell ref="D75:D78"/>
    <mergeCell ref="E75:E78"/>
    <mergeCell ref="F75:F78"/>
    <mergeCell ref="G75:G78"/>
    <mergeCell ref="F87:F90"/>
    <mergeCell ref="G87:G90"/>
    <mergeCell ref="B91:B94"/>
    <mergeCell ref="C91:C94"/>
    <mergeCell ref="D91:D94"/>
    <mergeCell ref="E91:E94"/>
    <mergeCell ref="F91:F94"/>
    <mergeCell ref="G91:G94"/>
    <mergeCell ref="B95:B98"/>
    <mergeCell ref="C95:C98"/>
    <mergeCell ref="D95:D98"/>
    <mergeCell ref="E95:E98"/>
    <mergeCell ref="F95:F98"/>
    <mergeCell ref="G95:G98"/>
    <mergeCell ref="C87:C90"/>
    <mergeCell ref="D87:D90"/>
    <mergeCell ref="E87:E90"/>
    <mergeCell ref="B108:B111"/>
    <mergeCell ref="C108:C111"/>
    <mergeCell ref="D108:D111"/>
    <mergeCell ref="E108:E111"/>
    <mergeCell ref="F108:F111"/>
    <mergeCell ref="G108:G111"/>
    <mergeCell ref="B99:B102"/>
    <mergeCell ref="C99:C102"/>
    <mergeCell ref="D99:D102"/>
    <mergeCell ref="E99:E102"/>
    <mergeCell ref="F99:F102"/>
    <mergeCell ref="G99:G102"/>
    <mergeCell ref="B103:B106"/>
    <mergeCell ref="C103:C106"/>
    <mergeCell ref="D103:D106"/>
    <mergeCell ref="E103:E106"/>
    <mergeCell ref="F103:F106"/>
    <mergeCell ref="G103:G106"/>
    <mergeCell ref="B112:B115"/>
    <mergeCell ref="C112:C115"/>
    <mergeCell ref="D112:D115"/>
    <mergeCell ref="E112:E115"/>
    <mergeCell ref="F112:F115"/>
    <mergeCell ref="G112:G115"/>
    <mergeCell ref="B116:B119"/>
    <mergeCell ref="C116:C119"/>
    <mergeCell ref="D116:D119"/>
    <mergeCell ref="E116:E119"/>
    <mergeCell ref="F116:F119"/>
    <mergeCell ref="G116:G119"/>
    <mergeCell ref="B120:B123"/>
    <mergeCell ref="C120:C123"/>
    <mergeCell ref="D120:D123"/>
    <mergeCell ref="E120:E123"/>
    <mergeCell ref="F120:F123"/>
    <mergeCell ref="G120:G123"/>
    <mergeCell ref="B126:B127"/>
    <mergeCell ref="C126:C127"/>
    <mergeCell ref="D126:D127"/>
    <mergeCell ref="E126:E127"/>
    <mergeCell ref="F126:F127"/>
    <mergeCell ref="G126:G127"/>
    <mergeCell ref="C124:C125"/>
    <mergeCell ref="D124:D125"/>
    <mergeCell ref="E124:E125"/>
    <mergeCell ref="F124:F125"/>
    <mergeCell ref="G124:G125"/>
    <mergeCell ref="A59:A62"/>
    <mergeCell ref="A63:A66"/>
    <mergeCell ref="A67:A70"/>
    <mergeCell ref="N59:N62"/>
    <mergeCell ref="N67:N70"/>
    <mergeCell ref="C59:C62"/>
    <mergeCell ref="D59:D62"/>
    <mergeCell ref="C67:C70"/>
    <mergeCell ref="D67:D70"/>
    <mergeCell ref="E67:E70"/>
    <mergeCell ref="F67:F70"/>
    <mergeCell ref="H59:H62"/>
    <mergeCell ref="I59:I62"/>
    <mergeCell ref="J59:J62"/>
    <mergeCell ref="K59:K62"/>
    <mergeCell ref="A103:A106"/>
    <mergeCell ref="A108:A111"/>
    <mergeCell ref="A112:A115"/>
    <mergeCell ref="A116:A119"/>
    <mergeCell ref="A120:A123"/>
    <mergeCell ref="A124:A125"/>
    <mergeCell ref="A71:A74"/>
    <mergeCell ref="A75:A78"/>
    <mergeCell ref="A79:A82"/>
    <mergeCell ref="A83:A86"/>
    <mergeCell ref="A87:A90"/>
    <mergeCell ref="A91:A94"/>
    <mergeCell ref="A95:A98"/>
    <mergeCell ref="A99:A102"/>
    <mergeCell ref="M59:M62"/>
    <mergeCell ref="H63:H66"/>
    <mergeCell ref="H67:H70"/>
    <mergeCell ref="I67:I70"/>
    <mergeCell ref="J67:J70"/>
    <mergeCell ref="K67:K70"/>
    <mergeCell ref="L67:L70"/>
    <mergeCell ref="M67:M70"/>
    <mergeCell ref="O59:O62"/>
    <mergeCell ref="O67:O70"/>
    <mergeCell ref="N71:N74"/>
    <mergeCell ref="O71:O74"/>
    <mergeCell ref="N75:N78"/>
    <mergeCell ref="O75:O78"/>
    <mergeCell ref="I63:I66"/>
    <mergeCell ref="J63:J66"/>
    <mergeCell ref="K63:K66"/>
    <mergeCell ref="L63:L66"/>
    <mergeCell ref="M63:M66"/>
    <mergeCell ref="N63:N66"/>
    <mergeCell ref="O63:O66"/>
    <mergeCell ref="H75:H78"/>
    <mergeCell ref="I75:I78"/>
    <mergeCell ref="J75:J78"/>
    <mergeCell ref="K75:K78"/>
    <mergeCell ref="L75:L78"/>
    <mergeCell ref="M75:M78"/>
    <mergeCell ref="H71:H74"/>
    <mergeCell ref="I71:I74"/>
    <mergeCell ref="J71:J74"/>
    <mergeCell ref="K71:K74"/>
    <mergeCell ref="L71:L74"/>
    <mergeCell ref="M71:M74"/>
    <mergeCell ref="J79:J82"/>
    <mergeCell ref="K79:K82"/>
    <mergeCell ref="L79:L82"/>
    <mergeCell ref="M79:M82"/>
    <mergeCell ref="N79:N82"/>
    <mergeCell ref="O79:O82"/>
    <mergeCell ref="H83:H86"/>
    <mergeCell ref="I83:I86"/>
    <mergeCell ref="J83:J86"/>
    <mergeCell ref="K83:K86"/>
    <mergeCell ref="L83:L86"/>
    <mergeCell ref="M83:M86"/>
    <mergeCell ref="N83:N86"/>
    <mergeCell ref="O83:O86"/>
    <mergeCell ref="H79:H82"/>
    <mergeCell ref="I79:I82"/>
    <mergeCell ref="K108:K111"/>
    <mergeCell ref="L108:L111"/>
    <mergeCell ref="H87:H90"/>
    <mergeCell ref="I87:I90"/>
    <mergeCell ref="J87:J90"/>
    <mergeCell ref="K87:K90"/>
    <mergeCell ref="L87:L90"/>
    <mergeCell ref="M87:M90"/>
    <mergeCell ref="N87:N90"/>
    <mergeCell ref="H91:H94"/>
    <mergeCell ref="I91:I94"/>
    <mergeCell ref="J91:J94"/>
    <mergeCell ref="K91:K94"/>
    <mergeCell ref="L91:L94"/>
    <mergeCell ref="M91:M94"/>
    <mergeCell ref="N91:N94"/>
    <mergeCell ref="H95:H98"/>
    <mergeCell ref="I95:I98"/>
    <mergeCell ref="J95:J98"/>
    <mergeCell ref="K95:K98"/>
    <mergeCell ref="L95:L98"/>
    <mergeCell ref="M95:M98"/>
    <mergeCell ref="N95:N98"/>
    <mergeCell ref="H99:H102"/>
    <mergeCell ref="H112:H115"/>
    <mergeCell ref="I112:I115"/>
    <mergeCell ref="J112:J115"/>
    <mergeCell ref="K112:K115"/>
    <mergeCell ref="L112:L115"/>
    <mergeCell ref="M112:M115"/>
    <mergeCell ref="N112:N115"/>
    <mergeCell ref="O112:O115"/>
    <mergeCell ref="H116:H119"/>
    <mergeCell ref="I116:I119"/>
    <mergeCell ref="J116:J119"/>
    <mergeCell ref="K116:K119"/>
    <mergeCell ref="L116:L119"/>
    <mergeCell ref="M116:M119"/>
    <mergeCell ref="N116:N119"/>
    <mergeCell ref="S136:S139"/>
    <mergeCell ref="T136:T139"/>
    <mergeCell ref="U136:U139"/>
    <mergeCell ref="V136:V139"/>
    <mergeCell ref="W136:W139"/>
    <mergeCell ref="X136:X139"/>
    <mergeCell ref="B124:B125"/>
    <mergeCell ref="N124:N125"/>
    <mergeCell ref="H124:H125"/>
    <mergeCell ref="O124:O125"/>
    <mergeCell ref="R136:R139"/>
    <mergeCell ref="H136:H139"/>
    <mergeCell ref="Q136:Q139"/>
    <mergeCell ref="P136:P139"/>
    <mergeCell ref="H128:H131"/>
    <mergeCell ref="I124:I125"/>
    <mergeCell ref="J124:J125"/>
    <mergeCell ref="K124:K125"/>
    <mergeCell ref="L124:L125"/>
    <mergeCell ref="M124:M125"/>
    <mergeCell ref="AJ124:AJ125"/>
    <mergeCell ref="AE124:AE125"/>
    <mergeCell ref="AK124:AK125"/>
    <mergeCell ref="AE11:AE14"/>
    <mergeCell ref="AE15:AE18"/>
    <mergeCell ref="AE19:AE22"/>
    <mergeCell ref="AE23:AE26"/>
    <mergeCell ref="AE27:AE30"/>
    <mergeCell ref="AE31:AE34"/>
    <mergeCell ref="AE35:AE38"/>
    <mergeCell ref="AE39:AE42"/>
    <mergeCell ref="AE43:AE46"/>
    <mergeCell ref="AE47:AE50"/>
    <mergeCell ref="AE51:AE54"/>
    <mergeCell ref="AE55:AE58"/>
    <mergeCell ref="AE59:AE62"/>
    <mergeCell ref="AE63:AE66"/>
    <mergeCell ref="AE103:AE106"/>
    <mergeCell ref="AE107:AE111"/>
    <mergeCell ref="O116:O119"/>
    <mergeCell ref="AE112:AE115"/>
    <mergeCell ref="AE67:AE70"/>
    <mergeCell ref="AE71:AE74"/>
    <mergeCell ref="AE75:AE78"/>
    <mergeCell ref="AE79:AE82"/>
    <mergeCell ref="AE83:AE86"/>
    <mergeCell ref="AE87:AE90"/>
    <mergeCell ref="AE91:AE94"/>
    <mergeCell ref="O87:O90"/>
    <mergeCell ref="O91:O94"/>
    <mergeCell ref="O95:O98"/>
    <mergeCell ref="AJ11:AJ12"/>
    <mergeCell ref="AK11:AK12"/>
    <mergeCell ref="AI11:AI12"/>
    <mergeCell ref="AI15:AI16"/>
    <mergeCell ref="AJ15:AJ16"/>
    <mergeCell ref="AK15:AK16"/>
    <mergeCell ref="AE152:AE155"/>
    <mergeCell ref="A126:A127"/>
    <mergeCell ref="A128:A131"/>
    <mergeCell ref="A132:A135"/>
    <mergeCell ref="A136:A139"/>
    <mergeCell ref="A140:A143"/>
    <mergeCell ref="A144:A147"/>
    <mergeCell ref="A148:A151"/>
    <mergeCell ref="AE126:AE131"/>
    <mergeCell ref="AE116:AE119"/>
    <mergeCell ref="AE120:AE123"/>
    <mergeCell ref="AE132:AE135"/>
    <mergeCell ref="AE136:AE139"/>
    <mergeCell ref="AE140:AE143"/>
    <mergeCell ref="AE144:AE147"/>
    <mergeCell ref="AE148:AE151"/>
    <mergeCell ref="AE95:AE98"/>
    <mergeCell ref="AE99:AE102"/>
    <mergeCell ref="AJ27:AJ29"/>
    <mergeCell ref="AK27:AK29"/>
    <mergeCell ref="AF27:AF29"/>
    <mergeCell ref="AG27:AG29"/>
    <mergeCell ref="AH27:AH29"/>
    <mergeCell ref="AI27:AI29"/>
    <mergeCell ref="AF15:AF16"/>
    <mergeCell ref="AG15:AG16"/>
    <mergeCell ref="AH15:AH16"/>
    <mergeCell ref="A163:B163"/>
    <mergeCell ref="C163:E163"/>
    <mergeCell ref="F163:G163"/>
    <mergeCell ref="A157:B157"/>
    <mergeCell ref="A158:B158"/>
    <mergeCell ref="C157:G157"/>
    <mergeCell ref="H157:J157"/>
    <mergeCell ref="A160:B160"/>
    <mergeCell ref="C160:E160"/>
    <mergeCell ref="F160:G160"/>
    <mergeCell ref="A161:B161"/>
    <mergeCell ref="C161:E161"/>
    <mergeCell ref="A162:B162"/>
    <mergeCell ref="C162:E162"/>
    <mergeCell ref="F162:G162"/>
    <mergeCell ref="C158:G158"/>
    <mergeCell ref="H158:J158"/>
  </mergeCells>
  <conditionalFormatting sqref="M23">
    <cfRule type="cellIs" dxfId="4315" priority="1376" operator="equal">
      <formula>"Catastrófico"</formula>
    </cfRule>
    <cfRule type="cellIs" dxfId="4314" priority="1377" operator="equal">
      <formula>"Mayor"</formula>
    </cfRule>
    <cfRule type="cellIs" dxfId="4313" priority="1378" operator="equal">
      <formula>"Moderado"</formula>
    </cfRule>
    <cfRule type="cellIs" dxfId="4312" priority="1379" operator="equal">
      <formula>"Menor"</formula>
    </cfRule>
    <cfRule type="cellIs" dxfId="4311" priority="1380" operator="equal">
      <formula>"Leve"</formula>
    </cfRule>
  </conditionalFormatting>
  <conditionalFormatting sqref="I23">
    <cfRule type="cellIs" dxfId="4310" priority="1371" operator="equal">
      <formula>"Muy Alta"</formula>
    </cfRule>
    <cfRule type="cellIs" dxfId="4309" priority="1372" operator="equal">
      <formula>"Alta"</formula>
    </cfRule>
    <cfRule type="cellIs" dxfId="4308" priority="1373" operator="equal">
      <formula>"Media"</formula>
    </cfRule>
    <cfRule type="cellIs" dxfId="4307" priority="1374" operator="equal">
      <formula>"Baja"</formula>
    </cfRule>
    <cfRule type="cellIs" dxfId="4306" priority="1375" operator="equal">
      <formula>"Muy Baja"</formula>
    </cfRule>
  </conditionalFormatting>
  <conditionalFormatting sqref="O23">
    <cfRule type="cellIs" dxfId="4305" priority="1367" operator="equal">
      <formula>"Extremo"</formula>
    </cfRule>
    <cfRule type="cellIs" dxfId="4304" priority="1368" operator="equal">
      <formula>"Alto"</formula>
    </cfRule>
    <cfRule type="cellIs" dxfId="4303" priority="1369" operator="equal">
      <formula>"Moderado"</formula>
    </cfRule>
    <cfRule type="cellIs" dxfId="4302" priority="1370" operator="equal">
      <formula>"Bajo"</formula>
    </cfRule>
  </conditionalFormatting>
  <conditionalFormatting sqref="L23:L26">
    <cfRule type="containsText" dxfId="4301" priority="1366" operator="containsText" text="❌">
      <formula>NOT(ISERROR(SEARCH("❌",L23)))</formula>
    </cfRule>
  </conditionalFormatting>
  <conditionalFormatting sqref="M112">
    <cfRule type="cellIs" dxfId="4300" priority="1361" operator="equal">
      <formula>"Catastrófico"</formula>
    </cfRule>
    <cfRule type="cellIs" dxfId="4299" priority="1362" operator="equal">
      <formula>"Mayor"</formula>
    </cfRule>
    <cfRule type="cellIs" dxfId="4298" priority="1363" operator="equal">
      <formula>"Moderado"</formula>
    </cfRule>
    <cfRule type="cellIs" dxfId="4297" priority="1364" operator="equal">
      <formula>"Menor"</formula>
    </cfRule>
    <cfRule type="cellIs" dxfId="4296" priority="1365" operator="equal">
      <formula>"Leve"</formula>
    </cfRule>
  </conditionalFormatting>
  <conditionalFormatting sqref="I112">
    <cfRule type="cellIs" dxfId="4295" priority="1356" operator="equal">
      <formula>"Muy Alta"</formula>
    </cfRule>
    <cfRule type="cellIs" dxfId="4294" priority="1357" operator="equal">
      <formula>"Alta"</formula>
    </cfRule>
    <cfRule type="cellIs" dxfId="4293" priority="1358" operator="equal">
      <formula>"Media"</formula>
    </cfRule>
    <cfRule type="cellIs" dxfId="4292" priority="1359" operator="equal">
      <formula>"Baja"</formula>
    </cfRule>
    <cfRule type="cellIs" dxfId="4291" priority="1360" operator="equal">
      <formula>"Muy Baja"</formula>
    </cfRule>
  </conditionalFormatting>
  <conditionalFormatting sqref="O112">
    <cfRule type="cellIs" dxfId="4290" priority="1352" operator="equal">
      <formula>"Extremo"</formula>
    </cfRule>
    <cfRule type="cellIs" dxfId="4289" priority="1353" operator="equal">
      <formula>"Alto"</formula>
    </cfRule>
    <cfRule type="cellIs" dxfId="4288" priority="1354" operator="equal">
      <formula>"Moderado"</formula>
    </cfRule>
    <cfRule type="cellIs" dxfId="4287" priority="1355" operator="equal">
      <formula>"Bajo"</formula>
    </cfRule>
  </conditionalFormatting>
  <conditionalFormatting sqref="L112">
    <cfRule type="containsText" dxfId="4286" priority="1351" operator="containsText" text="❌">
      <formula>NOT(ISERROR(SEARCH("❌",L112)))</formula>
    </cfRule>
  </conditionalFormatting>
  <conditionalFormatting sqref="M116">
    <cfRule type="cellIs" dxfId="4285" priority="1346" operator="equal">
      <formula>"Catastrófico"</formula>
    </cfRule>
    <cfRule type="cellIs" dxfId="4284" priority="1347" operator="equal">
      <formula>"Mayor"</formula>
    </cfRule>
    <cfRule type="cellIs" dxfId="4283" priority="1348" operator="equal">
      <formula>"Moderado"</formula>
    </cfRule>
    <cfRule type="cellIs" dxfId="4282" priority="1349" operator="equal">
      <formula>"Menor"</formula>
    </cfRule>
    <cfRule type="cellIs" dxfId="4281" priority="1350" operator="equal">
      <formula>"Leve"</formula>
    </cfRule>
  </conditionalFormatting>
  <conditionalFormatting sqref="I116">
    <cfRule type="cellIs" dxfId="4280" priority="1341" operator="equal">
      <formula>"Muy Alta"</formula>
    </cfRule>
    <cfRule type="cellIs" dxfId="4279" priority="1342" operator="equal">
      <formula>"Alta"</formula>
    </cfRule>
    <cfRule type="cellIs" dxfId="4278" priority="1343" operator="equal">
      <formula>"Media"</formula>
    </cfRule>
    <cfRule type="cellIs" dxfId="4277" priority="1344" operator="equal">
      <formula>"Baja"</formula>
    </cfRule>
    <cfRule type="cellIs" dxfId="4276" priority="1345" operator="equal">
      <formula>"Muy Baja"</formula>
    </cfRule>
  </conditionalFormatting>
  <conditionalFormatting sqref="O116">
    <cfRule type="cellIs" dxfId="4275" priority="1337" operator="equal">
      <formula>"Extremo"</formula>
    </cfRule>
    <cfRule type="cellIs" dxfId="4274" priority="1338" operator="equal">
      <formula>"Alto"</formula>
    </cfRule>
    <cfRule type="cellIs" dxfId="4273" priority="1339" operator="equal">
      <formula>"Moderado"</formula>
    </cfRule>
    <cfRule type="cellIs" dxfId="4272" priority="1340" operator="equal">
      <formula>"Bajo"</formula>
    </cfRule>
  </conditionalFormatting>
  <conditionalFormatting sqref="L116">
    <cfRule type="containsText" dxfId="4271" priority="1336" operator="containsText" text="❌">
      <formula>NOT(ISERROR(SEARCH("❌",L116)))</formula>
    </cfRule>
  </conditionalFormatting>
  <conditionalFormatting sqref="M120 M126 M128 M130 M132 M134 M136 M138">
    <cfRule type="cellIs" dxfId="4270" priority="1331" operator="equal">
      <formula>"Catastrófico"</formula>
    </cfRule>
    <cfRule type="cellIs" dxfId="4269" priority="1332" operator="equal">
      <formula>"Mayor"</formula>
    </cfRule>
    <cfRule type="cellIs" dxfId="4268" priority="1333" operator="equal">
      <formula>"Moderado"</formula>
    </cfRule>
    <cfRule type="cellIs" dxfId="4267" priority="1334" operator="equal">
      <formula>"Menor"</formula>
    </cfRule>
    <cfRule type="cellIs" dxfId="4266" priority="1335" operator="equal">
      <formula>"Leve"</formula>
    </cfRule>
  </conditionalFormatting>
  <conditionalFormatting sqref="I120">
    <cfRule type="cellIs" dxfId="4265" priority="1326" operator="equal">
      <formula>"Muy Alta"</formula>
    </cfRule>
    <cfRule type="cellIs" dxfId="4264" priority="1327" operator="equal">
      <formula>"Alta"</formula>
    </cfRule>
    <cfRule type="cellIs" dxfId="4263" priority="1328" operator="equal">
      <formula>"Media"</formula>
    </cfRule>
    <cfRule type="cellIs" dxfId="4262" priority="1329" operator="equal">
      <formula>"Baja"</formula>
    </cfRule>
    <cfRule type="cellIs" dxfId="4261" priority="1330" operator="equal">
      <formula>"Muy Baja"</formula>
    </cfRule>
  </conditionalFormatting>
  <conditionalFormatting sqref="O120 O126 O128 O130 O132 O134 O136 O138">
    <cfRule type="cellIs" dxfId="4260" priority="1322" operator="equal">
      <formula>"Extremo"</formula>
    </cfRule>
    <cfRule type="cellIs" dxfId="4259" priority="1323" operator="equal">
      <formula>"Alto"</formula>
    </cfRule>
    <cfRule type="cellIs" dxfId="4258" priority="1324" operator="equal">
      <formula>"Moderado"</formula>
    </cfRule>
    <cfRule type="cellIs" dxfId="4257" priority="1325" operator="equal">
      <formula>"Bajo"</formula>
    </cfRule>
  </conditionalFormatting>
  <conditionalFormatting sqref="L120 L126 L128 L130 L132 L134 L136 L138">
    <cfRule type="containsText" dxfId="4256" priority="1321" operator="containsText" text="❌">
      <formula>NOT(ISERROR(SEARCH("❌",L120)))</formula>
    </cfRule>
  </conditionalFormatting>
  <conditionalFormatting sqref="M59">
    <cfRule type="cellIs" dxfId="4255" priority="1301" operator="equal">
      <formula>"Catastrófico"</formula>
    </cfRule>
    <cfRule type="cellIs" dxfId="4254" priority="1302" operator="equal">
      <formula>"Mayor"</formula>
    </cfRule>
    <cfRule type="cellIs" dxfId="4253" priority="1303" operator="equal">
      <formula>"Moderado"</formula>
    </cfRule>
    <cfRule type="cellIs" dxfId="4252" priority="1304" operator="equal">
      <formula>"Menor"</formula>
    </cfRule>
    <cfRule type="cellIs" dxfId="4251" priority="1305" operator="equal">
      <formula>"Leve"</formula>
    </cfRule>
  </conditionalFormatting>
  <conditionalFormatting sqref="I59">
    <cfRule type="cellIs" dxfId="4250" priority="1296" operator="equal">
      <formula>"Muy Alta"</formula>
    </cfRule>
    <cfRule type="cellIs" dxfId="4249" priority="1297" operator="equal">
      <formula>"Alta"</formula>
    </cfRule>
    <cfRule type="cellIs" dxfId="4248" priority="1298" operator="equal">
      <formula>"Media"</formula>
    </cfRule>
    <cfRule type="cellIs" dxfId="4247" priority="1299" operator="equal">
      <formula>"Baja"</formula>
    </cfRule>
    <cfRule type="cellIs" dxfId="4246" priority="1300" operator="equal">
      <formula>"Muy Baja"</formula>
    </cfRule>
  </conditionalFormatting>
  <conditionalFormatting sqref="O59">
    <cfRule type="cellIs" dxfId="4245" priority="1292" operator="equal">
      <formula>"Extremo"</formula>
    </cfRule>
    <cfRule type="cellIs" dxfId="4244" priority="1293" operator="equal">
      <formula>"Alto"</formula>
    </cfRule>
    <cfRule type="cellIs" dxfId="4243" priority="1294" operator="equal">
      <formula>"Moderado"</formula>
    </cfRule>
    <cfRule type="cellIs" dxfId="4242" priority="1295" operator="equal">
      <formula>"Bajo"</formula>
    </cfRule>
  </conditionalFormatting>
  <conditionalFormatting sqref="L59:L62">
    <cfRule type="containsText" dxfId="4241" priority="1291" operator="containsText" text="❌">
      <formula>NOT(ISERROR(SEARCH("❌",L59)))</formula>
    </cfRule>
  </conditionalFormatting>
  <conditionalFormatting sqref="M63">
    <cfRule type="cellIs" dxfId="4240" priority="1286" operator="equal">
      <formula>"Catastrófico"</formula>
    </cfRule>
    <cfRule type="cellIs" dxfId="4239" priority="1287" operator="equal">
      <formula>"Mayor"</formula>
    </cfRule>
    <cfRule type="cellIs" dxfId="4238" priority="1288" operator="equal">
      <formula>"Moderado"</formula>
    </cfRule>
    <cfRule type="cellIs" dxfId="4237" priority="1289" operator="equal">
      <formula>"Menor"</formula>
    </cfRule>
    <cfRule type="cellIs" dxfId="4236" priority="1290" operator="equal">
      <formula>"Leve"</formula>
    </cfRule>
  </conditionalFormatting>
  <conditionalFormatting sqref="I63">
    <cfRule type="cellIs" dxfId="4235" priority="1281" operator="equal">
      <formula>"Muy Alta"</formula>
    </cfRule>
    <cfRule type="cellIs" dxfId="4234" priority="1282" operator="equal">
      <formula>"Alta"</formula>
    </cfRule>
    <cfRule type="cellIs" dxfId="4233" priority="1283" operator="equal">
      <formula>"Media"</formula>
    </cfRule>
    <cfRule type="cellIs" dxfId="4232" priority="1284" operator="equal">
      <formula>"Baja"</formula>
    </cfRule>
    <cfRule type="cellIs" dxfId="4231" priority="1285" operator="equal">
      <formula>"Muy Baja"</formula>
    </cfRule>
  </conditionalFormatting>
  <conditionalFormatting sqref="O63">
    <cfRule type="cellIs" dxfId="4230" priority="1277" operator="equal">
      <formula>"Extremo"</formula>
    </cfRule>
    <cfRule type="cellIs" dxfId="4229" priority="1278" operator="equal">
      <formula>"Alto"</formula>
    </cfRule>
    <cfRule type="cellIs" dxfId="4228" priority="1279" operator="equal">
      <formula>"Moderado"</formula>
    </cfRule>
    <cfRule type="cellIs" dxfId="4227" priority="1280" operator="equal">
      <formula>"Bajo"</formula>
    </cfRule>
  </conditionalFormatting>
  <conditionalFormatting sqref="L63">
    <cfRule type="containsText" dxfId="4226" priority="1276" operator="containsText" text="❌">
      <formula>NOT(ISERROR(SEARCH("❌",L63)))</formula>
    </cfRule>
  </conditionalFormatting>
  <conditionalFormatting sqref="M67 M71 M75">
    <cfRule type="cellIs" dxfId="4225" priority="1271" operator="equal">
      <formula>"Catastrófico"</formula>
    </cfRule>
    <cfRule type="cellIs" dxfId="4224" priority="1272" operator="equal">
      <formula>"Mayor"</formula>
    </cfRule>
    <cfRule type="cellIs" dxfId="4223" priority="1273" operator="equal">
      <formula>"Moderado"</formula>
    </cfRule>
    <cfRule type="cellIs" dxfId="4222" priority="1274" operator="equal">
      <formula>"Menor"</formula>
    </cfRule>
    <cfRule type="cellIs" dxfId="4221" priority="1275" operator="equal">
      <formula>"Leve"</formula>
    </cfRule>
  </conditionalFormatting>
  <conditionalFormatting sqref="I67 I71 I75">
    <cfRule type="cellIs" dxfId="4220" priority="1266" operator="equal">
      <formula>"Muy Alta"</formula>
    </cfRule>
    <cfRule type="cellIs" dxfId="4219" priority="1267" operator="equal">
      <formula>"Alta"</formula>
    </cfRule>
    <cfRule type="cellIs" dxfId="4218" priority="1268" operator="equal">
      <formula>"Media"</formula>
    </cfRule>
    <cfRule type="cellIs" dxfId="4217" priority="1269" operator="equal">
      <formula>"Baja"</formula>
    </cfRule>
    <cfRule type="cellIs" dxfId="4216" priority="1270" operator="equal">
      <formula>"Muy Baja"</formula>
    </cfRule>
  </conditionalFormatting>
  <conditionalFormatting sqref="O67 O71 O75">
    <cfRule type="cellIs" dxfId="4215" priority="1262" operator="equal">
      <formula>"Extremo"</formula>
    </cfRule>
    <cfRule type="cellIs" dxfId="4214" priority="1263" operator="equal">
      <formula>"Alto"</formula>
    </cfRule>
    <cfRule type="cellIs" dxfId="4213" priority="1264" operator="equal">
      <formula>"Moderado"</formula>
    </cfRule>
    <cfRule type="cellIs" dxfId="4212" priority="1265" operator="equal">
      <formula>"Bajo"</formula>
    </cfRule>
  </conditionalFormatting>
  <conditionalFormatting sqref="L67 L71 L75">
    <cfRule type="containsText" dxfId="4211" priority="1261" operator="containsText" text="❌">
      <formula>NOT(ISERROR(SEARCH("❌",L67)))</formula>
    </cfRule>
  </conditionalFormatting>
  <conditionalFormatting sqref="M19">
    <cfRule type="cellIs" dxfId="4210" priority="1256" operator="equal">
      <formula>"Catastrófico"</formula>
    </cfRule>
    <cfRule type="cellIs" dxfId="4209" priority="1257" operator="equal">
      <formula>"Mayor"</formula>
    </cfRule>
    <cfRule type="cellIs" dxfId="4208" priority="1258" operator="equal">
      <formula>"Moderado"</formula>
    </cfRule>
    <cfRule type="cellIs" dxfId="4207" priority="1259" operator="equal">
      <formula>"Menor"</formula>
    </cfRule>
    <cfRule type="cellIs" dxfId="4206" priority="1260" operator="equal">
      <formula>"Leve"</formula>
    </cfRule>
  </conditionalFormatting>
  <conditionalFormatting sqref="I19">
    <cfRule type="cellIs" dxfId="4205" priority="1251" operator="equal">
      <formula>"Muy Alta"</formula>
    </cfRule>
    <cfRule type="cellIs" dxfId="4204" priority="1252" operator="equal">
      <formula>"Alta"</formula>
    </cfRule>
    <cfRule type="cellIs" dxfId="4203" priority="1253" operator="equal">
      <formula>"Media"</formula>
    </cfRule>
    <cfRule type="cellIs" dxfId="4202" priority="1254" operator="equal">
      <formula>"Baja"</formula>
    </cfRule>
    <cfRule type="cellIs" dxfId="4201" priority="1255" operator="equal">
      <formula>"Muy Baja"</formula>
    </cfRule>
  </conditionalFormatting>
  <conditionalFormatting sqref="O19">
    <cfRule type="cellIs" dxfId="4200" priority="1247" operator="equal">
      <formula>"Extremo"</formula>
    </cfRule>
    <cfRule type="cellIs" dxfId="4199" priority="1248" operator="equal">
      <formula>"Alto"</formula>
    </cfRule>
    <cfRule type="cellIs" dxfId="4198" priority="1249" operator="equal">
      <formula>"Moderado"</formula>
    </cfRule>
    <cfRule type="cellIs" dxfId="4197" priority="1250" operator="equal">
      <formula>"Bajo"</formula>
    </cfRule>
  </conditionalFormatting>
  <conditionalFormatting sqref="L19:L22">
    <cfRule type="containsText" dxfId="4196" priority="1246" operator="containsText" text="❌">
      <formula>NOT(ISERROR(SEARCH("❌",L19)))</formula>
    </cfRule>
  </conditionalFormatting>
  <conditionalFormatting sqref="M27">
    <cfRule type="cellIs" dxfId="4195" priority="1241" operator="equal">
      <formula>"Catastrófico"</formula>
    </cfRule>
    <cfRule type="cellIs" dxfId="4194" priority="1242" operator="equal">
      <formula>"Mayor"</formula>
    </cfRule>
    <cfRule type="cellIs" dxfId="4193" priority="1243" operator="equal">
      <formula>"Moderado"</formula>
    </cfRule>
    <cfRule type="cellIs" dxfId="4192" priority="1244" operator="equal">
      <formula>"Menor"</formula>
    </cfRule>
    <cfRule type="cellIs" dxfId="4191" priority="1245" operator="equal">
      <formula>"Leve"</formula>
    </cfRule>
  </conditionalFormatting>
  <conditionalFormatting sqref="I27">
    <cfRule type="cellIs" dxfId="4190" priority="1236" operator="equal">
      <formula>"Muy Alta"</formula>
    </cfRule>
    <cfRule type="cellIs" dxfId="4189" priority="1237" operator="equal">
      <formula>"Alta"</formula>
    </cfRule>
    <cfRule type="cellIs" dxfId="4188" priority="1238" operator="equal">
      <formula>"Media"</formula>
    </cfRule>
    <cfRule type="cellIs" dxfId="4187" priority="1239" operator="equal">
      <formula>"Baja"</formula>
    </cfRule>
    <cfRule type="cellIs" dxfId="4186" priority="1240" operator="equal">
      <formula>"Muy Baja"</formula>
    </cfRule>
  </conditionalFormatting>
  <conditionalFormatting sqref="O27">
    <cfRule type="cellIs" dxfId="4185" priority="1232" operator="equal">
      <formula>"Extremo"</formula>
    </cfRule>
    <cfRule type="cellIs" dxfId="4184" priority="1233" operator="equal">
      <formula>"Alto"</formula>
    </cfRule>
    <cfRule type="cellIs" dxfId="4183" priority="1234" operator="equal">
      <formula>"Moderado"</formula>
    </cfRule>
    <cfRule type="cellIs" dxfId="4182" priority="1235" operator="equal">
      <formula>"Bajo"</formula>
    </cfRule>
  </conditionalFormatting>
  <conditionalFormatting sqref="L27:L30">
    <cfRule type="containsText" dxfId="4181" priority="1231" operator="containsText" text="❌">
      <formula>NOT(ISERROR(SEARCH("❌",L27)))</formula>
    </cfRule>
  </conditionalFormatting>
  <conditionalFormatting sqref="M140">
    <cfRule type="cellIs" dxfId="4180" priority="1226" operator="equal">
      <formula>"Catastrófico"</formula>
    </cfRule>
    <cfRule type="cellIs" dxfId="4179" priority="1227" operator="equal">
      <formula>"Mayor"</formula>
    </cfRule>
    <cfRule type="cellIs" dxfId="4178" priority="1228" operator="equal">
      <formula>"Moderado"</formula>
    </cfRule>
    <cfRule type="cellIs" dxfId="4177" priority="1229" operator="equal">
      <formula>"Menor"</formula>
    </cfRule>
    <cfRule type="cellIs" dxfId="4176" priority="1230" operator="equal">
      <formula>"Leve"</formula>
    </cfRule>
  </conditionalFormatting>
  <conditionalFormatting sqref="I140">
    <cfRule type="cellIs" dxfId="4175" priority="1221" operator="equal">
      <formula>"Muy Alta"</formula>
    </cfRule>
    <cfRule type="cellIs" dxfId="4174" priority="1222" operator="equal">
      <formula>"Alta"</formula>
    </cfRule>
    <cfRule type="cellIs" dxfId="4173" priority="1223" operator="equal">
      <formula>"Media"</formula>
    </cfRule>
    <cfRule type="cellIs" dxfId="4172" priority="1224" operator="equal">
      <formula>"Baja"</formula>
    </cfRule>
    <cfRule type="cellIs" dxfId="4171" priority="1225" operator="equal">
      <formula>"Muy Baja"</formula>
    </cfRule>
  </conditionalFormatting>
  <conditionalFormatting sqref="O140">
    <cfRule type="cellIs" dxfId="4170" priority="1217" operator="equal">
      <formula>"Extremo"</formula>
    </cfRule>
    <cfRule type="cellIs" dxfId="4169" priority="1218" operator="equal">
      <formula>"Alto"</formula>
    </cfRule>
    <cfRule type="cellIs" dxfId="4168" priority="1219" operator="equal">
      <formula>"Moderado"</formula>
    </cfRule>
    <cfRule type="cellIs" dxfId="4167" priority="1220" operator="equal">
      <formula>"Bajo"</formula>
    </cfRule>
  </conditionalFormatting>
  <conditionalFormatting sqref="L140:L143">
    <cfRule type="containsText" dxfId="4166" priority="1216" operator="containsText" text="❌">
      <formula>NOT(ISERROR(SEARCH("❌",L140)))</formula>
    </cfRule>
  </conditionalFormatting>
  <conditionalFormatting sqref="M31">
    <cfRule type="cellIs" dxfId="4165" priority="1211" operator="equal">
      <formula>"Catastrófico"</formula>
    </cfRule>
    <cfRule type="cellIs" dxfId="4164" priority="1212" operator="equal">
      <formula>"Mayor"</formula>
    </cfRule>
    <cfRule type="cellIs" dxfId="4163" priority="1213" operator="equal">
      <formula>"Moderado"</formula>
    </cfRule>
    <cfRule type="cellIs" dxfId="4162" priority="1214" operator="equal">
      <formula>"Menor"</formula>
    </cfRule>
    <cfRule type="cellIs" dxfId="4161" priority="1215" operator="equal">
      <formula>"Leve"</formula>
    </cfRule>
  </conditionalFormatting>
  <conditionalFormatting sqref="I31">
    <cfRule type="cellIs" dxfId="4160" priority="1206" operator="equal">
      <formula>"Muy Alta"</formula>
    </cfRule>
    <cfRule type="cellIs" dxfId="4159" priority="1207" operator="equal">
      <formula>"Alta"</formula>
    </cfRule>
    <cfRule type="cellIs" dxfId="4158" priority="1208" operator="equal">
      <formula>"Media"</formula>
    </cfRule>
    <cfRule type="cellIs" dxfId="4157" priority="1209" operator="equal">
      <formula>"Baja"</formula>
    </cfRule>
    <cfRule type="cellIs" dxfId="4156" priority="1210" operator="equal">
      <formula>"Muy Baja"</formula>
    </cfRule>
  </conditionalFormatting>
  <conditionalFormatting sqref="O31">
    <cfRule type="cellIs" dxfId="4155" priority="1202" operator="equal">
      <formula>"Extremo"</formula>
    </cfRule>
    <cfRule type="cellIs" dxfId="4154" priority="1203" operator="equal">
      <formula>"Alto"</formula>
    </cfRule>
    <cfRule type="cellIs" dxfId="4153" priority="1204" operator="equal">
      <formula>"Moderado"</formula>
    </cfRule>
    <cfRule type="cellIs" dxfId="4152" priority="1205" operator="equal">
      <formula>"Bajo"</formula>
    </cfRule>
  </conditionalFormatting>
  <conditionalFormatting sqref="L31:L34">
    <cfRule type="containsText" dxfId="4151" priority="1201" operator="containsText" text="❌">
      <formula>NOT(ISERROR(SEARCH("❌",L31)))</formula>
    </cfRule>
  </conditionalFormatting>
  <conditionalFormatting sqref="M144">
    <cfRule type="cellIs" dxfId="4150" priority="1196" operator="equal">
      <formula>"Catastrófico"</formula>
    </cfRule>
    <cfRule type="cellIs" dxfId="4149" priority="1197" operator="equal">
      <formula>"Mayor"</formula>
    </cfRule>
    <cfRule type="cellIs" dxfId="4148" priority="1198" operator="equal">
      <formula>"Moderado"</formula>
    </cfRule>
    <cfRule type="cellIs" dxfId="4147" priority="1199" operator="equal">
      <formula>"Menor"</formula>
    </cfRule>
    <cfRule type="cellIs" dxfId="4146" priority="1200" operator="equal">
      <formula>"Leve"</formula>
    </cfRule>
  </conditionalFormatting>
  <conditionalFormatting sqref="I144">
    <cfRule type="cellIs" dxfId="4145" priority="1191" operator="equal">
      <formula>"Muy Alta"</formula>
    </cfRule>
    <cfRule type="cellIs" dxfId="4144" priority="1192" operator="equal">
      <formula>"Alta"</formula>
    </cfRule>
    <cfRule type="cellIs" dxfId="4143" priority="1193" operator="equal">
      <formula>"Media"</formula>
    </cfRule>
    <cfRule type="cellIs" dxfId="4142" priority="1194" operator="equal">
      <formula>"Baja"</formula>
    </cfRule>
    <cfRule type="cellIs" dxfId="4141" priority="1195" operator="equal">
      <formula>"Muy Baja"</formula>
    </cfRule>
  </conditionalFormatting>
  <conditionalFormatting sqref="O144">
    <cfRule type="cellIs" dxfId="4140" priority="1187" operator="equal">
      <formula>"Extremo"</formula>
    </cfRule>
    <cfRule type="cellIs" dxfId="4139" priority="1188" operator="equal">
      <formula>"Alto"</formula>
    </cfRule>
    <cfRule type="cellIs" dxfId="4138" priority="1189" operator="equal">
      <formula>"Moderado"</formula>
    </cfRule>
    <cfRule type="cellIs" dxfId="4137" priority="1190" operator="equal">
      <formula>"Bajo"</formula>
    </cfRule>
  </conditionalFormatting>
  <conditionalFormatting sqref="L144:L147">
    <cfRule type="containsText" dxfId="4136" priority="1186" operator="containsText" text="❌">
      <formula>NOT(ISERROR(SEARCH("❌",L144)))</formula>
    </cfRule>
  </conditionalFormatting>
  <conditionalFormatting sqref="M103">
    <cfRule type="cellIs" dxfId="4135" priority="1181" operator="equal">
      <formula>"Catastrófico"</formula>
    </cfRule>
    <cfRule type="cellIs" dxfId="4134" priority="1182" operator="equal">
      <formula>"Mayor"</formula>
    </cfRule>
    <cfRule type="cellIs" dxfId="4133" priority="1183" operator="equal">
      <formula>"Moderado"</formula>
    </cfRule>
    <cfRule type="cellIs" dxfId="4132" priority="1184" operator="equal">
      <formula>"Menor"</formula>
    </cfRule>
    <cfRule type="cellIs" dxfId="4131" priority="1185" operator="equal">
      <formula>"Leve"</formula>
    </cfRule>
  </conditionalFormatting>
  <conditionalFormatting sqref="I103">
    <cfRule type="cellIs" dxfId="4130" priority="1176" operator="equal">
      <formula>"Muy Alta"</formula>
    </cfRule>
    <cfRule type="cellIs" dxfId="4129" priority="1177" operator="equal">
      <formula>"Alta"</formula>
    </cfRule>
    <cfRule type="cellIs" dxfId="4128" priority="1178" operator="equal">
      <formula>"Media"</formula>
    </cfRule>
    <cfRule type="cellIs" dxfId="4127" priority="1179" operator="equal">
      <formula>"Baja"</formula>
    </cfRule>
    <cfRule type="cellIs" dxfId="4126" priority="1180" operator="equal">
      <formula>"Muy Baja"</formula>
    </cfRule>
  </conditionalFormatting>
  <conditionalFormatting sqref="O103">
    <cfRule type="cellIs" dxfId="4125" priority="1172" operator="equal">
      <formula>"Extremo"</formula>
    </cfRule>
    <cfRule type="cellIs" dxfId="4124" priority="1173" operator="equal">
      <formula>"Alto"</formula>
    </cfRule>
    <cfRule type="cellIs" dxfId="4123" priority="1174" operator="equal">
      <formula>"Moderado"</formula>
    </cfRule>
    <cfRule type="cellIs" dxfId="4122" priority="1175" operator="equal">
      <formula>"Bajo"</formula>
    </cfRule>
  </conditionalFormatting>
  <conditionalFormatting sqref="L103">
    <cfRule type="containsText" dxfId="4121" priority="1171" operator="containsText" text="❌">
      <formula>NOT(ISERROR(SEARCH("❌",L103)))</formula>
    </cfRule>
  </conditionalFormatting>
  <conditionalFormatting sqref="M35">
    <cfRule type="cellIs" dxfId="4120" priority="1166" operator="equal">
      <formula>"Catastrófico"</formula>
    </cfRule>
    <cfRule type="cellIs" dxfId="4119" priority="1167" operator="equal">
      <formula>"Mayor"</formula>
    </cfRule>
    <cfRule type="cellIs" dxfId="4118" priority="1168" operator="equal">
      <formula>"Moderado"</formula>
    </cfRule>
    <cfRule type="cellIs" dxfId="4117" priority="1169" operator="equal">
      <formula>"Menor"</formula>
    </cfRule>
    <cfRule type="cellIs" dxfId="4116" priority="1170" operator="equal">
      <formula>"Leve"</formula>
    </cfRule>
  </conditionalFormatting>
  <conditionalFormatting sqref="I35">
    <cfRule type="cellIs" dxfId="4115" priority="1161" operator="equal">
      <formula>"Muy Alta"</formula>
    </cfRule>
    <cfRule type="cellIs" dxfId="4114" priority="1162" operator="equal">
      <formula>"Alta"</formula>
    </cfRule>
    <cfRule type="cellIs" dxfId="4113" priority="1163" operator="equal">
      <formula>"Media"</formula>
    </cfRule>
    <cfRule type="cellIs" dxfId="4112" priority="1164" operator="equal">
      <formula>"Baja"</formula>
    </cfRule>
    <cfRule type="cellIs" dxfId="4111" priority="1165" operator="equal">
      <formula>"Muy Baja"</formula>
    </cfRule>
  </conditionalFormatting>
  <conditionalFormatting sqref="O35">
    <cfRule type="cellIs" dxfId="4110" priority="1157" operator="equal">
      <formula>"Extremo"</formula>
    </cfRule>
    <cfRule type="cellIs" dxfId="4109" priority="1158" operator="equal">
      <formula>"Alto"</formula>
    </cfRule>
    <cfRule type="cellIs" dxfId="4108" priority="1159" operator="equal">
      <formula>"Moderado"</formula>
    </cfRule>
    <cfRule type="cellIs" dxfId="4107" priority="1160" operator="equal">
      <formula>"Bajo"</formula>
    </cfRule>
  </conditionalFormatting>
  <conditionalFormatting sqref="L35:L38">
    <cfRule type="containsText" dxfId="4106" priority="1156" operator="containsText" text="❌">
      <formula>NOT(ISERROR(SEARCH("❌",L35)))</formula>
    </cfRule>
  </conditionalFormatting>
  <conditionalFormatting sqref="M39">
    <cfRule type="cellIs" dxfId="4105" priority="1151" operator="equal">
      <formula>"Catastrófico"</formula>
    </cfRule>
    <cfRule type="cellIs" dxfId="4104" priority="1152" operator="equal">
      <formula>"Mayor"</formula>
    </cfRule>
    <cfRule type="cellIs" dxfId="4103" priority="1153" operator="equal">
      <formula>"Moderado"</formula>
    </cfRule>
    <cfRule type="cellIs" dxfId="4102" priority="1154" operator="equal">
      <formula>"Menor"</formula>
    </cfRule>
    <cfRule type="cellIs" dxfId="4101" priority="1155" operator="equal">
      <formula>"Leve"</formula>
    </cfRule>
  </conditionalFormatting>
  <conditionalFormatting sqref="I39">
    <cfRule type="cellIs" dxfId="4100" priority="1146" operator="equal">
      <formula>"Muy Alta"</formula>
    </cfRule>
    <cfRule type="cellIs" dxfId="4099" priority="1147" operator="equal">
      <formula>"Alta"</formula>
    </cfRule>
    <cfRule type="cellIs" dxfId="4098" priority="1148" operator="equal">
      <formula>"Media"</formula>
    </cfRule>
    <cfRule type="cellIs" dxfId="4097" priority="1149" operator="equal">
      <formula>"Baja"</formula>
    </cfRule>
    <cfRule type="cellIs" dxfId="4096" priority="1150" operator="equal">
      <formula>"Muy Baja"</formula>
    </cfRule>
  </conditionalFormatting>
  <conditionalFormatting sqref="O39">
    <cfRule type="cellIs" dxfId="4095" priority="1142" operator="equal">
      <formula>"Extremo"</formula>
    </cfRule>
    <cfRule type="cellIs" dxfId="4094" priority="1143" operator="equal">
      <formula>"Alto"</formula>
    </cfRule>
    <cfRule type="cellIs" dxfId="4093" priority="1144" operator="equal">
      <formula>"Moderado"</formula>
    </cfRule>
    <cfRule type="cellIs" dxfId="4092" priority="1145" operator="equal">
      <formula>"Bajo"</formula>
    </cfRule>
  </conditionalFormatting>
  <conditionalFormatting sqref="L39:L42">
    <cfRule type="containsText" dxfId="4091" priority="1141" operator="containsText" text="❌">
      <formula>NOT(ISERROR(SEARCH("❌",L39)))</formula>
    </cfRule>
  </conditionalFormatting>
  <conditionalFormatting sqref="M11">
    <cfRule type="cellIs" dxfId="4090" priority="1136" operator="equal">
      <formula>"Catastrófico"</formula>
    </cfRule>
    <cfRule type="cellIs" dxfId="4089" priority="1137" operator="equal">
      <formula>"Mayor"</formula>
    </cfRule>
    <cfRule type="cellIs" dxfId="4088" priority="1138" operator="equal">
      <formula>"Moderado"</formula>
    </cfRule>
    <cfRule type="cellIs" dxfId="4087" priority="1139" operator="equal">
      <formula>"Menor"</formula>
    </cfRule>
    <cfRule type="cellIs" dxfId="4086" priority="1140" operator="equal">
      <formula>"Leve"</formula>
    </cfRule>
  </conditionalFormatting>
  <conditionalFormatting sqref="I11">
    <cfRule type="cellIs" dxfId="4085" priority="1131" operator="equal">
      <formula>"Muy Alta"</formula>
    </cfRule>
    <cfRule type="cellIs" dxfId="4084" priority="1132" operator="equal">
      <formula>"Alta"</formula>
    </cfRule>
    <cfRule type="cellIs" dxfId="4083" priority="1133" operator="equal">
      <formula>"Media"</formula>
    </cfRule>
    <cfRule type="cellIs" dxfId="4082" priority="1134" operator="equal">
      <formula>"Baja"</formula>
    </cfRule>
    <cfRule type="cellIs" dxfId="4081" priority="1135" operator="equal">
      <formula>"Muy Baja"</formula>
    </cfRule>
  </conditionalFormatting>
  <conditionalFormatting sqref="O11">
    <cfRule type="cellIs" dxfId="4080" priority="1127" operator="equal">
      <formula>"Extremo"</formula>
    </cfRule>
    <cfRule type="cellIs" dxfId="4079" priority="1128" operator="equal">
      <formula>"Alto"</formula>
    </cfRule>
    <cfRule type="cellIs" dxfId="4078" priority="1129" operator="equal">
      <formula>"Moderado"</formula>
    </cfRule>
    <cfRule type="cellIs" dxfId="4077" priority="1130" operator="equal">
      <formula>"Bajo"</formula>
    </cfRule>
  </conditionalFormatting>
  <conditionalFormatting sqref="L11:L14">
    <cfRule type="containsText" dxfId="4076" priority="1126" operator="containsText" text="❌">
      <formula>NOT(ISERROR(SEARCH("❌",L11)))</formula>
    </cfRule>
  </conditionalFormatting>
  <conditionalFormatting sqref="M15">
    <cfRule type="cellIs" dxfId="4075" priority="1121" operator="equal">
      <formula>"Catastrófico"</formula>
    </cfRule>
    <cfRule type="cellIs" dxfId="4074" priority="1122" operator="equal">
      <formula>"Mayor"</formula>
    </cfRule>
    <cfRule type="cellIs" dxfId="4073" priority="1123" operator="equal">
      <formula>"Moderado"</formula>
    </cfRule>
    <cfRule type="cellIs" dxfId="4072" priority="1124" operator="equal">
      <formula>"Menor"</formula>
    </cfRule>
    <cfRule type="cellIs" dxfId="4071" priority="1125" operator="equal">
      <formula>"Leve"</formula>
    </cfRule>
  </conditionalFormatting>
  <conditionalFormatting sqref="I15">
    <cfRule type="cellIs" dxfId="4070" priority="1116" operator="equal">
      <formula>"Muy Alta"</formula>
    </cfRule>
    <cfRule type="cellIs" dxfId="4069" priority="1117" operator="equal">
      <formula>"Alta"</formula>
    </cfRule>
    <cfRule type="cellIs" dxfId="4068" priority="1118" operator="equal">
      <formula>"Media"</formula>
    </cfRule>
    <cfRule type="cellIs" dxfId="4067" priority="1119" operator="equal">
      <formula>"Baja"</formula>
    </cfRule>
    <cfRule type="cellIs" dxfId="4066" priority="1120" operator="equal">
      <formula>"Muy Baja"</formula>
    </cfRule>
  </conditionalFormatting>
  <conditionalFormatting sqref="O15">
    <cfRule type="cellIs" dxfId="4065" priority="1112" operator="equal">
      <formula>"Extremo"</formula>
    </cfRule>
    <cfRule type="cellIs" dxfId="4064" priority="1113" operator="equal">
      <formula>"Alto"</formula>
    </cfRule>
    <cfRule type="cellIs" dxfId="4063" priority="1114" operator="equal">
      <formula>"Moderado"</formula>
    </cfRule>
    <cfRule type="cellIs" dxfId="4062" priority="1115" operator="equal">
      <formula>"Bajo"</formula>
    </cfRule>
  </conditionalFormatting>
  <conditionalFormatting sqref="L15:L18">
    <cfRule type="containsText" dxfId="4061" priority="1111" operator="containsText" text="❌">
      <formula>NOT(ISERROR(SEARCH("❌",L15)))</formula>
    </cfRule>
  </conditionalFormatting>
  <conditionalFormatting sqref="M43">
    <cfRule type="cellIs" dxfId="4060" priority="1106" operator="equal">
      <formula>"Catastrófico"</formula>
    </cfRule>
    <cfRule type="cellIs" dxfId="4059" priority="1107" operator="equal">
      <formula>"Mayor"</formula>
    </cfRule>
    <cfRule type="cellIs" dxfId="4058" priority="1108" operator="equal">
      <formula>"Moderado"</formula>
    </cfRule>
    <cfRule type="cellIs" dxfId="4057" priority="1109" operator="equal">
      <formula>"Menor"</formula>
    </cfRule>
    <cfRule type="cellIs" dxfId="4056" priority="1110" operator="equal">
      <formula>"Leve"</formula>
    </cfRule>
  </conditionalFormatting>
  <conditionalFormatting sqref="I43">
    <cfRule type="cellIs" dxfId="4055" priority="1101" operator="equal">
      <formula>"Muy Alta"</formula>
    </cfRule>
    <cfRule type="cellIs" dxfId="4054" priority="1102" operator="equal">
      <formula>"Alta"</formula>
    </cfRule>
    <cfRule type="cellIs" dxfId="4053" priority="1103" operator="equal">
      <formula>"Media"</formula>
    </cfRule>
    <cfRule type="cellIs" dxfId="4052" priority="1104" operator="equal">
      <formula>"Baja"</formula>
    </cfRule>
    <cfRule type="cellIs" dxfId="4051" priority="1105" operator="equal">
      <formula>"Muy Baja"</formula>
    </cfRule>
  </conditionalFormatting>
  <conditionalFormatting sqref="O43">
    <cfRule type="cellIs" dxfId="4050" priority="1097" operator="equal">
      <formula>"Extremo"</formula>
    </cfRule>
    <cfRule type="cellIs" dxfId="4049" priority="1098" operator="equal">
      <formula>"Alto"</formula>
    </cfRule>
    <cfRule type="cellIs" dxfId="4048" priority="1099" operator="equal">
      <formula>"Moderado"</formula>
    </cfRule>
    <cfRule type="cellIs" dxfId="4047" priority="1100" operator="equal">
      <formula>"Bajo"</formula>
    </cfRule>
  </conditionalFormatting>
  <conditionalFormatting sqref="L43:L46">
    <cfRule type="containsText" dxfId="4046" priority="1096" operator="containsText" text="❌">
      <formula>NOT(ISERROR(SEARCH("❌",L43)))</formula>
    </cfRule>
  </conditionalFormatting>
  <conditionalFormatting sqref="M79">
    <cfRule type="cellIs" dxfId="4045" priority="1091" operator="equal">
      <formula>"Catastrófico"</formula>
    </cfRule>
    <cfRule type="cellIs" dxfId="4044" priority="1092" operator="equal">
      <formula>"Mayor"</formula>
    </cfRule>
    <cfRule type="cellIs" dxfId="4043" priority="1093" operator="equal">
      <formula>"Moderado"</formula>
    </cfRule>
    <cfRule type="cellIs" dxfId="4042" priority="1094" operator="equal">
      <formula>"Menor"</formula>
    </cfRule>
    <cfRule type="cellIs" dxfId="4041" priority="1095" operator="equal">
      <formula>"Leve"</formula>
    </cfRule>
  </conditionalFormatting>
  <conditionalFormatting sqref="I79">
    <cfRule type="cellIs" dxfId="4040" priority="1086" operator="equal">
      <formula>"Muy Alta"</formula>
    </cfRule>
    <cfRule type="cellIs" dxfId="4039" priority="1087" operator="equal">
      <formula>"Alta"</formula>
    </cfRule>
    <cfRule type="cellIs" dxfId="4038" priority="1088" operator="equal">
      <formula>"Media"</formula>
    </cfRule>
    <cfRule type="cellIs" dxfId="4037" priority="1089" operator="equal">
      <formula>"Baja"</formula>
    </cfRule>
    <cfRule type="cellIs" dxfId="4036" priority="1090" operator="equal">
      <formula>"Muy Baja"</formula>
    </cfRule>
  </conditionalFormatting>
  <conditionalFormatting sqref="O79">
    <cfRule type="cellIs" dxfId="4035" priority="1082" operator="equal">
      <formula>"Extremo"</formula>
    </cfRule>
    <cfRule type="cellIs" dxfId="4034" priority="1083" operator="equal">
      <formula>"Alto"</formula>
    </cfRule>
    <cfRule type="cellIs" dxfId="4033" priority="1084" operator="equal">
      <formula>"Moderado"</formula>
    </cfRule>
    <cfRule type="cellIs" dxfId="4032" priority="1085" operator="equal">
      <formula>"Bajo"</formula>
    </cfRule>
  </conditionalFormatting>
  <conditionalFormatting sqref="L79">
    <cfRule type="containsText" dxfId="4031" priority="1081" operator="containsText" text="❌">
      <formula>NOT(ISERROR(SEARCH("❌",L79)))</formula>
    </cfRule>
  </conditionalFormatting>
  <conditionalFormatting sqref="M51">
    <cfRule type="cellIs" dxfId="4030" priority="1076" operator="equal">
      <formula>"Catastrófico"</formula>
    </cfRule>
    <cfRule type="cellIs" dxfId="4029" priority="1077" operator="equal">
      <formula>"Mayor"</formula>
    </cfRule>
    <cfRule type="cellIs" dxfId="4028" priority="1078" operator="equal">
      <formula>"Moderado"</formula>
    </cfRule>
    <cfRule type="cellIs" dxfId="4027" priority="1079" operator="equal">
      <formula>"Menor"</formula>
    </cfRule>
    <cfRule type="cellIs" dxfId="4026" priority="1080" operator="equal">
      <formula>"Leve"</formula>
    </cfRule>
  </conditionalFormatting>
  <conditionalFormatting sqref="I51">
    <cfRule type="cellIs" dxfId="4025" priority="1071" operator="equal">
      <formula>"Muy Alta"</formula>
    </cfRule>
    <cfRule type="cellIs" dxfId="4024" priority="1072" operator="equal">
      <formula>"Alta"</formula>
    </cfRule>
    <cfRule type="cellIs" dxfId="4023" priority="1073" operator="equal">
      <formula>"Media"</formula>
    </cfRule>
    <cfRule type="cellIs" dxfId="4022" priority="1074" operator="equal">
      <formula>"Baja"</formula>
    </cfRule>
    <cfRule type="cellIs" dxfId="4021" priority="1075" operator="equal">
      <formula>"Muy Baja"</formula>
    </cfRule>
  </conditionalFormatting>
  <conditionalFormatting sqref="O51">
    <cfRule type="cellIs" dxfId="4020" priority="1067" operator="equal">
      <formula>"Extremo"</formula>
    </cfRule>
    <cfRule type="cellIs" dxfId="4019" priority="1068" operator="equal">
      <formula>"Alto"</formula>
    </cfRule>
    <cfRule type="cellIs" dxfId="4018" priority="1069" operator="equal">
      <formula>"Moderado"</formula>
    </cfRule>
    <cfRule type="cellIs" dxfId="4017" priority="1070" operator="equal">
      <formula>"Bajo"</formula>
    </cfRule>
  </conditionalFormatting>
  <conditionalFormatting sqref="L51:L54">
    <cfRule type="containsText" dxfId="4016" priority="1066" operator="containsText" text="❌">
      <formula>NOT(ISERROR(SEARCH("❌",L51)))</formula>
    </cfRule>
  </conditionalFormatting>
  <conditionalFormatting sqref="M47">
    <cfRule type="cellIs" dxfId="4015" priority="1061" operator="equal">
      <formula>"Catastrófico"</formula>
    </cfRule>
    <cfRule type="cellIs" dxfId="4014" priority="1062" operator="equal">
      <formula>"Mayor"</formula>
    </cfRule>
    <cfRule type="cellIs" dxfId="4013" priority="1063" operator="equal">
      <formula>"Moderado"</formula>
    </cfRule>
    <cfRule type="cellIs" dxfId="4012" priority="1064" operator="equal">
      <formula>"Menor"</formula>
    </cfRule>
    <cfRule type="cellIs" dxfId="4011" priority="1065" operator="equal">
      <formula>"Leve"</formula>
    </cfRule>
  </conditionalFormatting>
  <conditionalFormatting sqref="I47">
    <cfRule type="cellIs" dxfId="4010" priority="1056" operator="equal">
      <formula>"Muy Alta"</formula>
    </cfRule>
    <cfRule type="cellIs" dxfId="4009" priority="1057" operator="equal">
      <formula>"Alta"</formula>
    </cfRule>
    <cfRule type="cellIs" dxfId="4008" priority="1058" operator="equal">
      <formula>"Media"</formula>
    </cfRule>
    <cfRule type="cellIs" dxfId="4007" priority="1059" operator="equal">
      <formula>"Baja"</formula>
    </cfRule>
    <cfRule type="cellIs" dxfId="4006" priority="1060" operator="equal">
      <formula>"Muy Baja"</formula>
    </cfRule>
  </conditionalFormatting>
  <conditionalFormatting sqref="O47">
    <cfRule type="cellIs" dxfId="4005" priority="1052" operator="equal">
      <formula>"Extremo"</formula>
    </cfRule>
    <cfRule type="cellIs" dxfId="4004" priority="1053" operator="equal">
      <formula>"Alto"</formula>
    </cfRule>
    <cfRule type="cellIs" dxfId="4003" priority="1054" operator="equal">
      <formula>"Moderado"</formula>
    </cfRule>
    <cfRule type="cellIs" dxfId="4002" priority="1055" operator="equal">
      <formula>"Bajo"</formula>
    </cfRule>
  </conditionalFormatting>
  <conditionalFormatting sqref="L47:L50">
    <cfRule type="containsText" dxfId="4001" priority="1051" operator="containsText" text="❌">
      <formula>NOT(ISERROR(SEARCH("❌",L47)))</formula>
    </cfRule>
  </conditionalFormatting>
  <conditionalFormatting sqref="M83">
    <cfRule type="cellIs" dxfId="4000" priority="1046" operator="equal">
      <formula>"Catastrófico"</formula>
    </cfRule>
    <cfRule type="cellIs" dxfId="3999" priority="1047" operator="equal">
      <formula>"Mayor"</formula>
    </cfRule>
    <cfRule type="cellIs" dxfId="3998" priority="1048" operator="equal">
      <formula>"Moderado"</formula>
    </cfRule>
    <cfRule type="cellIs" dxfId="3997" priority="1049" operator="equal">
      <formula>"Menor"</formula>
    </cfRule>
    <cfRule type="cellIs" dxfId="3996" priority="1050" operator="equal">
      <formula>"Leve"</formula>
    </cfRule>
  </conditionalFormatting>
  <conditionalFormatting sqref="I83">
    <cfRule type="cellIs" dxfId="3995" priority="1041" operator="equal">
      <formula>"Muy Alta"</formula>
    </cfRule>
    <cfRule type="cellIs" dxfId="3994" priority="1042" operator="equal">
      <formula>"Alta"</formula>
    </cfRule>
    <cfRule type="cellIs" dxfId="3993" priority="1043" operator="equal">
      <formula>"Media"</formula>
    </cfRule>
    <cfRule type="cellIs" dxfId="3992" priority="1044" operator="equal">
      <formula>"Baja"</formula>
    </cfRule>
    <cfRule type="cellIs" dxfId="3991" priority="1045" operator="equal">
      <formula>"Muy Baja"</formula>
    </cfRule>
  </conditionalFormatting>
  <conditionalFormatting sqref="O83">
    <cfRule type="cellIs" dxfId="3990" priority="1037" operator="equal">
      <formula>"Extremo"</formula>
    </cfRule>
    <cfRule type="cellIs" dxfId="3989" priority="1038" operator="equal">
      <formula>"Alto"</formula>
    </cfRule>
    <cfRule type="cellIs" dxfId="3988" priority="1039" operator="equal">
      <formula>"Moderado"</formula>
    </cfRule>
    <cfRule type="cellIs" dxfId="3987" priority="1040" operator="equal">
      <formula>"Bajo"</formula>
    </cfRule>
  </conditionalFormatting>
  <conditionalFormatting sqref="L83">
    <cfRule type="containsText" dxfId="3986" priority="1036" operator="containsText" text="❌">
      <formula>NOT(ISERROR(SEARCH("❌",L83)))</formula>
    </cfRule>
  </conditionalFormatting>
  <conditionalFormatting sqref="M87">
    <cfRule type="cellIs" dxfId="3985" priority="1031" operator="equal">
      <formula>"Catastrófico"</formula>
    </cfRule>
    <cfRule type="cellIs" dxfId="3984" priority="1032" operator="equal">
      <formula>"Mayor"</formula>
    </cfRule>
    <cfRule type="cellIs" dxfId="3983" priority="1033" operator="equal">
      <formula>"Moderado"</formula>
    </cfRule>
    <cfRule type="cellIs" dxfId="3982" priority="1034" operator="equal">
      <formula>"Menor"</formula>
    </cfRule>
    <cfRule type="cellIs" dxfId="3981" priority="1035" operator="equal">
      <formula>"Leve"</formula>
    </cfRule>
  </conditionalFormatting>
  <conditionalFormatting sqref="I87">
    <cfRule type="cellIs" dxfId="3980" priority="1026" operator="equal">
      <formula>"Muy Alta"</formula>
    </cfRule>
    <cfRule type="cellIs" dxfId="3979" priority="1027" operator="equal">
      <formula>"Alta"</formula>
    </cfRule>
    <cfRule type="cellIs" dxfId="3978" priority="1028" operator="equal">
      <formula>"Media"</formula>
    </cfRule>
    <cfRule type="cellIs" dxfId="3977" priority="1029" operator="equal">
      <formula>"Baja"</formula>
    </cfRule>
    <cfRule type="cellIs" dxfId="3976" priority="1030" operator="equal">
      <formula>"Muy Baja"</formula>
    </cfRule>
  </conditionalFormatting>
  <conditionalFormatting sqref="O87">
    <cfRule type="cellIs" dxfId="3975" priority="1022" operator="equal">
      <formula>"Extremo"</formula>
    </cfRule>
    <cfRule type="cellIs" dxfId="3974" priority="1023" operator="equal">
      <formula>"Alto"</formula>
    </cfRule>
    <cfRule type="cellIs" dxfId="3973" priority="1024" operator="equal">
      <formula>"Moderado"</formula>
    </cfRule>
    <cfRule type="cellIs" dxfId="3972" priority="1025" operator="equal">
      <formula>"Bajo"</formula>
    </cfRule>
  </conditionalFormatting>
  <conditionalFormatting sqref="L87">
    <cfRule type="containsText" dxfId="3971" priority="1021" operator="containsText" text="❌">
      <formula>NOT(ISERROR(SEARCH("❌",L87)))</formula>
    </cfRule>
  </conditionalFormatting>
  <conditionalFormatting sqref="M91">
    <cfRule type="cellIs" dxfId="3970" priority="1001" operator="equal">
      <formula>"Catastrófico"</formula>
    </cfRule>
    <cfRule type="cellIs" dxfId="3969" priority="1002" operator="equal">
      <formula>"Mayor"</formula>
    </cfRule>
    <cfRule type="cellIs" dxfId="3968" priority="1003" operator="equal">
      <formula>"Moderado"</formula>
    </cfRule>
    <cfRule type="cellIs" dxfId="3967" priority="1004" operator="equal">
      <formula>"Menor"</formula>
    </cfRule>
    <cfRule type="cellIs" dxfId="3966" priority="1005" operator="equal">
      <formula>"Leve"</formula>
    </cfRule>
  </conditionalFormatting>
  <conditionalFormatting sqref="I91">
    <cfRule type="cellIs" dxfId="3965" priority="996" operator="equal">
      <formula>"Muy Alta"</formula>
    </cfRule>
    <cfRule type="cellIs" dxfId="3964" priority="997" operator="equal">
      <formula>"Alta"</formula>
    </cfRule>
    <cfRule type="cellIs" dxfId="3963" priority="998" operator="equal">
      <formula>"Media"</formula>
    </cfRule>
    <cfRule type="cellIs" dxfId="3962" priority="999" operator="equal">
      <formula>"Baja"</formula>
    </cfRule>
    <cfRule type="cellIs" dxfId="3961" priority="1000" operator="equal">
      <formula>"Muy Baja"</formula>
    </cfRule>
  </conditionalFormatting>
  <conditionalFormatting sqref="O91">
    <cfRule type="cellIs" dxfId="3960" priority="992" operator="equal">
      <formula>"Extremo"</formula>
    </cfRule>
    <cfRule type="cellIs" dxfId="3959" priority="993" operator="equal">
      <formula>"Alto"</formula>
    </cfRule>
    <cfRule type="cellIs" dxfId="3958" priority="994" operator="equal">
      <formula>"Moderado"</formula>
    </cfRule>
    <cfRule type="cellIs" dxfId="3957" priority="995" operator="equal">
      <formula>"Bajo"</formula>
    </cfRule>
  </conditionalFormatting>
  <conditionalFormatting sqref="L91">
    <cfRule type="containsText" dxfId="3956" priority="991" operator="containsText" text="❌">
      <formula>NOT(ISERROR(SEARCH("❌",L91)))</formula>
    </cfRule>
  </conditionalFormatting>
  <conditionalFormatting sqref="M95">
    <cfRule type="cellIs" dxfId="3955" priority="986" operator="equal">
      <formula>"Catastrófico"</formula>
    </cfRule>
    <cfRule type="cellIs" dxfId="3954" priority="987" operator="equal">
      <formula>"Mayor"</formula>
    </cfRule>
    <cfRule type="cellIs" dxfId="3953" priority="988" operator="equal">
      <formula>"Moderado"</formula>
    </cfRule>
    <cfRule type="cellIs" dxfId="3952" priority="989" operator="equal">
      <formula>"Menor"</formula>
    </cfRule>
    <cfRule type="cellIs" dxfId="3951" priority="990" operator="equal">
      <formula>"Leve"</formula>
    </cfRule>
  </conditionalFormatting>
  <conditionalFormatting sqref="I95">
    <cfRule type="cellIs" dxfId="3950" priority="981" operator="equal">
      <formula>"Muy Alta"</formula>
    </cfRule>
    <cfRule type="cellIs" dxfId="3949" priority="982" operator="equal">
      <formula>"Alta"</formula>
    </cfRule>
    <cfRule type="cellIs" dxfId="3948" priority="983" operator="equal">
      <formula>"Media"</formula>
    </cfRule>
    <cfRule type="cellIs" dxfId="3947" priority="984" operator="equal">
      <formula>"Baja"</formula>
    </cfRule>
    <cfRule type="cellIs" dxfId="3946" priority="985" operator="equal">
      <formula>"Muy Baja"</formula>
    </cfRule>
  </conditionalFormatting>
  <conditionalFormatting sqref="O95">
    <cfRule type="cellIs" dxfId="3945" priority="977" operator="equal">
      <formula>"Extremo"</formula>
    </cfRule>
    <cfRule type="cellIs" dxfId="3944" priority="978" operator="equal">
      <formula>"Alto"</formula>
    </cfRule>
    <cfRule type="cellIs" dxfId="3943" priority="979" operator="equal">
      <formula>"Moderado"</formula>
    </cfRule>
    <cfRule type="cellIs" dxfId="3942" priority="980" operator="equal">
      <formula>"Bajo"</formula>
    </cfRule>
  </conditionalFormatting>
  <conditionalFormatting sqref="L95">
    <cfRule type="containsText" dxfId="3941" priority="976" operator="containsText" text="❌">
      <formula>NOT(ISERROR(SEARCH("❌",L95)))</formula>
    </cfRule>
  </conditionalFormatting>
  <conditionalFormatting sqref="M99">
    <cfRule type="cellIs" dxfId="3940" priority="971" operator="equal">
      <formula>"Catastrófico"</formula>
    </cfRule>
    <cfRule type="cellIs" dxfId="3939" priority="972" operator="equal">
      <formula>"Mayor"</formula>
    </cfRule>
    <cfRule type="cellIs" dxfId="3938" priority="973" operator="equal">
      <formula>"Moderado"</formula>
    </cfRule>
    <cfRule type="cellIs" dxfId="3937" priority="974" operator="equal">
      <formula>"Menor"</formula>
    </cfRule>
    <cfRule type="cellIs" dxfId="3936" priority="975" operator="equal">
      <formula>"Leve"</formula>
    </cfRule>
  </conditionalFormatting>
  <conditionalFormatting sqref="I99">
    <cfRule type="cellIs" dxfId="3935" priority="966" operator="equal">
      <formula>"Muy Alta"</formula>
    </cfRule>
    <cfRule type="cellIs" dxfId="3934" priority="967" operator="equal">
      <formula>"Alta"</formula>
    </cfRule>
    <cfRule type="cellIs" dxfId="3933" priority="968" operator="equal">
      <formula>"Media"</formula>
    </cfRule>
    <cfRule type="cellIs" dxfId="3932" priority="969" operator="equal">
      <formula>"Baja"</formula>
    </cfRule>
    <cfRule type="cellIs" dxfId="3931" priority="970" operator="equal">
      <formula>"Muy Baja"</formula>
    </cfRule>
  </conditionalFormatting>
  <conditionalFormatting sqref="O99">
    <cfRule type="cellIs" dxfId="3930" priority="962" operator="equal">
      <formula>"Extremo"</formula>
    </cfRule>
    <cfRule type="cellIs" dxfId="3929" priority="963" operator="equal">
      <formula>"Alto"</formula>
    </cfRule>
    <cfRule type="cellIs" dxfId="3928" priority="964" operator="equal">
      <formula>"Moderado"</formula>
    </cfRule>
    <cfRule type="cellIs" dxfId="3927" priority="965" operator="equal">
      <formula>"Bajo"</formula>
    </cfRule>
  </conditionalFormatting>
  <conditionalFormatting sqref="L99">
    <cfRule type="containsText" dxfId="3926" priority="961" operator="containsText" text="❌">
      <formula>NOT(ISERROR(SEARCH("❌",L99)))</formula>
    </cfRule>
  </conditionalFormatting>
  <conditionalFormatting sqref="M148">
    <cfRule type="cellIs" dxfId="3925" priority="956" operator="equal">
      <formula>"Catastrófico"</formula>
    </cfRule>
    <cfRule type="cellIs" dxfId="3924" priority="957" operator="equal">
      <formula>"Mayor"</formula>
    </cfRule>
    <cfRule type="cellIs" dxfId="3923" priority="958" operator="equal">
      <formula>"Moderado"</formula>
    </cfRule>
    <cfRule type="cellIs" dxfId="3922" priority="959" operator="equal">
      <formula>"Menor"</formula>
    </cfRule>
    <cfRule type="cellIs" dxfId="3921" priority="960" operator="equal">
      <formula>"Leve"</formula>
    </cfRule>
  </conditionalFormatting>
  <conditionalFormatting sqref="I148">
    <cfRule type="cellIs" dxfId="3920" priority="951" operator="equal">
      <formula>"Muy Alta"</formula>
    </cfRule>
    <cfRule type="cellIs" dxfId="3919" priority="952" operator="equal">
      <formula>"Alta"</formula>
    </cfRule>
    <cfRule type="cellIs" dxfId="3918" priority="953" operator="equal">
      <formula>"Media"</formula>
    </cfRule>
    <cfRule type="cellIs" dxfId="3917" priority="954" operator="equal">
      <formula>"Baja"</formula>
    </cfRule>
    <cfRule type="cellIs" dxfId="3916" priority="955" operator="equal">
      <formula>"Muy Baja"</formula>
    </cfRule>
  </conditionalFormatting>
  <conditionalFormatting sqref="O148">
    <cfRule type="cellIs" dxfId="3915" priority="947" operator="equal">
      <formula>"Extremo"</formula>
    </cfRule>
    <cfRule type="cellIs" dxfId="3914" priority="948" operator="equal">
      <formula>"Alto"</formula>
    </cfRule>
    <cfRule type="cellIs" dxfId="3913" priority="949" operator="equal">
      <formula>"Moderado"</formula>
    </cfRule>
    <cfRule type="cellIs" dxfId="3912" priority="950" operator="equal">
      <formula>"Bajo"</formula>
    </cfRule>
  </conditionalFormatting>
  <conditionalFormatting sqref="L148:L151">
    <cfRule type="containsText" dxfId="3911" priority="946" operator="containsText" text="❌">
      <formula>NOT(ISERROR(SEARCH("❌",L148)))</formula>
    </cfRule>
  </conditionalFormatting>
  <conditionalFormatting sqref="M152">
    <cfRule type="cellIs" dxfId="3910" priority="941" operator="equal">
      <formula>"Catastrófico"</formula>
    </cfRule>
    <cfRule type="cellIs" dxfId="3909" priority="942" operator="equal">
      <formula>"Mayor"</formula>
    </cfRule>
    <cfRule type="cellIs" dxfId="3908" priority="943" operator="equal">
      <formula>"Moderado"</formula>
    </cfRule>
    <cfRule type="cellIs" dxfId="3907" priority="944" operator="equal">
      <formula>"Menor"</formula>
    </cfRule>
    <cfRule type="cellIs" dxfId="3906" priority="945" operator="equal">
      <formula>"Leve"</formula>
    </cfRule>
  </conditionalFormatting>
  <conditionalFormatting sqref="I152">
    <cfRule type="cellIs" dxfId="3905" priority="936" operator="equal">
      <formula>"Muy Alta"</formula>
    </cfRule>
    <cfRule type="cellIs" dxfId="3904" priority="937" operator="equal">
      <formula>"Alta"</formula>
    </cfRule>
    <cfRule type="cellIs" dxfId="3903" priority="938" operator="equal">
      <formula>"Media"</formula>
    </cfRule>
    <cfRule type="cellIs" dxfId="3902" priority="939" operator="equal">
      <formula>"Baja"</formula>
    </cfRule>
    <cfRule type="cellIs" dxfId="3901" priority="940" operator="equal">
      <formula>"Muy Baja"</formula>
    </cfRule>
  </conditionalFormatting>
  <conditionalFormatting sqref="O152">
    <cfRule type="cellIs" dxfId="3900" priority="932" operator="equal">
      <formula>"Extremo"</formula>
    </cfRule>
    <cfRule type="cellIs" dxfId="3899" priority="933" operator="equal">
      <formula>"Alto"</formula>
    </cfRule>
    <cfRule type="cellIs" dxfId="3898" priority="934" operator="equal">
      <formula>"Moderado"</formula>
    </cfRule>
    <cfRule type="cellIs" dxfId="3897" priority="935" operator="equal">
      <formula>"Bajo"</formula>
    </cfRule>
  </conditionalFormatting>
  <conditionalFormatting sqref="L152:L155">
    <cfRule type="containsText" dxfId="3896" priority="931" operator="containsText" text="❌">
      <formula>NOT(ISERROR(SEARCH("❌",L152)))</formula>
    </cfRule>
  </conditionalFormatting>
  <conditionalFormatting sqref="M107:M108">
    <cfRule type="cellIs" dxfId="3895" priority="896" operator="equal">
      <formula>"Catastrófico"</formula>
    </cfRule>
    <cfRule type="cellIs" dxfId="3894" priority="897" operator="equal">
      <formula>"Mayor"</formula>
    </cfRule>
    <cfRule type="cellIs" dxfId="3893" priority="898" operator="equal">
      <formula>"Moderado"</formula>
    </cfRule>
    <cfRule type="cellIs" dxfId="3892" priority="899" operator="equal">
      <formula>"Menor"</formula>
    </cfRule>
    <cfRule type="cellIs" dxfId="3891" priority="900" operator="equal">
      <formula>"Leve"</formula>
    </cfRule>
  </conditionalFormatting>
  <conditionalFormatting sqref="H108">
    <cfRule type="cellIs" dxfId="3890" priority="906" operator="equal">
      <formula>"Muy Alta"</formula>
    </cfRule>
    <cfRule type="cellIs" dxfId="3889" priority="907" operator="equal">
      <formula>"Alta"</formula>
    </cfRule>
    <cfRule type="cellIs" dxfId="3888" priority="908" operator="equal">
      <formula>"Media"</formula>
    </cfRule>
    <cfRule type="cellIs" dxfId="3887" priority="909" operator="equal">
      <formula>"Baja"</formula>
    </cfRule>
    <cfRule type="cellIs" dxfId="3886" priority="910" operator="equal">
      <formula>"Muy Baja"</formula>
    </cfRule>
  </conditionalFormatting>
  <conditionalFormatting sqref="O107:O108">
    <cfRule type="cellIs" dxfId="3885" priority="887" operator="equal">
      <formula>"Extremo"</formula>
    </cfRule>
    <cfRule type="cellIs" dxfId="3884" priority="888" operator="equal">
      <formula>"Alto"</formula>
    </cfRule>
    <cfRule type="cellIs" dxfId="3883" priority="889" operator="equal">
      <formula>"Moderado"</formula>
    </cfRule>
    <cfRule type="cellIs" dxfId="3882" priority="890" operator="equal">
      <formula>"Bajo"</formula>
    </cfRule>
  </conditionalFormatting>
  <conditionalFormatting sqref="L107:L108">
    <cfRule type="containsText" dxfId="3881" priority="886" operator="containsText" text="❌">
      <formula>NOT(ISERROR(SEARCH("❌",L107)))</formula>
    </cfRule>
  </conditionalFormatting>
  <conditionalFormatting sqref="I107:I108">
    <cfRule type="cellIs" dxfId="3880" priority="891" operator="equal">
      <formula>"Muy Alta"</formula>
    </cfRule>
    <cfRule type="cellIs" dxfId="3879" priority="892" operator="equal">
      <formula>"Alta"</formula>
    </cfRule>
    <cfRule type="cellIs" dxfId="3878" priority="893" operator="equal">
      <formula>"Media"</formula>
    </cfRule>
    <cfRule type="cellIs" dxfId="3877" priority="894" operator="equal">
      <formula>"Baja"</formula>
    </cfRule>
    <cfRule type="cellIs" dxfId="3876" priority="895" operator="equal">
      <formula>"Muy Baja"</formula>
    </cfRule>
  </conditionalFormatting>
  <conditionalFormatting sqref="M55">
    <cfRule type="cellIs" dxfId="3875" priority="881" operator="equal">
      <formula>"Catastrófico"</formula>
    </cfRule>
    <cfRule type="cellIs" dxfId="3874" priority="882" operator="equal">
      <formula>"Mayor"</formula>
    </cfRule>
    <cfRule type="cellIs" dxfId="3873" priority="883" operator="equal">
      <formula>"Moderado"</formula>
    </cfRule>
    <cfRule type="cellIs" dxfId="3872" priority="884" operator="equal">
      <formula>"Menor"</formula>
    </cfRule>
    <cfRule type="cellIs" dxfId="3871" priority="885" operator="equal">
      <formula>"Leve"</formula>
    </cfRule>
  </conditionalFormatting>
  <conditionalFormatting sqref="I55">
    <cfRule type="cellIs" dxfId="3870" priority="876" operator="equal">
      <formula>"Muy Alta"</formula>
    </cfRule>
    <cfRule type="cellIs" dxfId="3869" priority="877" operator="equal">
      <formula>"Alta"</formula>
    </cfRule>
    <cfRule type="cellIs" dxfId="3868" priority="878" operator="equal">
      <formula>"Media"</formula>
    </cfRule>
    <cfRule type="cellIs" dxfId="3867" priority="879" operator="equal">
      <formula>"Baja"</formula>
    </cfRule>
    <cfRule type="cellIs" dxfId="3866" priority="880" operator="equal">
      <formula>"Muy Baja"</formula>
    </cfRule>
  </conditionalFormatting>
  <conditionalFormatting sqref="O55">
    <cfRule type="cellIs" dxfId="3865" priority="872" operator="equal">
      <formula>"Extremo"</formula>
    </cfRule>
    <cfRule type="cellIs" dxfId="3864" priority="873" operator="equal">
      <formula>"Alto"</formula>
    </cfRule>
    <cfRule type="cellIs" dxfId="3863" priority="874" operator="equal">
      <formula>"Moderado"</formula>
    </cfRule>
    <cfRule type="cellIs" dxfId="3862" priority="875" operator="equal">
      <formula>"Bajo"</formula>
    </cfRule>
  </conditionalFormatting>
  <conditionalFormatting sqref="L55:L58">
    <cfRule type="containsText" dxfId="3861" priority="871" operator="containsText" text="❌">
      <formula>NOT(ISERROR(SEARCH("❌",L55)))</formula>
    </cfRule>
  </conditionalFormatting>
  <conditionalFormatting sqref="I126 I128 I130 I132 I134 I136 I138">
    <cfRule type="cellIs" dxfId="3860" priority="801" operator="equal">
      <formula>"Muy Alta"</formula>
    </cfRule>
    <cfRule type="cellIs" dxfId="3859" priority="802" operator="equal">
      <formula>"Alta"</formula>
    </cfRule>
    <cfRule type="cellIs" dxfId="3858" priority="803" operator="equal">
      <formula>"Media"</formula>
    </cfRule>
    <cfRule type="cellIs" dxfId="3857" priority="804" operator="equal">
      <formula>"Baja"</formula>
    </cfRule>
    <cfRule type="cellIs" dxfId="3856" priority="805" operator="equal">
      <formula>"Muy Baja"</formula>
    </cfRule>
  </conditionalFormatting>
  <conditionalFormatting sqref="Z124:Z125">
    <cfRule type="cellIs" dxfId="3855" priority="711" operator="equal">
      <formula>"Muy Alta"</formula>
    </cfRule>
    <cfRule type="cellIs" dxfId="3854" priority="712" operator="equal">
      <formula>"Alta"</formula>
    </cfRule>
    <cfRule type="cellIs" dxfId="3853" priority="713" operator="equal">
      <formula>"Media"</formula>
    </cfRule>
    <cfRule type="cellIs" dxfId="3852" priority="714" operator="equal">
      <formula>"Baja"</formula>
    </cfRule>
    <cfRule type="cellIs" dxfId="3851" priority="715" operator="equal">
      <formula>"Muy Baja"</formula>
    </cfRule>
  </conditionalFormatting>
  <conditionalFormatting sqref="AB124:AB125">
    <cfRule type="cellIs" dxfId="3850" priority="706" operator="equal">
      <formula>"Catastrófico"</formula>
    </cfRule>
    <cfRule type="cellIs" dxfId="3849" priority="707" operator="equal">
      <formula>"Mayor"</formula>
    </cfRule>
    <cfRule type="cellIs" dxfId="3848" priority="708" operator="equal">
      <formula>"Moderado"</formula>
    </cfRule>
    <cfRule type="cellIs" dxfId="3847" priority="709" operator="equal">
      <formula>"Menor"</formula>
    </cfRule>
    <cfRule type="cellIs" dxfId="3846" priority="710" operator="equal">
      <formula>"Leve"</formula>
    </cfRule>
  </conditionalFormatting>
  <conditionalFormatting sqref="AD124:AD125">
    <cfRule type="cellIs" dxfId="3845" priority="702" operator="equal">
      <formula>"Extremo"</formula>
    </cfRule>
    <cfRule type="cellIs" dxfId="3844" priority="703" operator="equal">
      <formula>"Alto"</formula>
    </cfRule>
    <cfRule type="cellIs" dxfId="3843" priority="704" operator="equal">
      <formula>"Moderado"</formula>
    </cfRule>
    <cfRule type="cellIs" dxfId="3842" priority="705" operator="equal">
      <formula>"Bajo"</formula>
    </cfRule>
  </conditionalFormatting>
  <conditionalFormatting sqref="L124:L125">
    <cfRule type="containsText" dxfId="3841" priority="701" operator="containsText" text="❌">
      <formula>NOT(ISERROR(SEARCH("❌",L124)))</formula>
    </cfRule>
  </conditionalFormatting>
  <conditionalFormatting sqref="M124">
    <cfRule type="cellIs" dxfId="3840" priority="696" operator="equal">
      <formula>"Catastrófico"</formula>
    </cfRule>
    <cfRule type="cellIs" dxfId="3839" priority="697" operator="equal">
      <formula>"Mayor"</formula>
    </cfRule>
    <cfRule type="cellIs" dxfId="3838" priority="698" operator="equal">
      <formula>"Moderado"</formula>
    </cfRule>
    <cfRule type="cellIs" dxfId="3837" priority="699" operator="equal">
      <formula>"Menor"</formula>
    </cfRule>
    <cfRule type="cellIs" dxfId="3836" priority="700" operator="equal">
      <formula>"Leve"</formula>
    </cfRule>
  </conditionalFormatting>
  <conditionalFormatting sqref="I124">
    <cfRule type="cellIs" dxfId="3835" priority="691" operator="equal">
      <formula>"Muy Alta"</formula>
    </cfRule>
    <cfRule type="cellIs" dxfId="3834" priority="692" operator="equal">
      <formula>"Alta"</formula>
    </cfRule>
    <cfRule type="cellIs" dxfId="3833" priority="693" operator="equal">
      <formula>"Media"</formula>
    </cfRule>
    <cfRule type="cellIs" dxfId="3832" priority="694" operator="equal">
      <formula>"Baja"</formula>
    </cfRule>
    <cfRule type="cellIs" dxfId="3831" priority="695" operator="equal">
      <formula>"Muy Baja"</formula>
    </cfRule>
  </conditionalFormatting>
  <conditionalFormatting sqref="O124">
    <cfRule type="cellIs" dxfId="3830" priority="687" operator="equal">
      <formula>"Extremo"</formula>
    </cfRule>
    <cfRule type="cellIs" dxfId="3829" priority="688" operator="equal">
      <formula>"Alto"</formula>
    </cfRule>
    <cfRule type="cellIs" dxfId="3828" priority="689" operator="equal">
      <formula>"Moderado"</formula>
    </cfRule>
    <cfRule type="cellIs" dxfId="3827" priority="690" operator="equal">
      <formula>"Bajo"</formula>
    </cfRule>
  </conditionalFormatting>
  <conditionalFormatting sqref="B124">
    <cfRule type="cellIs" dxfId="3826" priority="669" operator="equal">
      <formula>#REF!</formula>
    </cfRule>
    <cfRule type="cellIs" dxfId="3825" priority="670" operator="equal">
      <formula>#REF!</formula>
    </cfRule>
    <cfRule type="cellIs" dxfId="3824" priority="671" operator="equal">
      <formula>#REF!</formula>
    </cfRule>
    <cfRule type="cellIs" dxfId="3823" priority="672" operator="equal">
      <formula>#REF!</formula>
    </cfRule>
    <cfRule type="cellIs" dxfId="3822" priority="673" operator="equal">
      <formula>#REF!</formula>
    </cfRule>
    <cfRule type="cellIs" dxfId="3821" priority="674" operator="equal">
      <formula>#REF!</formula>
    </cfRule>
    <cfRule type="cellIs" dxfId="3820" priority="675" operator="equal">
      <formula>#REF!</formula>
    </cfRule>
    <cfRule type="cellIs" dxfId="3819" priority="676" operator="equal">
      <formula>#REF!</formula>
    </cfRule>
    <cfRule type="cellIs" dxfId="3818" priority="677" operator="equal">
      <formula>#REF!</formula>
    </cfRule>
    <cfRule type="cellIs" dxfId="3817" priority="678" operator="equal">
      <formula>#REF!</formula>
    </cfRule>
    <cfRule type="cellIs" dxfId="3816" priority="679" operator="equal">
      <formula>#REF!</formula>
    </cfRule>
    <cfRule type="cellIs" dxfId="3815" priority="680" operator="equal">
      <formula>#REF!</formula>
    </cfRule>
    <cfRule type="cellIs" dxfId="3814" priority="681" operator="equal">
      <formula>#REF!</formula>
    </cfRule>
    <cfRule type="cellIs" dxfId="3813" priority="682" operator="equal">
      <formula>#REF!</formula>
    </cfRule>
    <cfRule type="cellIs" dxfId="3812" priority="683" operator="equal">
      <formula>#REF!</formula>
    </cfRule>
    <cfRule type="cellIs" dxfId="3811" priority="684" operator="equal">
      <formula>#REF!</formula>
    </cfRule>
    <cfRule type="cellIs" dxfId="3810" priority="685" operator="equal">
      <formula>#REF!</formula>
    </cfRule>
    <cfRule type="cellIs" dxfId="3809" priority="686" operator="equal">
      <formula>#REF!</formula>
    </cfRule>
  </conditionalFormatting>
  <conditionalFormatting sqref="Z11:Z14">
    <cfRule type="cellIs" dxfId="3808" priority="664" operator="equal">
      <formula>"Muy Alta"</formula>
    </cfRule>
    <cfRule type="cellIs" dxfId="3807" priority="665" operator="equal">
      <formula>"Alta"</formula>
    </cfRule>
    <cfRule type="cellIs" dxfId="3806" priority="666" operator="equal">
      <formula>"Media"</formula>
    </cfRule>
    <cfRule type="cellIs" dxfId="3805" priority="667" operator="equal">
      <formula>"Baja"</formula>
    </cfRule>
    <cfRule type="cellIs" dxfId="3804" priority="668" operator="equal">
      <formula>"Muy Baja"</formula>
    </cfRule>
  </conditionalFormatting>
  <conditionalFormatting sqref="AB11:AB14">
    <cfRule type="cellIs" dxfId="3803" priority="659" operator="equal">
      <formula>"Catastrófico"</formula>
    </cfRule>
    <cfRule type="cellIs" dxfId="3802" priority="660" operator="equal">
      <formula>"Mayor"</formula>
    </cfRule>
    <cfRule type="cellIs" dxfId="3801" priority="661" operator="equal">
      <formula>"Moderado"</formula>
    </cfRule>
    <cfRule type="cellIs" dxfId="3800" priority="662" operator="equal">
      <formula>"Menor"</formula>
    </cfRule>
    <cfRule type="cellIs" dxfId="3799" priority="663" operator="equal">
      <formula>"Leve"</formula>
    </cfRule>
  </conditionalFormatting>
  <conditionalFormatting sqref="AD11:AD14">
    <cfRule type="cellIs" dxfId="3798" priority="655" operator="equal">
      <formula>"Extremo"</formula>
    </cfRule>
    <cfRule type="cellIs" dxfId="3797" priority="656" operator="equal">
      <formula>"Alto"</formula>
    </cfRule>
    <cfRule type="cellIs" dxfId="3796" priority="657" operator="equal">
      <formula>"Moderado"</formula>
    </cfRule>
    <cfRule type="cellIs" dxfId="3795" priority="658" operator="equal">
      <formula>"Bajo"</formula>
    </cfRule>
  </conditionalFormatting>
  <conditionalFormatting sqref="Z17:Z18">
    <cfRule type="cellIs" dxfId="3794" priority="650" operator="equal">
      <formula>"Muy Alta"</formula>
    </cfRule>
    <cfRule type="cellIs" dxfId="3793" priority="651" operator="equal">
      <formula>"Alta"</formula>
    </cfRule>
    <cfRule type="cellIs" dxfId="3792" priority="652" operator="equal">
      <formula>"Media"</formula>
    </cfRule>
    <cfRule type="cellIs" dxfId="3791" priority="653" operator="equal">
      <formula>"Baja"</formula>
    </cfRule>
    <cfRule type="cellIs" dxfId="3790" priority="654" operator="equal">
      <formula>"Muy Baja"</formula>
    </cfRule>
  </conditionalFormatting>
  <conditionalFormatting sqref="AB17:AB18">
    <cfRule type="cellIs" dxfId="3789" priority="645" operator="equal">
      <formula>"Catastrófico"</formula>
    </cfRule>
    <cfRule type="cellIs" dxfId="3788" priority="646" operator="equal">
      <formula>"Mayor"</formula>
    </cfRule>
    <cfRule type="cellIs" dxfId="3787" priority="647" operator="equal">
      <formula>"Moderado"</formula>
    </cfRule>
    <cfRule type="cellIs" dxfId="3786" priority="648" operator="equal">
      <formula>"Menor"</formula>
    </cfRule>
    <cfRule type="cellIs" dxfId="3785" priority="649" operator="equal">
      <formula>"Leve"</formula>
    </cfRule>
  </conditionalFormatting>
  <conditionalFormatting sqref="AD15:AD18">
    <cfRule type="cellIs" dxfId="3784" priority="641" operator="equal">
      <formula>"Extremo"</formula>
    </cfRule>
    <cfRule type="cellIs" dxfId="3783" priority="642" operator="equal">
      <formula>"Alto"</formula>
    </cfRule>
    <cfRule type="cellIs" dxfId="3782" priority="643" operator="equal">
      <formula>"Moderado"</formula>
    </cfRule>
    <cfRule type="cellIs" dxfId="3781" priority="644" operator="equal">
      <formula>"Bajo"</formula>
    </cfRule>
  </conditionalFormatting>
  <conditionalFormatting sqref="Z19:Z22">
    <cfRule type="cellIs" dxfId="3780" priority="636" operator="equal">
      <formula>"Muy Alta"</formula>
    </cfRule>
    <cfRule type="cellIs" dxfId="3779" priority="637" operator="equal">
      <formula>"Alta"</formula>
    </cfRule>
    <cfRule type="cellIs" dxfId="3778" priority="638" operator="equal">
      <formula>"Media"</formula>
    </cfRule>
    <cfRule type="cellIs" dxfId="3777" priority="639" operator="equal">
      <formula>"Baja"</formula>
    </cfRule>
    <cfRule type="cellIs" dxfId="3776" priority="640" operator="equal">
      <formula>"Muy Baja"</formula>
    </cfRule>
  </conditionalFormatting>
  <conditionalFormatting sqref="AB19:AB22">
    <cfRule type="cellIs" dxfId="3775" priority="631" operator="equal">
      <formula>"Catastrófico"</formula>
    </cfRule>
    <cfRule type="cellIs" dxfId="3774" priority="632" operator="equal">
      <formula>"Mayor"</formula>
    </cfRule>
    <cfRule type="cellIs" dxfId="3773" priority="633" operator="equal">
      <formula>"Moderado"</formula>
    </cfRule>
    <cfRule type="cellIs" dxfId="3772" priority="634" operator="equal">
      <formula>"Menor"</formula>
    </cfRule>
    <cfRule type="cellIs" dxfId="3771" priority="635" operator="equal">
      <formula>"Leve"</formula>
    </cfRule>
  </conditionalFormatting>
  <conditionalFormatting sqref="AD19:AD22">
    <cfRule type="cellIs" dxfId="3770" priority="627" operator="equal">
      <formula>"Extremo"</formula>
    </cfRule>
    <cfRule type="cellIs" dxfId="3769" priority="628" operator="equal">
      <formula>"Alto"</formula>
    </cfRule>
    <cfRule type="cellIs" dxfId="3768" priority="629" operator="equal">
      <formula>"Moderado"</formula>
    </cfRule>
    <cfRule type="cellIs" dxfId="3767" priority="630" operator="equal">
      <formula>"Bajo"</formula>
    </cfRule>
  </conditionalFormatting>
  <conditionalFormatting sqref="Z23:Z26">
    <cfRule type="cellIs" dxfId="3766" priority="622" operator="equal">
      <formula>"Muy Alta"</formula>
    </cfRule>
    <cfRule type="cellIs" dxfId="3765" priority="623" operator="equal">
      <formula>"Alta"</formula>
    </cfRule>
    <cfRule type="cellIs" dxfId="3764" priority="624" operator="equal">
      <formula>"Media"</formula>
    </cfRule>
    <cfRule type="cellIs" dxfId="3763" priority="625" operator="equal">
      <formula>"Baja"</formula>
    </cfRule>
    <cfRule type="cellIs" dxfId="3762" priority="626" operator="equal">
      <formula>"Muy Baja"</formula>
    </cfRule>
  </conditionalFormatting>
  <conditionalFormatting sqref="AB23:AB26">
    <cfRule type="cellIs" dxfId="3761" priority="617" operator="equal">
      <formula>"Catastrófico"</formula>
    </cfRule>
    <cfRule type="cellIs" dxfId="3760" priority="618" operator="equal">
      <formula>"Mayor"</formula>
    </cfRule>
    <cfRule type="cellIs" dxfId="3759" priority="619" operator="equal">
      <formula>"Moderado"</formula>
    </cfRule>
    <cfRule type="cellIs" dxfId="3758" priority="620" operator="equal">
      <formula>"Menor"</formula>
    </cfRule>
    <cfRule type="cellIs" dxfId="3757" priority="621" operator="equal">
      <formula>"Leve"</formula>
    </cfRule>
  </conditionalFormatting>
  <conditionalFormatting sqref="AD23:AD26">
    <cfRule type="cellIs" dxfId="3756" priority="613" operator="equal">
      <formula>"Extremo"</formula>
    </cfRule>
    <cfRule type="cellIs" dxfId="3755" priority="614" operator="equal">
      <formula>"Alto"</formula>
    </cfRule>
    <cfRule type="cellIs" dxfId="3754" priority="615" operator="equal">
      <formula>"Moderado"</formula>
    </cfRule>
    <cfRule type="cellIs" dxfId="3753" priority="616" operator="equal">
      <formula>"Bajo"</formula>
    </cfRule>
  </conditionalFormatting>
  <conditionalFormatting sqref="Z27:Z30">
    <cfRule type="cellIs" dxfId="3752" priority="608" operator="equal">
      <formula>"Muy Alta"</formula>
    </cfRule>
    <cfRule type="cellIs" dxfId="3751" priority="609" operator="equal">
      <formula>"Alta"</formula>
    </cfRule>
    <cfRule type="cellIs" dxfId="3750" priority="610" operator="equal">
      <formula>"Media"</formula>
    </cfRule>
    <cfRule type="cellIs" dxfId="3749" priority="611" operator="equal">
      <formula>"Baja"</formula>
    </cfRule>
    <cfRule type="cellIs" dxfId="3748" priority="612" operator="equal">
      <formula>"Muy Baja"</formula>
    </cfRule>
  </conditionalFormatting>
  <conditionalFormatting sqref="AB27:AB30">
    <cfRule type="cellIs" dxfId="3747" priority="603" operator="equal">
      <formula>"Catastrófico"</formula>
    </cfRule>
    <cfRule type="cellIs" dxfId="3746" priority="604" operator="equal">
      <formula>"Mayor"</formula>
    </cfRule>
    <cfRule type="cellIs" dxfId="3745" priority="605" operator="equal">
      <formula>"Moderado"</formula>
    </cfRule>
    <cfRule type="cellIs" dxfId="3744" priority="606" operator="equal">
      <formula>"Menor"</formula>
    </cfRule>
    <cfRule type="cellIs" dxfId="3743" priority="607" operator="equal">
      <formula>"Leve"</formula>
    </cfRule>
  </conditionalFormatting>
  <conditionalFormatting sqref="AD27:AD30">
    <cfRule type="cellIs" dxfId="3742" priority="599" operator="equal">
      <formula>"Extremo"</formula>
    </cfRule>
    <cfRule type="cellIs" dxfId="3741" priority="600" operator="equal">
      <formula>"Alto"</formula>
    </cfRule>
    <cfRule type="cellIs" dxfId="3740" priority="601" operator="equal">
      <formula>"Moderado"</formula>
    </cfRule>
    <cfRule type="cellIs" dxfId="3739" priority="602" operator="equal">
      <formula>"Bajo"</formula>
    </cfRule>
  </conditionalFormatting>
  <conditionalFormatting sqref="Z31:Z34">
    <cfRule type="cellIs" dxfId="3738" priority="594" operator="equal">
      <formula>"Muy Alta"</formula>
    </cfRule>
    <cfRule type="cellIs" dxfId="3737" priority="595" operator="equal">
      <formula>"Alta"</formula>
    </cfRule>
    <cfRule type="cellIs" dxfId="3736" priority="596" operator="equal">
      <formula>"Media"</formula>
    </cfRule>
    <cfRule type="cellIs" dxfId="3735" priority="597" operator="equal">
      <formula>"Baja"</formula>
    </cfRule>
    <cfRule type="cellIs" dxfId="3734" priority="598" operator="equal">
      <formula>"Muy Baja"</formula>
    </cfRule>
  </conditionalFormatting>
  <conditionalFormatting sqref="AB31:AB34">
    <cfRule type="cellIs" dxfId="3733" priority="589" operator="equal">
      <formula>"Catastrófico"</formula>
    </cfRule>
    <cfRule type="cellIs" dxfId="3732" priority="590" operator="equal">
      <formula>"Mayor"</formula>
    </cfRule>
    <cfRule type="cellIs" dxfId="3731" priority="591" operator="equal">
      <formula>"Moderado"</formula>
    </cfRule>
    <cfRule type="cellIs" dxfId="3730" priority="592" operator="equal">
      <formula>"Menor"</formula>
    </cfRule>
    <cfRule type="cellIs" dxfId="3729" priority="593" operator="equal">
      <formula>"Leve"</formula>
    </cfRule>
  </conditionalFormatting>
  <conditionalFormatting sqref="AD31:AD34">
    <cfRule type="cellIs" dxfId="3728" priority="585" operator="equal">
      <formula>"Extremo"</formula>
    </cfRule>
    <cfRule type="cellIs" dxfId="3727" priority="586" operator="equal">
      <formula>"Alto"</formula>
    </cfRule>
    <cfRule type="cellIs" dxfId="3726" priority="587" operator="equal">
      <formula>"Moderado"</formula>
    </cfRule>
    <cfRule type="cellIs" dxfId="3725" priority="588" operator="equal">
      <formula>"Bajo"</formula>
    </cfRule>
  </conditionalFormatting>
  <conditionalFormatting sqref="Z39:Z42">
    <cfRule type="cellIs" dxfId="3724" priority="566" operator="equal">
      <formula>"Muy Alta"</formula>
    </cfRule>
    <cfRule type="cellIs" dxfId="3723" priority="567" operator="equal">
      <formula>"Alta"</formula>
    </cfRule>
    <cfRule type="cellIs" dxfId="3722" priority="568" operator="equal">
      <formula>"Media"</formula>
    </cfRule>
    <cfRule type="cellIs" dxfId="3721" priority="569" operator="equal">
      <formula>"Baja"</formula>
    </cfRule>
    <cfRule type="cellIs" dxfId="3720" priority="570" operator="equal">
      <formula>"Muy Baja"</formula>
    </cfRule>
  </conditionalFormatting>
  <conditionalFormatting sqref="AB39:AB42">
    <cfRule type="cellIs" dxfId="3719" priority="561" operator="equal">
      <formula>"Catastrófico"</formula>
    </cfRule>
    <cfRule type="cellIs" dxfId="3718" priority="562" operator="equal">
      <formula>"Mayor"</formula>
    </cfRule>
    <cfRule type="cellIs" dxfId="3717" priority="563" operator="equal">
      <formula>"Moderado"</formula>
    </cfRule>
    <cfRule type="cellIs" dxfId="3716" priority="564" operator="equal">
      <formula>"Menor"</formula>
    </cfRule>
    <cfRule type="cellIs" dxfId="3715" priority="565" operator="equal">
      <formula>"Leve"</formula>
    </cfRule>
  </conditionalFormatting>
  <conditionalFormatting sqref="AD39:AD42">
    <cfRule type="cellIs" dxfId="3714" priority="557" operator="equal">
      <formula>"Extremo"</formula>
    </cfRule>
    <cfRule type="cellIs" dxfId="3713" priority="558" operator="equal">
      <formula>"Alto"</formula>
    </cfRule>
    <cfRule type="cellIs" dxfId="3712" priority="559" operator="equal">
      <formula>"Moderado"</formula>
    </cfRule>
    <cfRule type="cellIs" dxfId="3711" priority="560" operator="equal">
      <formula>"Bajo"</formula>
    </cfRule>
  </conditionalFormatting>
  <conditionalFormatting sqref="Z43:Z46">
    <cfRule type="cellIs" dxfId="3710" priority="552" operator="equal">
      <formula>"Muy Alta"</formula>
    </cfRule>
    <cfRule type="cellIs" dxfId="3709" priority="553" operator="equal">
      <formula>"Alta"</formula>
    </cfRule>
    <cfRule type="cellIs" dxfId="3708" priority="554" operator="equal">
      <formula>"Media"</formula>
    </cfRule>
    <cfRule type="cellIs" dxfId="3707" priority="555" operator="equal">
      <formula>"Baja"</formula>
    </cfRule>
    <cfRule type="cellIs" dxfId="3706" priority="556" operator="equal">
      <formula>"Muy Baja"</formula>
    </cfRule>
  </conditionalFormatting>
  <conditionalFormatting sqref="AB43:AB46">
    <cfRule type="cellIs" dxfId="3705" priority="547" operator="equal">
      <formula>"Catastrófico"</formula>
    </cfRule>
    <cfRule type="cellIs" dxfId="3704" priority="548" operator="equal">
      <formula>"Mayor"</formula>
    </cfRule>
    <cfRule type="cellIs" dxfId="3703" priority="549" operator="equal">
      <formula>"Moderado"</formula>
    </cfRule>
    <cfRule type="cellIs" dxfId="3702" priority="550" operator="equal">
      <formula>"Menor"</formula>
    </cfRule>
    <cfRule type="cellIs" dxfId="3701" priority="551" operator="equal">
      <formula>"Leve"</formula>
    </cfRule>
  </conditionalFormatting>
  <conditionalFormatting sqref="AD43:AD46">
    <cfRule type="cellIs" dxfId="3700" priority="543" operator="equal">
      <formula>"Extremo"</formula>
    </cfRule>
    <cfRule type="cellIs" dxfId="3699" priority="544" operator="equal">
      <formula>"Alto"</formula>
    </cfRule>
    <cfRule type="cellIs" dxfId="3698" priority="545" operator="equal">
      <formula>"Moderado"</formula>
    </cfRule>
    <cfRule type="cellIs" dxfId="3697" priority="546" operator="equal">
      <formula>"Bajo"</formula>
    </cfRule>
  </conditionalFormatting>
  <conditionalFormatting sqref="Z47 Z49:Z50">
    <cfRule type="cellIs" dxfId="3696" priority="538" operator="equal">
      <formula>"Muy Alta"</formula>
    </cfRule>
    <cfRule type="cellIs" dxfId="3695" priority="539" operator="equal">
      <formula>"Alta"</formula>
    </cfRule>
    <cfRule type="cellIs" dxfId="3694" priority="540" operator="equal">
      <formula>"Media"</formula>
    </cfRule>
    <cfRule type="cellIs" dxfId="3693" priority="541" operator="equal">
      <formula>"Baja"</formula>
    </cfRule>
    <cfRule type="cellIs" dxfId="3692" priority="542" operator="equal">
      <formula>"Muy Baja"</formula>
    </cfRule>
  </conditionalFormatting>
  <conditionalFormatting sqref="AB47 AB49:AB50">
    <cfRule type="cellIs" dxfId="3691" priority="533" operator="equal">
      <formula>"Catastrófico"</formula>
    </cfRule>
    <cfRule type="cellIs" dxfId="3690" priority="534" operator="equal">
      <formula>"Mayor"</formula>
    </cfRule>
    <cfRule type="cellIs" dxfId="3689" priority="535" operator="equal">
      <formula>"Moderado"</formula>
    </cfRule>
    <cfRule type="cellIs" dxfId="3688" priority="536" operator="equal">
      <formula>"Menor"</formula>
    </cfRule>
    <cfRule type="cellIs" dxfId="3687" priority="537" operator="equal">
      <formula>"Leve"</formula>
    </cfRule>
  </conditionalFormatting>
  <conditionalFormatting sqref="AD47 AD49:AD50">
    <cfRule type="cellIs" dxfId="3686" priority="529" operator="equal">
      <formula>"Extremo"</formula>
    </cfRule>
    <cfRule type="cellIs" dxfId="3685" priority="530" operator="equal">
      <formula>"Alto"</formula>
    </cfRule>
    <cfRule type="cellIs" dxfId="3684" priority="531" operator="equal">
      <formula>"Moderado"</formula>
    </cfRule>
    <cfRule type="cellIs" dxfId="3683" priority="532" operator="equal">
      <formula>"Bajo"</formula>
    </cfRule>
  </conditionalFormatting>
  <conditionalFormatting sqref="Z51:Z54">
    <cfRule type="cellIs" dxfId="3682" priority="524" operator="equal">
      <formula>"Muy Alta"</formula>
    </cfRule>
    <cfRule type="cellIs" dxfId="3681" priority="525" operator="equal">
      <formula>"Alta"</formula>
    </cfRule>
    <cfRule type="cellIs" dxfId="3680" priority="526" operator="equal">
      <formula>"Media"</formula>
    </cfRule>
    <cfRule type="cellIs" dxfId="3679" priority="527" operator="equal">
      <formula>"Baja"</formula>
    </cfRule>
    <cfRule type="cellIs" dxfId="3678" priority="528" operator="equal">
      <formula>"Muy Baja"</formula>
    </cfRule>
  </conditionalFormatting>
  <conditionalFormatting sqref="AB51:AB54">
    <cfRule type="cellIs" dxfId="3677" priority="519" operator="equal">
      <formula>"Catastrófico"</formula>
    </cfRule>
    <cfRule type="cellIs" dxfId="3676" priority="520" operator="equal">
      <formula>"Mayor"</formula>
    </cfRule>
    <cfRule type="cellIs" dxfId="3675" priority="521" operator="equal">
      <formula>"Moderado"</formula>
    </cfRule>
    <cfRule type="cellIs" dxfId="3674" priority="522" operator="equal">
      <formula>"Menor"</formula>
    </cfRule>
    <cfRule type="cellIs" dxfId="3673" priority="523" operator="equal">
      <formula>"Leve"</formula>
    </cfRule>
  </conditionalFormatting>
  <conditionalFormatting sqref="AD51:AD54">
    <cfRule type="cellIs" dxfId="3672" priority="515" operator="equal">
      <formula>"Extremo"</formula>
    </cfRule>
    <cfRule type="cellIs" dxfId="3671" priority="516" operator="equal">
      <formula>"Alto"</formula>
    </cfRule>
    <cfRule type="cellIs" dxfId="3670" priority="517" operator="equal">
      <formula>"Moderado"</formula>
    </cfRule>
    <cfRule type="cellIs" dxfId="3669" priority="518" operator="equal">
      <formula>"Bajo"</formula>
    </cfRule>
  </conditionalFormatting>
  <conditionalFormatting sqref="Z55:Z58">
    <cfRule type="cellIs" dxfId="3668" priority="510" operator="equal">
      <formula>"Muy Alta"</formula>
    </cfRule>
    <cfRule type="cellIs" dxfId="3667" priority="511" operator="equal">
      <formula>"Alta"</formula>
    </cfRule>
    <cfRule type="cellIs" dxfId="3666" priority="512" operator="equal">
      <formula>"Media"</formula>
    </cfRule>
    <cfRule type="cellIs" dxfId="3665" priority="513" operator="equal">
      <formula>"Baja"</formula>
    </cfRule>
    <cfRule type="cellIs" dxfId="3664" priority="514" operator="equal">
      <formula>"Muy Baja"</formula>
    </cfRule>
  </conditionalFormatting>
  <conditionalFormatting sqref="AB55:AB58">
    <cfRule type="cellIs" dxfId="3663" priority="505" operator="equal">
      <formula>"Catastrófico"</formula>
    </cfRule>
    <cfRule type="cellIs" dxfId="3662" priority="506" operator="equal">
      <formula>"Mayor"</formula>
    </cfRule>
    <cfRule type="cellIs" dxfId="3661" priority="507" operator="equal">
      <formula>"Moderado"</formula>
    </cfRule>
    <cfRule type="cellIs" dxfId="3660" priority="508" operator="equal">
      <formula>"Menor"</formula>
    </cfRule>
    <cfRule type="cellIs" dxfId="3659" priority="509" operator="equal">
      <formula>"Leve"</formula>
    </cfRule>
  </conditionalFormatting>
  <conditionalFormatting sqref="AD55:AD58">
    <cfRule type="cellIs" dxfId="3658" priority="501" operator="equal">
      <formula>"Extremo"</formula>
    </cfRule>
    <cfRule type="cellIs" dxfId="3657" priority="502" operator="equal">
      <formula>"Alto"</formula>
    </cfRule>
    <cfRule type="cellIs" dxfId="3656" priority="503" operator="equal">
      <formula>"Moderado"</formula>
    </cfRule>
    <cfRule type="cellIs" dxfId="3655" priority="504" operator="equal">
      <formula>"Bajo"</formula>
    </cfRule>
  </conditionalFormatting>
  <conditionalFormatting sqref="Z63:Z66">
    <cfRule type="cellIs" dxfId="3654" priority="468" operator="equal">
      <formula>"Muy Alta"</formula>
    </cfRule>
    <cfRule type="cellIs" dxfId="3653" priority="469" operator="equal">
      <formula>"Alta"</formula>
    </cfRule>
    <cfRule type="cellIs" dxfId="3652" priority="470" operator="equal">
      <formula>"Media"</formula>
    </cfRule>
    <cfRule type="cellIs" dxfId="3651" priority="471" operator="equal">
      <formula>"Baja"</formula>
    </cfRule>
    <cfRule type="cellIs" dxfId="3650" priority="472" operator="equal">
      <formula>"Muy Baja"</formula>
    </cfRule>
  </conditionalFormatting>
  <conditionalFormatting sqref="AB63:AB66">
    <cfRule type="cellIs" dxfId="3649" priority="463" operator="equal">
      <formula>"Catastrófico"</formula>
    </cfRule>
    <cfRule type="cellIs" dxfId="3648" priority="464" operator="equal">
      <formula>"Mayor"</formula>
    </cfRule>
    <cfRule type="cellIs" dxfId="3647" priority="465" operator="equal">
      <formula>"Moderado"</formula>
    </cfRule>
    <cfRule type="cellIs" dxfId="3646" priority="466" operator="equal">
      <formula>"Menor"</formula>
    </cfRule>
    <cfRule type="cellIs" dxfId="3645" priority="467" operator="equal">
      <formula>"Leve"</formula>
    </cfRule>
  </conditionalFormatting>
  <conditionalFormatting sqref="AD63:AD66">
    <cfRule type="cellIs" dxfId="3644" priority="459" operator="equal">
      <formula>"Extremo"</formula>
    </cfRule>
    <cfRule type="cellIs" dxfId="3643" priority="460" operator="equal">
      <formula>"Alto"</formula>
    </cfRule>
    <cfRule type="cellIs" dxfId="3642" priority="461" operator="equal">
      <formula>"Moderado"</formula>
    </cfRule>
    <cfRule type="cellIs" dxfId="3641" priority="462" operator="equal">
      <formula>"Bajo"</formula>
    </cfRule>
  </conditionalFormatting>
  <conditionalFormatting sqref="Z67:Z70">
    <cfRule type="cellIs" dxfId="3640" priority="454" operator="equal">
      <formula>"Muy Alta"</formula>
    </cfRule>
    <cfRule type="cellIs" dxfId="3639" priority="455" operator="equal">
      <formula>"Alta"</formula>
    </cfRule>
    <cfRule type="cellIs" dxfId="3638" priority="456" operator="equal">
      <formula>"Media"</formula>
    </cfRule>
    <cfRule type="cellIs" dxfId="3637" priority="457" operator="equal">
      <formula>"Baja"</formula>
    </cfRule>
    <cfRule type="cellIs" dxfId="3636" priority="458" operator="equal">
      <formula>"Muy Baja"</formula>
    </cfRule>
  </conditionalFormatting>
  <conditionalFormatting sqref="AB67:AB70">
    <cfRule type="cellIs" dxfId="3635" priority="449" operator="equal">
      <formula>"Catastrófico"</formula>
    </cfRule>
    <cfRule type="cellIs" dxfId="3634" priority="450" operator="equal">
      <formula>"Mayor"</formula>
    </cfRule>
    <cfRule type="cellIs" dxfId="3633" priority="451" operator="equal">
      <formula>"Moderado"</formula>
    </cfRule>
    <cfRule type="cellIs" dxfId="3632" priority="452" operator="equal">
      <formula>"Menor"</formula>
    </cfRule>
    <cfRule type="cellIs" dxfId="3631" priority="453" operator="equal">
      <formula>"Leve"</formula>
    </cfRule>
  </conditionalFormatting>
  <conditionalFormatting sqref="AD67:AD70">
    <cfRule type="cellIs" dxfId="3630" priority="445" operator="equal">
      <formula>"Extremo"</formula>
    </cfRule>
    <cfRule type="cellIs" dxfId="3629" priority="446" operator="equal">
      <formula>"Alto"</formula>
    </cfRule>
    <cfRule type="cellIs" dxfId="3628" priority="447" operator="equal">
      <formula>"Moderado"</formula>
    </cfRule>
    <cfRule type="cellIs" dxfId="3627" priority="448" operator="equal">
      <formula>"Bajo"</formula>
    </cfRule>
  </conditionalFormatting>
  <conditionalFormatting sqref="Z71:Z74">
    <cfRule type="cellIs" dxfId="3626" priority="440" operator="equal">
      <formula>"Muy Alta"</formula>
    </cfRule>
    <cfRule type="cellIs" dxfId="3625" priority="441" operator="equal">
      <formula>"Alta"</formula>
    </cfRule>
    <cfRule type="cellIs" dxfId="3624" priority="442" operator="equal">
      <formula>"Media"</formula>
    </cfRule>
    <cfRule type="cellIs" dxfId="3623" priority="443" operator="equal">
      <formula>"Baja"</formula>
    </cfRule>
    <cfRule type="cellIs" dxfId="3622" priority="444" operator="equal">
      <formula>"Muy Baja"</formula>
    </cfRule>
  </conditionalFormatting>
  <conditionalFormatting sqref="AB71:AB74">
    <cfRule type="cellIs" dxfId="3621" priority="435" operator="equal">
      <formula>"Catastrófico"</formula>
    </cfRule>
    <cfRule type="cellIs" dxfId="3620" priority="436" operator="equal">
      <formula>"Mayor"</formula>
    </cfRule>
    <cfRule type="cellIs" dxfId="3619" priority="437" operator="equal">
      <formula>"Moderado"</formula>
    </cfRule>
    <cfRule type="cellIs" dxfId="3618" priority="438" operator="equal">
      <formula>"Menor"</formula>
    </cfRule>
    <cfRule type="cellIs" dxfId="3617" priority="439" operator="equal">
      <formula>"Leve"</formula>
    </cfRule>
  </conditionalFormatting>
  <conditionalFormatting sqref="AD71:AD74">
    <cfRule type="cellIs" dxfId="3616" priority="431" operator="equal">
      <formula>"Extremo"</formula>
    </cfRule>
    <cfRule type="cellIs" dxfId="3615" priority="432" operator="equal">
      <formula>"Alto"</formula>
    </cfRule>
    <cfRule type="cellIs" dxfId="3614" priority="433" operator="equal">
      <formula>"Moderado"</formula>
    </cfRule>
    <cfRule type="cellIs" dxfId="3613" priority="434" operator="equal">
      <formula>"Bajo"</formula>
    </cfRule>
  </conditionalFormatting>
  <conditionalFormatting sqref="Z75:Z78">
    <cfRule type="cellIs" dxfId="3612" priority="426" operator="equal">
      <formula>"Muy Alta"</formula>
    </cfRule>
    <cfRule type="cellIs" dxfId="3611" priority="427" operator="equal">
      <formula>"Alta"</formula>
    </cfRule>
    <cfRule type="cellIs" dxfId="3610" priority="428" operator="equal">
      <formula>"Media"</formula>
    </cfRule>
    <cfRule type="cellIs" dxfId="3609" priority="429" operator="equal">
      <formula>"Baja"</formula>
    </cfRule>
    <cfRule type="cellIs" dxfId="3608" priority="430" operator="equal">
      <formula>"Muy Baja"</formula>
    </cfRule>
  </conditionalFormatting>
  <conditionalFormatting sqref="AB75:AB78">
    <cfRule type="cellIs" dxfId="3607" priority="421" operator="equal">
      <formula>"Catastrófico"</formula>
    </cfRule>
    <cfRule type="cellIs" dxfId="3606" priority="422" operator="equal">
      <formula>"Mayor"</formula>
    </cfRule>
    <cfRule type="cellIs" dxfId="3605" priority="423" operator="equal">
      <formula>"Moderado"</formula>
    </cfRule>
    <cfRule type="cellIs" dxfId="3604" priority="424" operator="equal">
      <formula>"Menor"</formula>
    </cfRule>
    <cfRule type="cellIs" dxfId="3603" priority="425" operator="equal">
      <formula>"Leve"</formula>
    </cfRule>
  </conditionalFormatting>
  <conditionalFormatting sqref="AD75:AD78">
    <cfRule type="cellIs" dxfId="3602" priority="417" operator="equal">
      <formula>"Extremo"</formula>
    </cfRule>
    <cfRule type="cellIs" dxfId="3601" priority="418" operator="equal">
      <formula>"Alto"</formula>
    </cfRule>
    <cfRule type="cellIs" dxfId="3600" priority="419" operator="equal">
      <formula>"Moderado"</formula>
    </cfRule>
    <cfRule type="cellIs" dxfId="3599" priority="420" operator="equal">
      <formula>"Bajo"</formula>
    </cfRule>
  </conditionalFormatting>
  <conditionalFormatting sqref="Z79:Z82">
    <cfRule type="cellIs" dxfId="3598" priority="398" operator="equal">
      <formula>"Muy Alta"</formula>
    </cfRule>
    <cfRule type="cellIs" dxfId="3597" priority="399" operator="equal">
      <formula>"Alta"</formula>
    </cfRule>
    <cfRule type="cellIs" dxfId="3596" priority="400" operator="equal">
      <formula>"Media"</formula>
    </cfRule>
    <cfRule type="cellIs" dxfId="3595" priority="401" operator="equal">
      <formula>"Baja"</formula>
    </cfRule>
    <cfRule type="cellIs" dxfId="3594" priority="402" operator="equal">
      <formula>"Muy Baja"</formula>
    </cfRule>
  </conditionalFormatting>
  <conditionalFormatting sqref="AB79:AB82">
    <cfRule type="cellIs" dxfId="3593" priority="393" operator="equal">
      <formula>"Catastrófico"</formula>
    </cfRule>
    <cfRule type="cellIs" dxfId="3592" priority="394" operator="equal">
      <formula>"Mayor"</formula>
    </cfRule>
    <cfRule type="cellIs" dxfId="3591" priority="395" operator="equal">
      <formula>"Moderado"</formula>
    </cfRule>
    <cfRule type="cellIs" dxfId="3590" priority="396" operator="equal">
      <formula>"Menor"</formula>
    </cfRule>
    <cfRule type="cellIs" dxfId="3589" priority="397" operator="equal">
      <formula>"Leve"</formula>
    </cfRule>
  </conditionalFormatting>
  <conditionalFormatting sqref="AD79:AD82">
    <cfRule type="cellIs" dxfId="3588" priority="389" operator="equal">
      <formula>"Extremo"</formula>
    </cfRule>
    <cfRule type="cellIs" dxfId="3587" priority="390" operator="equal">
      <formula>"Alto"</formula>
    </cfRule>
    <cfRule type="cellIs" dxfId="3586" priority="391" operator="equal">
      <formula>"Moderado"</formula>
    </cfRule>
    <cfRule type="cellIs" dxfId="3585" priority="392" operator="equal">
      <formula>"Bajo"</formula>
    </cfRule>
  </conditionalFormatting>
  <conditionalFormatting sqref="Z83:Z86">
    <cfRule type="cellIs" dxfId="3584" priority="384" operator="equal">
      <formula>"Muy Alta"</formula>
    </cfRule>
    <cfRule type="cellIs" dxfId="3583" priority="385" operator="equal">
      <formula>"Alta"</formula>
    </cfRule>
    <cfRule type="cellIs" dxfId="3582" priority="386" operator="equal">
      <formula>"Media"</formula>
    </cfRule>
    <cfRule type="cellIs" dxfId="3581" priority="387" operator="equal">
      <formula>"Baja"</formula>
    </cfRule>
    <cfRule type="cellIs" dxfId="3580" priority="388" operator="equal">
      <formula>"Muy Baja"</formula>
    </cfRule>
  </conditionalFormatting>
  <conditionalFormatting sqref="AB83:AB86">
    <cfRule type="cellIs" dxfId="3579" priority="379" operator="equal">
      <formula>"Catastrófico"</formula>
    </cfRule>
    <cfRule type="cellIs" dxfId="3578" priority="380" operator="equal">
      <formula>"Mayor"</formula>
    </cfRule>
    <cfRule type="cellIs" dxfId="3577" priority="381" operator="equal">
      <formula>"Moderado"</formula>
    </cfRule>
    <cfRule type="cellIs" dxfId="3576" priority="382" operator="equal">
      <formula>"Menor"</formula>
    </cfRule>
    <cfRule type="cellIs" dxfId="3575" priority="383" operator="equal">
      <formula>"Leve"</formula>
    </cfRule>
  </conditionalFormatting>
  <conditionalFormatting sqref="AD83:AD86">
    <cfRule type="cellIs" dxfId="3574" priority="375" operator="equal">
      <formula>"Extremo"</formula>
    </cfRule>
    <cfRule type="cellIs" dxfId="3573" priority="376" operator="equal">
      <formula>"Alto"</formula>
    </cfRule>
    <cfRule type="cellIs" dxfId="3572" priority="377" operator="equal">
      <formula>"Moderado"</formula>
    </cfRule>
    <cfRule type="cellIs" dxfId="3571" priority="378" operator="equal">
      <formula>"Bajo"</formula>
    </cfRule>
  </conditionalFormatting>
  <conditionalFormatting sqref="Z87:Z90">
    <cfRule type="cellIs" dxfId="3570" priority="370" operator="equal">
      <formula>"Muy Alta"</formula>
    </cfRule>
    <cfRule type="cellIs" dxfId="3569" priority="371" operator="equal">
      <formula>"Alta"</formula>
    </cfRule>
    <cfRule type="cellIs" dxfId="3568" priority="372" operator="equal">
      <formula>"Media"</formula>
    </cfRule>
    <cfRule type="cellIs" dxfId="3567" priority="373" operator="equal">
      <formula>"Baja"</formula>
    </cfRule>
    <cfRule type="cellIs" dxfId="3566" priority="374" operator="equal">
      <formula>"Muy Baja"</formula>
    </cfRule>
  </conditionalFormatting>
  <conditionalFormatting sqref="AB87:AB90">
    <cfRule type="cellIs" dxfId="3565" priority="365" operator="equal">
      <formula>"Catastrófico"</formula>
    </cfRule>
    <cfRule type="cellIs" dxfId="3564" priority="366" operator="equal">
      <formula>"Mayor"</formula>
    </cfRule>
    <cfRule type="cellIs" dxfId="3563" priority="367" operator="equal">
      <formula>"Moderado"</formula>
    </cfRule>
    <cfRule type="cellIs" dxfId="3562" priority="368" operator="equal">
      <formula>"Menor"</formula>
    </cfRule>
    <cfRule type="cellIs" dxfId="3561" priority="369" operator="equal">
      <formula>"Leve"</formula>
    </cfRule>
  </conditionalFormatting>
  <conditionalFormatting sqref="AD87:AD90">
    <cfRule type="cellIs" dxfId="3560" priority="361" operator="equal">
      <formula>"Extremo"</formula>
    </cfRule>
    <cfRule type="cellIs" dxfId="3559" priority="362" operator="equal">
      <formula>"Alto"</formula>
    </cfRule>
    <cfRule type="cellIs" dxfId="3558" priority="363" operator="equal">
      <formula>"Moderado"</formula>
    </cfRule>
    <cfRule type="cellIs" dxfId="3557" priority="364" operator="equal">
      <formula>"Bajo"</formula>
    </cfRule>
  </conditionalFormatting>
  <conditionalFormatting sqref="Z91:Z94">
    <cfRule type="cellIs" dxfId="3556" priority="356" operator="equal">
      <formula>"Muy Alta"</formula>
    </cfRule>
    <cfRule type="cellIs" dxfId="3555" priority="357" operator="equal">
      <formula>"Alta"</formula>
    </cfRule>
    <cfRule type="cellIs" dxfId="3554" priority="358" operator="equal">
      <formula>"Media"</formula>
    </cfRule>
    <cfRule type="cellIs" dxfId="3553" priority="359" operator="equal">
      <formula>"Baja"</formula>
    </cfRule>
    <cfRule type="cellIs" dxfId="3552" priority="360" operator="equal">
      <formula>"Muy Baja"</formula>
    </cfRule>
  </conditionalFormatting>
  <conditionalFormatting sqref="AB91:AB94">
    <cfRule type="cellIs" dxfId="3551" priority="351" operator="equal">
      <formula>"Catastrófico"</formula>
    </cfRule>
    <cfRule type="cellIs" dxfId="3550" priority="352" operator="equal">
      <formula>"Mayor"</formula>
    </cfRule>
    <cfRule type="cellIs" dxfId="3549" priority="353" operator="equal">
      <formula>"Moderado"</formula>
    </cfRule>
    <cfRule type="cellIs" dxfId="3548" priority="354" operator="equal">
      <formula>"Menor"</formula>
    </cfRule>
    <cfRule type="cellIs" dxfId="3547" priority="355" operator="equal">
      <formula>"Leve"</formula>
    </cfRule>
  </conditionalFormatting>
  <conditionalFormatting sqref="AD91:AD94">
    <cfRule type="cellIs" dxfId="3546" priority="347" operator="equal">
      <formula>"Extremo"</formula>
    </cfRule>
    <cfRule type="cellIs" dxfId="3545" priority="348" operator="equal">
      <formula>"Alto"</formula>
    </cfRule>
    <cfRule type="cellIs" dxfId="3544" priority="349" operator="equal">
      <formula>"Moderado"</formula>
    </cfRule>
    <cfRule type="cellIs" dxfId="3543" priority="350" operator="equal">
      <formula>"Bajo"</formula>
    </cfRule>
  </conditionalFormatting>
  <conditionalFormatting sqref="Z95:Z98">
    <cfRule type="cellIs" dxfId="3542" priority="342" operator="equal">
      <formula>"Muy Alta"</formula>
    </cfRule>
    <cfRule type="cellIs" dxfId="3541" priority="343" operator="equal">
      <formula>"Alta"</formula>
    </cfRule>
    <cfRule type="cellIs" dxfId="3540" priority="344" operator="equal">
      <formula>"Media"</formula>
    </cfRule>
    <cfRule type="cellIs" dxfId="3539" priority="345" operator="equal">
      <formula>"Baja"</formula>
    </cfRule>
    <cfRule type="cellIs" dxfId="3538" priority="346" operator="equal">
      <formula>"Muy Baja"</formula>
    </cfRule>
  </conditionalFormatting>
  <conditionalFormatting sqref="AB95:AB98">
    <cfRule type="cellIs" dxfId="3537" priority="337" operator="equal">
      <formula>"Catastrófico"</formula>
    </cfRule>
    <cfRule type="cellIs" dxfId="3536" priority="338" operator="equal">
      <formula>"Mayor"</formula>
    </cfRule>
    <cfRule type="cellIs" dxfId="3535" priority="339" operator="equal">
      <formula>"Moderado"</formula>
    </cfRule>
    <cfRule type="cellIs" dxfId="3534" priority="340" operator="equal">
      <formula>"Menor"</formula>
    </cfRule>
    <cfRule type="cellIs" dxfId="3533" priority="341" operator="equal">
      <formula>"Leve"</formula>
    </cfRule>
  </conditionalFormatting>
  <conditionalFormatting sqref="AD95:AD98">
    <cfRule type="cellIs" dxfId="3532" priority="333" operator="equal">
      <formula>"Extremo"</formula>
    </cfRule>
    <cfRule type="cellIs" dxfId="3531" priority="334" operator="equal">
      <formula>"Alto"</formula>
    </cfRule>
    <cfRule type="cellIs" dxfId="3530" priority="335" operator="equal">
      <formula>"Moderado"</formula>
    </cfRule>
    <cfRule type="cellIs" dxfId="3529" priority="336" operator="equal">
      <formula>"Bajo"</formula>
    </cfRule>
  </conditionalFormatting>
  <conditionalFormatting sqref="Z99:Z102">
    <cfRule type="cellIs" dxfId="3528" priority="328" operator="equal">
      <formula>"Muy Alta"</formula>
    </cfRule>
    <cfRule type="cellIs" dxfId="3527" priority="329" operator="equal">
      <formula>"Alta"</formula>
    </cfRule>
    <cfRule type="cellIs" dxfId="3526" priority="330" operator="equal">
      <formula>"Media"</formula>
    </cfRule>
    <cfRule type="cellIs" dxfId="3525" priority="331" operator="equal">
      <formula>"Baja"</formula>
    </cfRule>
    <cfRule type="cellIs" dxfId="3524" priority="332" operator="equal">
      <formula>"Muy Baja"</formula>
    </cfRule>
  </conditionalFormatting>
  <conditionalFormatting sqref="AB99:AB102">
    <cfRule type="cellIs" dxfId="3523" priority="323" operator="equal">
      <formula>"Catastrófico"</formula>
    </cfRule>
    <cfRule type="cellIs" dxfId="3522" priority="324" operator="equal">
      <formula>"Mayor"</formula>
    </cfRule>
    <cfRule type="cellIs" dxfId="3521" priority="325" operator="equal">
      <formula>"Moderado"</formula>
    </cfRule>
    <cfRule type="cellIs" dxfId="3520" priority="326" operator="equal">
      <formula>"Menor"</formula>
    </cfRule>
    <cfRule type="cellIs" dxfId="3519" priority="327" operator="equal">
      <formula>"Leve"</formula>
    </cfRule>
  </conditionalFormatting>
  <conditionalFormatting sqref="AD99:AD102">
    <cfRule type="cellIs" dxfId="3518" priority="319" operator="equal">
      <formula>"Extremo"</formula>
    </cfRule>
    <cfRule type="cellIs" dxfId="3517" priority="320" operator="equal">
      <formula>"Alto"</formula>
    </cfRule>
    <cfRule type="cellIs" dxfId="3516" priority="321" operator="equal">
      <formula>"Moderado"</formula>
    </cfRule>
    <cfRule type="cellIs" dxfId="3515" priority="322" operator="equal">
      <formula>"Bajo"</formula>
    </cfRule>
  </conditionalFormatting>
  <conditionalFormatting sqref="Z103:Z106">
    <cfRule type="cellIs" dxfId="3514" priority="314" operator="equal">
      <formula>"Muy Alta"</formula>
    </cfRule>
    <cfRule type="cellIs" dxfId="3513" priority="315" operator="equal">
      <formula>"Alta"</formula>
    </cfRule>
    <cfRule type="cellIs" dxfId="3512" priority="316" operator="equal">
      <formula>"Media"</formula>
    </cfRule>
    <cfRule type="cellIs" dxfId="3511" priority="317" operator="equal">
      <formula>"Baja"</formula>
    </cfRule>
    <cfRule type="cellIs" dxfId="3510" priority="318" operator="equal">
      <formula>"Muy Baja"</formula>
    </cfRule>
  </conditionalFormatting>
  <conditionalFormatting sqref="AB103:AB106">
    <cfRule type="cellIs" dxfId="3509" priority="309" operator="equal">
      <formula>"Catastrófico"</formula>
    </cfRule>
    <cfRule type="cellIs" dxfId="3508" priority="310" operator="equal">
      <formula>"Mayor"</formula>
    </cfRule>
    <cfRule type="cellIs" dxfId="3507" priority="311" operator="equal">
      <formula>"Moderado"</formula>
    </cfRule>
    <cfRule type="cellIs" dxfId="3506" priority="312" operator="equal">
      <formula>"Menor"</formula>
    </cfRule>
    <cfRule type="cellIs" dxfId="3505" priority="313" operator="equal">
      <formula>"Leve"</formula>
    </cfRule>
  </conditionalFormatting>
  <conditionalFormatting sqref="AD103:AD106">
    <cfRule type="cellIs" dxfId="3504" priority="305" operator="equal">
      <formula>"Extremo"</formula>
    </cfRule>
    <cfRule type="cellIs" dxfId="3503" priority="306" operator="equal">
      <formula>"Alto"</formula>
    </cfRule>
    <cfRule type="cellIs" dxfId="3502" priority="307" operator="equal">
      <formula>"Moderado"</formula>
    </cfRule>
    <cfRule type="cellIs" dxfId="3501" priority="308" operator="equal">
      <formula>"Bajo"</formula>
    </cfRule>
  </conditionalFormatting>
  <conditionalFormatting sqref="Z108:Z111">
    <cfRule type="cellIs" dxfId="3500" priority="300" operator="equal">
      <formula>"Muy Alta"</formula>
    </cfRule>
    <cfRule type="cellIs" dxfId="3499" priority="301" operator="equal">
      <formula>"Alta"</formula>
    </cfRule>
    <cfRule type="cellIs" dxfId="3498" priority="302" operator="equal">
      <formula>"Media"</formula>
    </cfRule>
    <cfRule type="cellIs" dxfId="3497" priority="303" operator="equal">
      <formula>"Baja"</formula>
    </cfRule>
    <cfRule type="cellIs" dxfId="3496" priority="304" operator="equal">
      <formula>"Muy Baja"</formula>
    </cfRule>
  </conditionalFormatting>
  <conditionalFormatting sqref="AB108:AB111">
    <cfRule type="cellIs" dxfId="3495" priority="295" operator="equal">
      <formula>"Catastrófico"</formula>
    </cfRule>
    <cfRule type="cellIs" dxfId="3494" priority="296" operator="equal">
      <formula>"Mayor"</formula>
    </cfRule>
    <cfRule type="cellIs" dxfId="3493" priority="297" operator="equal">
      <formula>"Moderado"</formula>
    </cfRule>
    <cfRule type="cellIs" dxfId="3492" priority="298" operator="equal">
      <formula>"Menor"</formula>
    </cfRule>
    <cfRule type="cellIs" dxfId="3491" priority="299" operator="equal">
      <formula>"Leve"</formula>
    </cfRule>
  </conditionalFormatting>
  <conditionalFormatting sqref="AD108:AD111">
    <cfRule type="cellIs" dxfId="3490" priority="291" operator="equal">
      <formula>"Extremo"</formula>
    </cfRule>
    <cfRule type="cellIs" dxfId="3489" priority="292" operator="equal">
      <formula>"Alto"</formula>
    </cfRule>
    <cfRule type="cellIs" dxfId="3488" priority="293" operator="equal">
      <formula>"Moderado"</formula>
    </cfRule>
    <cfRule type="cellIs" dxfId="3487" priority="294" operator="equal">
      <formula>"Bajo"</formula>
    </cfRule>
  </conditionalFormatting>
  <conditionalFormatting sqref="AD59:AD62">
    <cfRule type="cellIs" dxfId="3486" priority="39" operator="equal">
      <formula>"Extremo"</formula>
    </cfRule>
    <cfRule type="cellIs" dxfId="3485" priority="40" operator="equal">
      <formula>"Alto"</formula>
    </cfRule>
    <cfRule type="cellIs" dxfId="3484" priority="41" operator="equal">
      <formula>"Moderado"</formula>
    </cfRule>
    <cfRule type="cellIs" dxfId="3483" priority="42" operator="equal">
      <formula>"Bajo"</formula>
    </cfRule>
  </conditionalFormatting>
  <conditionalFormatting sqref="Z112:Z115">
    <cfRule type="cellIs" dxfId="3482" priority="258" operator="equal">
      <formula>"Muy Alta"</formula>
    </cfRule>
    <cfRule type="cellIs" dxfId="3481" priority="259" operator="equal">
      <formula>"Alta"</formula>
    </cfRule>
    <cfRule type="cellIs" dxfId="3480" priority="260" operator="equal">
      <formula>"Media"</formula>
    </cfRule>
    <cfRule type="cellIs" dxfId="3479" priority="261" operator="equal">
      <formula>"Baja"</formula>
    </cfRule>
    <cfRule type="cellIs" dxfId="3478" priority="262" operator="equal">
      <formula>"Muy Baja"</formula>
    </cfRule>
  </conditionalFormatting>
  <conditionalFormatting sqref="AB112:AB115">
    <cfRule type="cellIs" dxfId="3477" priority="253" operator="equal">
      <formula>"Catastrófico"</formula>
    </cfRule>
    <cfRule type="cellIs" dxfId="3476" priority="254" operator="equal">
      <formula>"Mayor"</formula>
    </cfRule>
    <cfRule type="cellIs" dxfId="3475" priority="255" operator="equal">
      <formula>"Moderado"</formula>
    </cfRule>
    <cfRule type="cellIs" dxfId="3474" priority="256" operator="equal">
      <formula>"Menor"</formula>
    </cfRule>
    <cfRule type="cellIs" dxfId="3473" priority="257" operator="equal">
      <formula>"Leve"</formula>
    </cfRule>
  </conditionalFormatting>
  <conditionalFormatting sqref="AD112:AD115">
    <cfRule type="cellIs" dxfId="3472" priority="249" operator="equal">
      <formula>"Extremo"</formula>
    </cfRule>
    <cfRule type="cellIs" dxfId="3471" priority="250" operator="equal">
      <formula>"Alto"</formula>
    </cfRule>
    <cfRule type="cellIs" dxfId="3470" priority="251" operator="equal">
      <formula>"Moderado"</formula>
    </cfRule>
    <cfRule type="cellIs" dxfId="3469" priority="252" operator="equal">
      <formula>"Bajo"</formula>
    </cfRule>
  </conditionalFormatting>
  <conditionalFormatting sqref="Z116:Z119">
    <cfRule type="cellIs" dxfId="3468" priority="244" operator="equal">
      <formula>"Muy Alta"</formula>
    </cfRule>
    <cfRule type="cellIs" dxfId="3467" priority="245" operator="equal">
      <formula>"Alta"</formula>
    </cfRule>
    <cfRule type="cellIs" dxfId="3466" priority="246" operator="equal">
      <formula>"Media"</formula>
    </cfRule>
    <cfRule type="cellIs" dxfId="3465" priority="247" operator="equal">
      <formula>"Baja"</formula>
    </cfRule>
    <cfRule type="cellIs" dxfId="3464" priority="248" operator="equal">
      <formula>"Muy Baja"</formula>
    </cfRule>
  </conditionalFormatting>
  <conditionalFormatting sqref="AB116:AB119">
    <cfRule type="cellIs" dxfId="3463" priority="239" operator="equal">
      <formula>"Catastrófico"</formula>
    </cfRule>
    <cfRule type="cellIs" dxfId="3462" priority="240" operator="equal">
      <formula>"Mayor"</formula>
    </cfRule>
    <cfRule type="cellIs" dxfId="3461" priority="241" operator="equal">
      <formula>"Moderado"</formula>
    </cfRule>
    <cfRule type="cellIs" dxfId="3460" priority="242" operator="equal">
      <formula>"Menor"</formula>
    </cfRule>
    <cfRule type="cellIs" dxfId="3459" priority="243" operator="equal">
      <formula>"Leve"</formula>
    </cfRule>
  </conditionalFormatting>
  <conditionalFormatting sqref="AD116:AD119">
    <cfRule type="cellIs" dxfId="3458" priority="235" operator="equal">
      <formula>"Extremo"</formula>
    </cfRule>
    <cfRule type="cellIs" dxfId="3457" priority="236" operator="equal">
      <formula>"Alto"</formula>
    </cfRule>
    <cfRule type="cellIs" dxfId="3456" priority="237" operator="equal">
      <formula>"Moderado"</formula>
    </cfRule>
    <cfRule type="cellIs" dxfId="3455" priority="238" operator="equal">
      <formula>"Bajo"</formula>
    </cfRule>
  </conditionalFormatting>
  <conditionalFormatting sqref="Z120:Z123">
    <cfRule type="cellIs" dxfId="3454" priority="230" operator="equal">
      <formula>"Muy Alta"</formula>
    </cfRule>
    <cfRule type="cellIs" dxfId="3453" priority="231" operator="equal">
      <formula>"Alta"</formula>
    </cfRule>
    <cfRule type="cellIs" dxfId="3452" priority="232" operator="equal">
      <formula>"Media"</formula>
    </cfRule>
    <cfRule type="cellIs" dxfId="3451" priority="233" operator="equal">
      <formula>"Baja"</formula>
    </cfRule>
    <cfRule type="cellIs" dxfId="3450" priority="234" operator="equal">
      <formula>"Muy Baja"</formula>
    </cfRule>
  </conditionalFormatting>
  <conditionalFormatting sqref="AB120:AB123">
    <cfRule type="cellIs" dxfId="3449" priority="225" operator="equal">
      <formula>"Catastrófico"</formula>
    </cfRule>
    <cfRule type="cellIs" dxfId="3448" priority="226" operator="equal">
      <formula>"Mayor"</formula>
    </cfRule>
    <cfRule type="cellIs" dxfId="3447" priority="227" operator="equal">
      <formula>"Moderado"</formula>
    </cfRule>
    <cfRule type="cellIs" dxfId="3446" priority="228" operator="equal">
      <formula>"Menor"</formula>
    </cfRule>
    <cfRule type="cellIs" dxfId="3445" priority="229" operator="equal">
      <formula>"Leve"</formula>
    </cfRule>
  </conditionalFormatting>
  <conditionalFormatting sqref="AD120:AD123">
    <cfRule type="cellIs" dxfId="3444" priority="221" operator="equal">
      <formula>"Extremo"</formula>
    </cfRule>
    <cfRule type="cellIs" dxfId="3443" priority="222" operator="equal">
      <formula>"Alto"</formula>
    </cfRule>
    <cfRule type="cellIs" dxfId="3442" priority="223" operator="equal">
      <formula>"Moderado"</formula>
    </cfRule>
    <cfRule type="cellIs" dxfId="3441" priority="224" operator="equal">
      <formula>"Bajo"</formula>
    </cfRule>
  </conditionalFormatting>
  <conditionalFormatting sqref="Z128:Z131">
    <cfRule type="cellIs" dxfId="3440" priority="216" operator="equal">
      <formula>"Muy Alta"</formula>
    </cfRule>
    <cfRule type="cellIs" dxfId="3439" priority="217" operator="equal">
      <formula>"Alta"</formula>
    </cfRule>
    <cfRule type="cellIs" dxfId="3438" priority="218" operator="equal">
      <formula>"Media"</formula>
    </cfRule>
    <cfRule type="cellIs" dxfId="3437" priority="219" operator="equal">
      <formula>"Baja"</formula>
    </cfRule>
    <cfRule type="cellIs" dxfId="3436" priority="220" operator="equal">
      <formula>"Muy Baja"</formula>
    </cfRule>
  </conditionalFormatting>
  <conditionalFormatting sqref="AB128:AB131">
    <cfRule type="cellIs" dxfId="3435" priority="211" operator="equal">
      <formula>"Catastrófico"</formula>
    </cfRule>
    <cfRule type="cellIs" dxfId="3434" priority="212" operator="equal">
      <formula>"Mayor"</formula>
    </cfRule>
    <cfRule type="cellIs" dxfId="3433" priority="213" operator="equal">
      <formula>"Moderado"</formula>
    </cfRule>
    <cfRule type="cellIs" dxfId="3432" priority="214" operator="equal">
      <formula>"Menor"</formula>
    </cfRule>
    <cfRule type="cellIs" dxfId="3431" priority="215" operator="equal">
      <formula>"Leve"</formula>
    </cfRule>
  </conditionalFormatting>
  <conditionalFormatting sqref="AD128:AD131">
    <cfRule type="cellIs" dxfId="3430" priority="207" operator="equal">
      <formula>"Extremo"</formula>
    </cfRule>
    <cfRule type="cellIs" dxfId="3429" priority="208" operator="equal">
      <formula>"Alto"</formula>
    </cfRule>
    <cfRule type="cellIs" dxfId="3428" priority="209" operator="equal">
      <formula>"Moderado"</formula>
    </cfRule>
    <cfRule type="cellIs" dxfId="3427" priority="210" operator="equal">
      <formula>"Bajo"</formula>
    </cfRule>
  </conditionalFormatting>
  <conditionalFormatting sqref="Z132:Z135">
    <cfRule type="cellIs" dxfId="3426" priority="202" operator="equal">
      <formula>"Muy Alta"</formula>
    </cfRule>
    <cfRule type="cellIs" dxfId="3425" priority="203" operator="equal">
      <formula>"Alta"</formula>
    </cfRule>
    <cfRule type="cellIs" dxfId="3424" priority="204" operator="equal">
      <formula>"Media"</formula>
    </cfRule>
    <cfRule type="cellIs" dxfId="3423" priority="205" operator="equal">
      <formula>"Baja"</formula>
    </cfRule>
    <cfRule type="cellIs" dxfId="3422" priority="206" operator="equal">
      <formula>"Muy Baja"</formula>
    </cfRule>
  </conditionalFormatting>
  <conditionalFormatting sqref="AB132:AB135">
    <cfRule type="cellIs" dxfId="3421" priority="197" operator="equal">
      <formula>"Catastrófico"</formula>
    </cfRule>
    <cfRule type="cellIs" dxfId="3420" priority="198" operator="equal">
      <formula>"Mayor"</formula>
    </cfRule>
    <cfRule type="cellIs" dxfId="3419" priority="199" operator="equal">
      <formula>"Moderado"</formula>
    </cfRule>
    <cfRule type="cellIs" dxfId="3418" priority="200" operator="equal">
      <formula>"Menor"</formula>
    </cfRule>
    <cfRule type="cellIs" dxfId="3417" priority="201" operator="equal">
      <formula>"Leve"</formula>
    </cfRule>
  </conditionalFormatting>
  <conditionalFormatting sqref="AD132:AD135">
    <cfRule type="cellIs" dxfId="3416" priority="193" operator="equal">
      <formula>"Extremo"</formula>
    </cfRule>
    <cfRule type="cellIs" dxfId="3415" priority="194" operator="equal">
      <formula>"Alto"</formula>
    </cfRule>
    <cfRule type="cellIs" dxfId="3414" priority="195" operator="equal">
      <formula>"Moderado"</formula>
    </cfRule>
    <cfRule type="cellIs" dxfId="3413" priority="196" operator="equal">
      <formula>"Bajo"</formula>
    </cfRule>
  </conditionalFormatting>
  <conditionalFormatting sqref="Z136:Z139">
    <cfRule type="cellIs" dxfId="3412" priority="188" operator="equal">
      <formula>"Muy Alta"</formula>
    </cfRule>
    <cfRule type="cellIs" dxfId="3411" priority="189" operator="equal">
      <formula>"Alta"</formula>
    </cfRule>
    <cfRule type="cellIs" dxfId="3410" priority="190" operator="equal">
      <formula>"Media"</formula>
    </cfRule>
    <cfRule type="cellIs" dxfId="3409" priority="191" operator="equal">
      <formula>"Baja"</formula>
    </cfRule>
    <cfRule type="cellIs" dxfId="3408" priority="192" operator="equal">
      <formula>"Muy Baja"</formula>
    </cfRule>
  </conditionalFormatting>
  <conditionalFormatting sqref="AB136:AB139">
    <cfRule type="cellIs" dxfId="3407" priority="183" operator="equal">
      <formula>"Catastrófico"</formula>
    </cfRule>
    <cfRule type="cellIs" dxfId="3406" priority="184" operator="equal">
      <formula>"Mayor"</formula>
    </cfRule>
    <cfRule type="cellIs" dxfId="3405" priority="185" operator="equal">
      <formula>"Moderado"</formula>
    </cfRule>
    <cfRule type="cellIs" dxfId="3404" priority="186" operator="equal">
      <formula>"Menor"</formula>
    </cfRule>
    <cfRule type="cellIs" dxfId="3403" priority="187" operator="equal">
      <formula>"Leve"</formula>
    </cfRule>
  </conditionalFormatting>
  <conditionalFormatting sqref="AD136:AD139">
    <cfRule type="cellIs" dxfId="3402" priority="179" operator="equal">
      <formula>"Extremo"</formula>
    </cfRule>
    <cfRule type="cellIs" dxfId="3401" priority="180" operator="equal">
      <formula>"Alto"</formula>
    </cfRule>
    <cfRule type="cellIs" dxfId="3400" priority="181" operator="equal">
      <formula>"Moderado"</formula>
    </cfRule>
    <cfRule type="cellIs" dxfId="3399" priority="182" operator="equal">
      <formula>"Bajo"</formula>
    </cfRule>
  </conditionalFormatting>
  <conditionalFormatting sqref="Z140:Z143">
    <cfRule type="cellIs" dxfId="3398" priority="174" operator="equal">
      <formula>"Muy Alta"</formula>
    </cfRule>
    <cfRule type="cellIs" dxfId="3397" priority="175" operator="equal">
      <formula>"Alta"</formula>
    </cfRule>
    <cfRule type="cellIs" dxfId="3396" priority="176" operator="equal">
      <formula>"Media"</formula>
    </cfRule>
    <cfRule type="cellIs" dxfId="3395" priority="177" operator="equal">
      <formula>"Baja"</formula>
    </cfRule>
    <cfRule type="cellIs" dxfId="3394" priority="178" operator="equal">
      <formula>"Muy Baja"</formula>
    </cfRule>
  </conditionalFormatting>
  <conditionalFormatting sqref="AB140:AB143">
    <cfRule type="cellIs" dxfId="3393" priority="169" operator="equal">
      <formula>"Catastrófico"</formula>
    </cfRule>
    <cfRule type="cellIs" dxfId="3392" priority="170" operator="equal">
      <formula>"Mayor"</formula>
    </cfRule>
    <cfRule type="cellIs" dxfId="3391" priority="171" operator="equal">
      <formula>"Moderado"</formula>
    </cfRule>
    <cfRule type="cellIs" dxfId="3390" priority="172" operator="equal">
      <formula>"Menor"</formula>
    </cfRule>
    <cfRule type="cellIs" dxfId="3389" priority="173" operator="equal">
      <formula>"Leve"</formula>
    </cfRule>
  </conditionalFormatting>
  <conditionalFormatting sqref="AD140:AD143">
    <cfRule type="cellIs" dxfId="3388" priority="165" operator="equal">
      <formula>"Extremo"</formula>
    </cfRule>
    <cfRule type="cellIs" dxfId="3387" priority="166" operator="equal">
      <formula>"Alto"</formula>
    </cfRule>
    <cfRule type="cellIs" dxfId="3386" priority="167" operator="equal">
      <formula>"Moderado"</formula>
    </cfRule>
    <cfRule type="cellIs" dxfId="3385" priority="168" operator="equal">
      <formula>"Bajo"</formula>
    </cfRule>
  </conditionalFormatting>
  <conditionalFormatting sqref="Z144:Z147">
    <cfRule type="cellIs" dxfId="3384" priority="160" operator="equal">
      <formula>"Muy Alta"</formula>
    </cfRule>
    <cfRule type="cellIs" dxfId="3383" priority="161" operator="equal">
      <formula>"Alta"</formula>
    </cfRule>
    <cfRule type="cellIs" dxfId="3382" priority="162" operator="equal">
      <formula>"Media"</formula>
    </cfRule>
    <cfRule type="cellIs" dxfId="3381" priority="163" operator="equal">
      <formula>"Baja"</formula>
    </cfRule>
    <cfRule type="cellIs" dxfId="3380" priority="164" operator="equal">
      <formula>"Muy Baja"</formula>
    </cfRule>
  </conditionalFormatting>
  <conditionalFormatting sqref="AB144:AB147">
    <cfRule type="cellIs" dxfId="3379" priority="155" operator="equal">
      <formula>"Catastrófico"</formula>
    </cfRule>
    <cfRule type="cellIs" dxfId="3378" priority="156" operator="equal">
      <formula>"Mayor"</formula>
    </cfRule>
    <cfRule type="cellIs" dxfId="3377" priority="157" operator="equal">
      <formula>"Moderado"</formula>
    </cfRule>
    <cfRule type="cellIs" dxfId="3376" priority="158" operator="equal">
      <formula>"Menor"</formula>
    </cfRule>
    <cfRule type="cellIs" dxfId="3375" priority="159" operator="equal">
      <formula>"Leve"</formula>
    </cfRule>
  </conditionalFormatting>
  <conditionalFormatting sqref="AD144:AD147">
    <cfRule type="cellIs" dxfId="3374" priority="151" operator="equal">
      <formula>"Extremo"</formula>
    </cfRule>
    <cfRule type="cellIs" dxfId="3373" priority="152" operator="equal">
      <formula>"Alto"</formula>
    </cfRule>
    <cfRule type="cellIs" dxfId="3372" priority="153" operator="equal">
      <formula>"Moderado"</formula>
    </cfRule>
    <cfRule type="cellIs" dxfId="3371" priority="154" operator="equal">
      <formula>"Bajo"</formula>
    </cfRule>
  </conditionalFormatting>
  <conditionalFormatting sqref="Z148:Z151">
    <cfRule type="cellIs" dxfId="3370" priority="146" operator="equal">
      <formula>"Muy Alta"</formula>
    </cfRule>
    <cfRule type="cellIs" dxfId="3369" priority="147" operator="equal">
      <formula>"Alta"</formula>
    </cfRule>
    <cfRule type="cellIs" dxfId="3368" priority="148" operator="equal">
      <formula>"Media"</formula>
    </cfRule>
    <cfRule type="cellIs" dxfId="3367" priority="149" operator="equal">
      <formula>"Baja"</formula>
    </cfRule>
    <cfRule type="cellIs" dxfId="3366" priority="150" operator="equal">
      <formula>"Muy Baja"</formula>
    </cfRule>
  </conditionalFormatting>
  <conditionalFormatting sqref="AB148:AB151">
    <cfRule type="cellIs" dxfId="3365" priority="141" operator="equal">
      <formula>"Catastrófico"</formula>
    </cfRule>
    <cfRule type="cellIs" dxfId="3364" priority="142" operator="equal">
      <formula>"Mayor"</formula>
    </cfRule>
    <cfRule type="cellIs" dxfId="3363" priority="143" operator="equal">
      <formula>"Moderado"</formula>
    </cfRule>
    <cfRule type="cellIs" dxfId="3362" priority="144" operator="equal">
      <formula>"Menor"</formula>
    </cfRule>
    <cfRule type="cellIs" dxfId="3361" priority="145" operator="equal">
      <formula>"Leve"</formula>
    </cfRule>
  </conditionalFormatting>
  <conditionalFormatting sqref="AD148:AD151">
    <cfRule type="cellIs" dxfId="3360" priority="137" operator="equal">
      <formula>"Extremo"</formula>
    </cfRule>
    <cfRule type="cellIs" dxfId="3359" priority="138" operator="equal">
      <formula>"Alto"</formula>
    </cfRule>
    <cfRule type="cellIs" dxfId="3358" priority="139" operator="equal">
      <formula>"Moderado"</formula>
    </cfRule>
    <cfRule type="cellIs" dxfId="3357" priority="140" operator="equal">
      <formula>"Bajo"</formula>
    </cfRule>
  </conditionalFormatting>
  <conditionalFormatting sqref="Z152:Z155">
    <cfRule type="cellIs" dxfId="3356" priority="132" operator="equal">
      <formula>"Muy Alta"</formula>
    </cfRule>
    <cfRule type="cellIs" dxfId="3355" priority="133" operator="equal">
      <formula>"Alta"</formula>
    </cfRule>
    <cfRule type="cellIs" dxfId="3354" priority="134" operator="equal">
      <formula>"Media"</formula>
    </cfRule>
    <cfRule type="cellIs" dxfId="3353" priority="135" operator="equal">
      <formula>"Baja"</formula>
    </cfRule>
    <cfRule type="cellIs" dxfId="3352" priority="136" operator="equal">
      <formula>"Muy Baja"</formula>
    </cfRule>
  </conditionalFormatting>
  <conditionalFormatting sqref="AB152:AB155">
    <cfRule type="cellIs" dxfId="3351" priority="127" operator="equal">
      <formula>"Catastrófico"</formula>
    </cfRule>
    <cfRule type="cellIs" dxfId="3350" priority="128" operator="equal">
      <formula>"Mayor"</formula>
    </cfRule>
    <cfRule type="cellIs" dxfId="3349" priority="129" operator="equal">
      <formula>"Moderado"</formula>
    </cfRule>
    <cfRule type="cellIs" dxfId="3348" priority="130" operator="equal">
      <formula>"Menor"</formula>
    </cfRule>
    <cfRule type="cellIs" dxfId="3347" priority="131" operator="equal">
      <formula>"Leve"</formula>
    </cfRule>
  </conditionalFormatting>
  <conditionalFormatting sqref="AD152:AD155">
    <cfRule type="cellIs" dxfId="3346" priority="123" operator="equal">
      <formula>"Extremo"</formula>
    </cfRule>
    <cfRule type="cellIs" dxfId="3345" priority="124" operator="equal">
      <formula>"Alto"</formula>
    </cfRule>
    <cfRule type="cellIs" dxfId="3344" priority="125" operator="equal">
      <formula>"Moderado"</formula>
    </cfRule>
    <cfRule type="cellIs" dxfId="3343" priority="126" operator="equal">
      <formula>"Bajo"</formula>
    </cfRule>
  </conditionalFormatting>
  <conditionalFormatting sqref="Z107">
    <cfRule type="cellIs" dxfId="3342" priority="90" operator="equal">
      <formula>"Muy Alta"</formula>
    </cfRule>
    <cfRule type="cellIs" dxfId="3341" priority="91" operator="equal">
      <formula>"Alta"</formula>
    </cfRule>
    <cfRule type="cellIs" dxfId="3340" priority="92" operator="equal">
      <formula>"Media"</formula>
    </cfRule>
    <cfRule type="cellIs" dxfId="3339" priority="93" operator="equal">
      <formula>"Baja"</formula>
    </cfRule>
    <cfRule type="cellIs" dxfId="3338" priority="94" operator="equal">
      <formula>"Muy Baja"</formula>
    </cfRule>
  </conditionalFormatting>
  <conditionalFormatting sqref="AB107">
    <cfRule type="cellIs" dxfId="3337" priority="85" operator="equal">
      <formula>"Catastrófico"</formula>
    </cfRule>
    <cfRule type="cellIs" dxfId="3336" priority="86" operator="equal">
      <formula>"Mayor"</formula>
    </cfRule>
    <cfRule type="cellIs" dxfId="3335" priority="87" operator="equal">
      <formula>"Moderado"</formula>
    </cfRule>
    <cfRule type="cellIs" dxfId="3334" priority="88" operator="equal">
      <formula>"Menor"</formula>
    </cfRule>
    <cfRule type="cellIs" dxfId="3333" priority="89" operator="equal">
      <formula>"Leve"</formula>
    </cfRule>
  </conditionalFormatting>
  <conditionalFormatting sqref="AD107">
    <cfRule type="cellIs" dxfId="3332" priority="81" operator="equal">
      <formula>"Extremo"</formula>
    </cfRule>
    <cfRule type="cellIs" dxfId="3331" priority="82" operator="equal">
      <formula>"Alto"</formula>
    </cfRule>
    <cfRule type="cellIs" dxfId="3330" priority="83" operator="equal">
      <formula>"Moderado"</formula>
    </cfRule>
    <cfRule type="cellIs" dxfId="3329" priority="84" operator="equal">
      <formula>"Bajo"</formula>
    </cfRule>
  </conditionalFormatting>
  <conditionalFormatting sqref="Z126:Z127">
    <cfRule type="cellIs" dxfId="3328" priority="62" operator="equal">
      <formula>"Muy Alta"</formula>
    </cfRule>
    <cfRule type="cellIs" dxfId="3327" priority="63" operator="equal">
      <formula>"Alta"</formula>
    </cfRule>
    <cfRule type="cellIs" dxfId="3326" priority="64" operator="equal">
      <formula>"Media"</formula>
    </cfRule>
    <cfRule type="cellIs" dxfId="3325" priority="65" operator="equal">
      <formula>"Baja"</formula>
    </cfRule>
    <cfRule type="cellIs" dxfId="3324" priority="66" operator="equal">
      <formula>"Muy Baja"</formula>
    </cfRule>
  </conditionalFormatting>
  <conditionalFormatting sqref="AB126:AB127">
    <cfRule type="cellIs" dxfId="3323" priority="57" operator="equal">
      <formula>"Catastrófico"</formula>
    </cfRule>
    <cfRule type="cellIs" dxfId="3322" priority="58" operator="equal">
      <formula>"Mayor"</formula>
    </cfRule>
    <cfRule type="cellIs" dxfId="3321" priority="59" operator="equal">
      <formula>"Moderado"</formula>
    </cfRule>
    <cfRule type="cellIs" dxfId="3320" priority="60" operator="equal">
      <formula>"Menor"</formula>
    </cfRule>
    <cfRule type="cellIs" dxfId="3319" priority="61" operator="equal">
      <formula>"Leve"</formula>
    </cfRule>
  </conditionalFormatting>
  <conditionalFormatting sqref="AD126:AD127">
    <cfRule type="cellIs" dxfId="3318" priority="53" operator="equal">
      <formula>"Extremo"</formula>
    </cfRule>
    <cfRule type="cellIs" dxfId="3317" priority="54" operator="equal">
      <formula>"Alto"</formula>
    </cfRule>
    <cfRule type="cellIs" dxfId="3316" priority="55" operator="equal">
      <formula>"Moderado"</formula>
    </cfRule>
    <cfRule type="cellIs" dxfId="3315" priority="56" operator="equal">
      <formula>"Bajo"</formula>
    </cfRule>
  </conditionalFormatting>
  <conditionalFormatting sqref="Z59:Z62">
    <cfRule type="cellIs" dxfId="3314" priority="48" operator="equal">
      <formula>"Muy Alta"</formula>
    </cfRule>
    <cfRule type="cellIs" dxfId="3313" priority="49" operator="equal">
      <formula>"Alta"</formula>
    </cfRule>
    <cfRule type="cellIs" dxfId="3312" priority="50" operator="equal">
      <formula>"Media"</formula>
    </cfRule>
    <cfRule type="cellIs" dxfId="3311" priority="51" operator="equal">
      <formula>"Baja"</formula>
    </cfRule>
    <cfRule type="cellIs" dxfId="3310" priority="52" operator="equal">
      <formula>"Muy Baja"</formula>
    </cfRule>
  </conditionalFormatting>
  <conditionalFormatting sqref="AB59:AB62">
    <cfRule type="cellIs" dxfId="3309" priority="43" operator="equal">
      <formula>"Catastrófico"</formula>
    </cfRule>
    <cfRule type="cellIs" dxfId="3308" priority="44" operator="equal">
      <formula>"Mayor"</formula>
    </cfRule>
    <cfRule type="cellIs" dxfId="3307" priority="45" operator="equal">
      <formula>"Moderado"</formula>
    </cfRule>
    <cfRule type="cellIs" dxfId="3306" priority="46" operator="equal">
      <formula>"Menor"</formula>
    </cfRule>
    <cfRule type="cellIs" dxfId="3305" priority="47" operator="equal">
      <formula>"Leve"</formula>
    </cfRule>
  </conditionalFormatting>
  <conditionalFormatting sqref="Z35:Z38">
    <cfRule type="cellIs" dxfId="3304" priority="34" operator="equal">
      <formula>"Muy Alta"</formula>
    </cfRule>
    <cfRule type="cellIs" dxfId="3303" priority="35" operator="equal">
      <formula>"Alta"</formula>
    </cfRule>
    <cfRule type="cellIs" dxfId="3302" priority="36" operator="equal">
      <formula>"Media"</formula>
    </cfRule>
    <cfRule type="cellIs" dxfId="3301" priority="37" operator="equal">
      <formula>"Baja"</formula>
    </cfRule>
    <cfRule type="cellIs" dxfId="3300" priority="38" operator="equal">
      <formula>"Muy Baja"</formula>
    </cfRule>
  </conditionalFormatting>
  <conditionalFormatting sqref="AB35:AB38">
    <cfRule type="cellIs" dxfId="3299" priority="29" operator="equal">
      <formula>"Catastrófico"</formula>
    </cfRule>
    <cfRule type="cellIs" dxfId="3298" priority="30" operator="equal">
      <formula>"Mayor"</formula>
    </cfRule>
    <cfRule type="cellIs" dxfId="3297" priority="31" operator="equal">
      <formula>"Moderado"</formula>
    </cfRule>
    <cfRule type="cellIs" dxfId="3296" priority="32" operator="equal">
      <formula>"Menor"</formula>
    </cfRule>
    <cfRule type="cellIs" dxfId="3295" priority="33" operator="equal">
      <formula>"Leve"</formula>
    </cfRule>
  </conditionalFormatting>
  <conditionalFormatting sqref="AD35:AD38">
    <cfRule type="cellIs" dxfId="3294" priority="25" operator="equal">
      <formula>"Extremo"</formula>
    </cfRule>
    <cfRule type="cellIs" dxfId="3293" priority="26" operator="equal">
      <formula>"Alto"</formula>
    </cfRule>
    <cfRule type="cellIs" dxfId="3292" priority="27" operator="equal">
      <formula>"Moderado"</formula>
    </cfRule>
    <cfRule type="cellIs" dxfId="3291" priority="28" operator="equal">
      <formula>"Bajo"</formula>
    </cfRule>
  </conditionalFormatting>
  <conditionalFormatting sqref="Z48">
    <cfRule type="cellIs" dxfId="3290" priority="20" operator="equal">
      <formula>"Muy Alta"</formula>
    </cfRule>
    <cfRule type="cellIs" dxfId="3289" priority="21" operator="equal">
      <formula>"Alta"</formula>
    </cfRule>
    <cfRule type="cellIs" dxfId="3288" priority="22" operator="equal">
      <formula>"Media"</formula>
    </cfRule>
    <cfRule type="cellIs" dxfId="3287" priority="23" operator="equal">
      <formula>"Baja"</formula>
    </cfRule>
    <cfRule type="cellIs" dxfId="3286" priority="24" operator="equal">
      <formula>"Muy Baja"</formula>
    </cfRule>
  </conditionalFormatting>
  <conditionalFormatting sqref="AB48">
    <cfRule type="cellIs" dxfId="3285" priority="15" operator="equal">
      <formula>"Catastrófico"</formula>
    </cfRule>
    <cfRule type="cellIs" dxfId="3284" priority="16" operator="equal">
      <formula>"Mayor"</formula>
    </cfRule>
    <cfRule type="cellIs" dxfId="3283" priority="17" operator="equal">
      <formula>"Moderado"</formula>
    </cfRule>
    <cfRule type="cellIs" dxfId="3282" priority="18" operator="equal">
      <formula>"Menor"</formula>
    </cfRule>
    <cfRule type="cellIs" dxfId="3281" priority="19" operator="equal">
      <formula>"Leve"</formula>
    </cfRule>
  </conditionalFormatting>
  <conditionalFormatting sqref="AD48">
    <cfRule type="cellIs" dxfId="3280" priority="11" operator="equal">
      <formula>"Extremo"</formula>
    </cfRule>
    <cfRule type="cellIs" dxfId="3279" priority="12" operator="equal">
      <formula>"Alto"</formula>
    </cfRule>
    <cfRule type="cellIs" dxfId="3278" priority="13" operator="equal">
      <formula>"Moderado"</formula>
    </cfRule>
    <cfRule type="cellIs" dxfId="3277" priority="14" operator="equal">
      <formula>"Bajo"</formula>
    </cfRule>
  </conditionalFormatting>
  <conditionalFormatting sqref="Z15:Z16">
    <cfRule type="cellIs" dxfId="3276" priority="6" operator="equal">
      <formula>"Muy Alta"</formula>
    </cfRule>
    <cfRule type="cellIs" dxfId="3275" priority="7" operator="equal">
      <formula>"Alta"</formula>
    </cfRule>
    <cfRule type="cellIs" dxfId="3274" priority="8" operator="equal">
      <formula>"Media"</formula>
    </cfRule>
    <cfRule type="cellIs" dxfId="3273" priority="9" operator="equal">
      <formula>"Baja"</formula>
    </cfRule>
    <cfRule type="cellIs" dxfId="3272" priority="10" operator="equal">
      <formula>"Muy Baja"</formula>
    </cfRule>
  </conditionalFormatting>
  <conditionalFormatting sqref="AB15:AB16">
    <cfRule type="cellIs" dxfId="3271" priority="1" operator="equal">
      <formula>"Catastrófico"</formula>
    </cfRule>
    <cfRule type="cellIs" dxfId="3270" priority="2" operator="equal">
      <formula>"Mayor"</formula>
    </cfRule>
    <cfRule type="cellIs" dxfId="3269" priority="3" operator="equal">
      <formula>"Moderado"</formula>
    </cfRule>
    <cfRule type="cellIs" dxfId="3268" priority="4" operator="equal">
      <formula>"Menor"</formula>
    </cfRule>
    <cfRule type="cellIs" dxfId="3267" priority="5" operator="equal">
      <formula>"Leve"</formula>
    </cfRule>
  </conditionalFormatting>
  <pageMargins left="0.7" right="0.7" top="0.75" bottom="0.75" header="0.3" footer="0.3"/>
  <pageSetup scale="11" orientation="portrait" r:id="rId1"/>
  <drawing r:id="rId2"/>
  <legacyDrawing r:id="rId3"/>
  <extLst>
    <ext xmlns:x14="http://schemas.microsoft.com/office/spreadsheetml/2009/9/main" uri="{CCE6A557-97BC-4b89-ADB6-D9C93CAAB3DF}">
      <x14:dataValidations xmlns:xm="http://schemas.microsoft.com/office/excel/2006/main" count="24">
        <x14:dataValidation type="list" allowBlank="1" showInputMessage="1" showErrorMessage="1">
          <x14:formula1>
            <xm:f>'Opciones Tratamiento'!$B$2:$B$5</xm:f>
          </x14:formula1>
          <xm:sqref>AE11 AE15 AE19 AE23 AE27 AE31 AE59 AE39 AE43 AE47 AE51 AE55 AE35 AE63 AE67 AE71 AE75 AE79 AE83 AE87 AE91 AE95 AE99 AE103 AE112 AE116 AE120</xm:sqref>
        </x14:dataValidation>
        <x14:dataValidation type="list" allowBlank="1" showInputMessage="1" showErrorMessage="1">
          <x14:formula1>
            <xm:f>'Tabla Impacto'!$F$210:$F$221</xm:f>
          </x14:formula1>
          <xm:sqref>K107:K108 K63 K67 K71 K75 K83 K87 K91 K95 K99 K103 K116 K120 K126 K128 K130 K132 K134 K136 K138 K140:K156 K112 K79 K11:K59</xm:sqref>
        </x14:dataValidation>
        <x14:dataValidation type="list" allowBlank="1" showInputMessage="1" showErrorMessage="1">
          <x14:formula1>
            <xm:f>'[4]Tabla Valoración controles'!#REF!</xm:f>
          </x14:formula1>
          <xm:sqref>S136:T136 S124:T125 V136:X136 V124:X125</xm:sqref>
        </x14:dataValidation>
        <x14:dataValidation type="list" allowBlank="1" showInputMessage="1" showErrorMessage="1">
          <x14:formula1>
            <xm:f>'[4]Opciones Tratamiento'!#REF!</xm:f>
          </x14:formula1>
          <xm:sqref>G124:G125 AE124 C124:C125</xm:sqref>
        </x14:dataValidation>
        <x14:dataValidation type="list" allowBlank="1" showInputMessage="1" showErrorMessage="1">
          <x14:formula1>
            <xm:f>[4]Listas!#REF!</xm:f>
          </x14:formula1>
          <xm:sqref>B124:B125</xm:sqref>
        </x14:dataValidation>
        <x14:dataValidation type="list" allowBlank="1" showInputMessage="1" showErrorMessage="1">
          <x14:formula1>
            <xm:f>'[4]Tabla Impacto'!#REF!</xm:f>
          </x14:formula1>
          <xm:sqref>K124:K125</xm:sqref>
        </x14:dataValidation>
        <x14:dataValidation type="custom" allowBlank="1" showInputMessage="1" showErrorMessage="1" error="Recuerde que las acciones se generan bajo la medida de mitigar el riesgo">
          <x14:formula1>
            <xm:f>IF(OR(X19='[4]Opciones Tratamiento'!#REF!,X19='[4]Opciones Tratamiento'!#REF!,X19='[4]Opciones Tratamiento'!#REF!),ISBLANK(X19),ISTEXT(X19))</xm:f>
          </x14:formula1>
          <xm:sqref>AJ116:AK116 AJ19:AK19 AJ23:AK23 AJ27:AK27 AJ31:AK31 AJ35:AK35 AJ43:AK43 AJ47:AK47 AJ51:AK51 AJ79:AK79 AJ83:AK83 AJ87:AK87 AJ91:AK91 AJ95:AK95 AJ99:AK99 AJ103:AK103 AJ112:AK112 AJ120:AK120 AJ124:AK124 AJ128:AK128 AJ132:AK132 AJ136:AK136 AJ140:AK140 AJ144:AK144 AJ148:AK148 AJ152:AK152</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AI23 AI27 AI31 AI35 AI39 AI43:AI46 AI48 AI79 AI83 AI87 AI91:AI108 AI113:AI123 AI128 AI132 AI140 AI144 AI148 AI152</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AH23 AH27 AH31 AH35 AH39 AH43:AH48 AH51 AH79 AH83 AH87 AH91 AH93:AH108 AH113:AH123 AH128 AH132 AH140 AH144 AH148 AH152</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AG23 AG27 AG31 AG35 AG39 AG43:AG48 AG51 AG79 AG83 AG87 AG91:AG108 AG113:AG123 AG128 AG132 AG140 AG144 AG148 AG152</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AF23 AF27 AF31 AF35 AF39 AF43:AF46 AF48 AF79 AF83 AF87 AF91 AF93:AF108 AF113:AF123 AF128 AF132 AF140 AF144 AF148 AF152</xm:sqref>
        </x14:dataValidation>
        <x14:dataValidation type="custom" allowBlank="1" showInputMessage="1" showErrorMessage="1" error="Recuerde que las acciones se generan bajo la medida de mitigar el riesgo">
          <x14:formula1>
            <xm:f>IF(OR(X107='[1]Opciones Tratamiento'!#REF!,X107='[1]Opciones Tratamiento'!#REF!,X107='[1]Opciones Tratamiento'!#REF!),ISBLANK(X107),ISTEXT(X107))</xm:f>
          </x14:formula1>
          <xm:sqref>AJ107:AK107</xm:sqref>
        </x14:dataValidation>
        <x14:dataValidation type="custom" allowBlank="1" showInputMessage="1" showErrorMessage="1" error="Recuerde que las acciones se generan bajo la medida de mitigar el riesgo">
          <x14:formula1>
            <xm:f>IF(OR(X108='[1]Opciones Tratamiento'!#REF!,X108='[1]Opciones Tratamiento'!#REF!,X108='[1]Opciones Tratamiento'!#REF!),ISBLANK(X108),ISTEXT(X108))</xm:f>
          </x14:formula1>
          <xm:sqref>AJ108:AK108</xm:sqref>
        </x14:dataValidation>
        <x14:dataValidation type="custom" allowBlank="1" showInputMessage="1" showErrorMessage="1" prompt="Recuerde que las acciones se generan bajo la medida de mitigar el riesgo">
          <x14:formula1>
            <xm:f>IF(OR(X127='[5]Opciones Tratamiento'!#REF!,X127='[5]Opciones Tratamiento'!#REF!,X127='[5]Opciones Tratamiento'!#REF!),ISBLANK(X127),ISTEXT(X127))</xm:f>
          </x14:formula1>
          <xm:sqref>AJ127:AK127</xm:sqref>
        </x14:dataValidation>
        <x14:dataValidation type="custom" allowBlank="1" showInputMessage="1" showErrorMessage="1" prompt="Recuerde que las acciones se generan bajo la medida de mitigar el riesgo">
          <x14:formula1>
            <xm:f>IF(OR(AE136='[1]Opciones Tratamiento'!#REF!,AE136='[1]Opciones Tratamiento'!#REF!,AE136='[1]Opciones Tratamiento'!#REF!),ISBLANK(AE136),ISTEXT(AE136))</xm:f>
          </x14:formula1>
          <xm:sqref>AH136</xm:sqref>
        </x14:dataValidation>
        <x14:dataValidation type="custom" allowBlank="1" showInputMessage="1" showErrorMessage="1" error="Recuerde que las acciones se generan bajo la medida de mitigar el riesgo">
          <x14:formula1>
            <xm:f>IF(OR(AE156='Opciones Tratamiento'!$B$2,AE156='Opciones Tratamiento'!$B$3,AE156='Opciones Tratamiento'!$B$4),ISBLANK(AE156),ISTEXT(AE156))</xm:f>
          </x14:formula1>
          <xm:sqref>AF156</xm:sqref>
        </x14:dataValidation>
        <x14:dataValidation type="custom" allowBlank="1" showInputMessage="1" showErrorMessage="1" error="Recuerde que las acciones se generan bajo la medida de mitigar el riesgo">
          <x14:formula1>
            <xm:f>IF(OR(AE156='Opciones Tratamiento'!$B$2,AE156='Opciones Tratamiento'!$B$3,AE156='Opciones Tratamiento'!$B$4),ISBLANK(AE156),ISTEXT(AE156))</xm:f>
          </x14:formula1>
          <xm:sqref>AG156</xm:sqref>
        </x14:dataValidation>
        <x14:dataValidation type="custom" allowBlank="1" showInputMessage="1" showErrorMessage="1" error="Recuerde que las acciones se generan bajo la medida de mitigar el riesgo">
          <x14:formula1>
            <xm:f>IF(OR(AE156='Opciones Tratamiento'!$B$2,AE156='Opciones Tratamiento'!$B$3,AE156='Opciones Tratamiento'!$B$4),ISBLANK(AE156),ISTEXT(AE156))</xm:f>
          </x14:formula1>
          <xm:sqref>AH156</xm:sqref>
        </x14:dataValidation>
        <x14:dataValidation type="custom" allowBlank="1" showInputMessage="1" showErrorMessage="1" error="Recuerde que las acciones se generan bajo la medida de mitigar el riesgo">
          <x14:formula1>
            <xm:f>IF(OR(AE156='Opciones Tratamiento'!$B$2,AE156='Opciones Tratamiento'!$B$3,AE156='Opciones Tratamiento'!$B$4),ISBLANK(AE156),ISTEXT(AE156))</xm:f>
          </x14:formula1>
          <xm:sqref>AI156</xm:sqref>
        </x14:dataValidation>
        <x14:dataValidation type="list" allowBlank="1" showInputMessage="1" showErrorMessage="1">
          <x14:formula1>
            <xm:f>'Tabla Valoración controles'!$D$4:$D$6</xm:f>
          </x14:formula1>
          <xm:sqref>S156</xm:sqref>
        </x14:dataValidation>
        <x14:dataValidation type="list" allowBlank="1" showInputMessage="1" showErrorMessage="1">
          <x14:formula1>
            <xm:f>'Tabla Valoración controles'!$D$7:$D$8</xm:f>
          </x14:formula1>
          <xm:sqref>T156</xm:sqref>
        </x14:dataValidation>
        <x14:dataValidation type="list" allowBlank="1" showInputMessage="1" showErrorMessage="1">
          <x14:formula1>
            <xm:f>'Tabla Valoración controles'!$D$9:$D$10</xm:f>
          </x14:formula1>
          <xm:sqref>V156</xm:sqref>
        </x14:dataValidation>
        <x14:dataValidation type="list" allowBlank="1" showInputMessage="1" showErrorMessage="1">
          <x14:formula1>
            <xm:f>'Tabla Valoración controles'!$D$11:$D$12</xm:f>
          </x14:formula1>
          <xm:sqref>W156</xm:sqref>
        </x14:dataValidation>
        <x14:dataValidation type="list" allowBlank="1" showInputMessage="1" showErrorMessage="1">
          <x14:formula1>
            <xm:f>'Tabla Valoración controles'!$D$13:$D$14</xm:f>
          </x14:formula1>
          <xm:sqref>X156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N685"/>
  <sheetViews>
    <sheetView zoomScale="75" zoomScaleNormal="75" workbookViewId="0">
      <selection activeCell="I87" sqref="I87:I90"/>
    </sheetView>
  </sheetViews>
  <sheetFormatPr baseColWidth="10" defaultColWidth="11.42578125" defaultRowHeight="16.5" x14ac:dyDescent="0.3"/>
  <cols>
    <col min="1" max="1" width="6.42578125" style="546" customWidth="1"/>
    <col min="2" max="2" width="41.42578125" style="546" customWidth="1"/>
    <col min="3" max="3" width="19.85546875" style="546" customWidth="1"/>
    <col min="4" max="4" width="26.5703125" style="546" customWidth="1"/>
    <col min="5" max="5" width="26.28515625" style="546" customWidth="1"/>
    <col min="6" max="6" width="32.42578125" style="545" customWidth="1"/>
    <col min="7" max="7" width="25" style="639" customWidth="1"/>
    <col min="8" max="8" width="18.5703125" style="545" customWidth="1"/>
    <col min="9" max="9" width="21.5703125" style="545" customWidth="1"/>
    <col min="10" max="10" width="7" style="545" bestFit="1" customWidth="1"/>
    <col min="11" max="11" width="26.85546875" style="545" customWidth="1"/>
    <col min="12" max="12" width="37.28515625" style="545" customWidth="1"/>
    <col min="13" max="13" width="17.5703125" style="545" customWidth="1"/>
    <col min="14" max="14" width="7" style="545" bestFit="1" customWidth="1"/>
    <col min="15" max="15" width="16" style="545" customWidth="1"/>
    <col min="16" max="16" width="5.85546875" style="545" customWidth="1"/>
    <col min="17" max="17" width="59" style="545" customWidth="1"/>
    <col min="18" max="18" width="15.140625" style="546" bestFit="1" customWidth="1"/>
    <col min="19" max="24" width="14.7109375" style="546" customWidth="1"/>
    <col min="25" max="25" width="18.5703125" style="545" bestFit="1" customWidth="1"/>
    <col min="26" max="26" width="8.7109375" style="545" customWidth="1"/>
    <col min="27" max="27" width="10.42578125" style="545" customWidth="1"/>
    <col min="28" max="28" width="9.28515625" style="545" customWidth="1"/>
    <col min="29" max="29" width="9.140625" style="545" customWidth="1"/>
    <col min="30" max="30" width="8.42578125" style="545" customWidth="1"/>
    <col min="31" max="31" width="7.28515625" style="545" customWidth="1"/>
    <col min="32" max="32" width="28.85546875" style="545" customWidth="1"/>
    <col min="33" max="33" width="22.42578125" style="545" customWidth="1"/>
    <col min="34" max="34" width="22.140625" style="545" customWidth="1"/>
    <col min="35" max="35" width="33.42578125" style="545" customWidth="1"/>
    <col min="36" max="36" width="26.85546875" style="545" customWidth="1"/>
    <col min="37" max="37" width="21" style="545" customWidth="1"/>
    <col min="38" max="38" width="23" style="545" customWidth="1"/>
    <col min="39" max="39" width="29.42578125" style="545" customWidth="1"/>
    <col min="40" max="40" width="18.85546875" style="545" customWidth="1"/>
    <col min="41" max="41" width="23" style="545" customWidth="1"/>
    <col min="42" max="42" width="29.140625" style="545" customWidth="1"/>
    <col min="43" max="43" width="29.5703125" style="545" customWidth="1"/>
    <col min="44" max="44" width="20.5703125" style="545" customWidth="1"/>
    <col min="45" max="46" width="23" style="545" customWidth="1"/>
    <col min="47" max="47" width="20.5703125" style="545" customWidth="1"/>
    <col min="48" max="48" width="23" style="545" customWidth="1"/>
    <col min="49" max="49" width="18.85546875" style="545" customWidth="1"/>
    <col min="50" max="50" width="18.5703125" style="545" customWidth="1"/>
    <col min="51" max="51" width="21" style="545" customWidth="1"/>
    <col min="52" max="16384" width="11.42578125" style="545"/>
  </cols>
  <sheetData>
    <row r="1" spans="1:66" s="544" customFormat="1" ht="28.5" customHeight="1" x14ac:dyDescent="0.2">
      <c r="A1" s="865"/>
      <c r="B1" s="865"/>
      <c r="C1" s="865"/>
      <c r="D1" s="865"/>
      <c r="E1" s="865"/>
      <c r="F1" s="865"/>
      <c r="G1" s="865"/>
      <c r="H1" s="865"/>
      <c r="I1" s="863" t="s">
        <v>335</v>
      </c>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row>
    <row r="2" spans="1:66" s="544" customFormat="1" ht="27.75" customHeight="1" x14ac:dyDescent="0.2">
      <c r="A2" s="865"/>
      <c r="B2" s="865"/>
      <c r="C2" s="865"/>
      <c r="D2" s="865"/>
      <c r="E2" s="865"/>
      <c r="F2" s="865"/>
      <c r="G2" s="865"/>
      <c r="H2" s="865"/>
      <c r="I2" s="864" t="s">
        <v>780</v>
      </c>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row>
    <row r="3" spans="1:66" s="544" customFormat="1" ht="24" customHeight="1" x14ac:dyDescent="0.2">
      <c r="A3" s="865"/>
      <c r="B3" s="865"/>
      <c r="C3" s="865"/>
      <c r="D3" s="865"/>
      <c r="E3" s="865"/>
      <c r="F3" s="865"/>
      <c r="G3" s="865"/>
      <c r="H3" s="865"/>
      <c r="I3" s="666" t="s">
        <v>782</v>
      </c>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t="s">
        <v>422</v>
      </c>
      <c r="AI3" s="666"/>
      <c r="AJ3" s="666"/>
      <c r="AK3" s="666"/>
      <c r="AL3" s="666"/>
      <c r="AM3" s="666"/>
      <c r="AN3" s="666"/>
      <c r="AO3" s="666"/>
      <c r="AP3" s="666"/>
      <c r="AQ3" s="666"/>
      <c r="AR3" s="666"/>
      <c r="AS3" s="666"/>
      <c r="AT3" s="666"/>
    </row>
    <row r="4" spans="1:66" x14ac:dyDescent="0.3">
      <c r="A4" s="263"/>
      <c r="B4" s="263"/>
      <c r="C4" s="263"/>
      <c r="D4" s="263"/>
      <c r="E4" s="263"/>
      <c r="F4" s="263"/>
      <c r="G4" s="263"/>
      <c r="H4" s="263"/>
    </row>
    <row r="5" spans="1:66" ht="116.25" customHeight="1" thickBot="1" x14ac:dyDescent="0.35">
      <c r="A5" s="855" t="s">
        <v>425</v>
      </c>
      <c r="B5" s="85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855"/>
      <c r="AK5" s="855"/>
      <c r="AL5" s="855"/>
      <c r="AM5" s="855"/>
      <c r="AN5" s="855"/>
      <c r="AO5" s="855"/>
      <c r="AP5" s="855"/>
      <c r="AQ5" s="855"/>
      <c r="AR5" s="855"/>
      <c r="AS5" s="855"/>
      <c r="AT5" s="855"/>
    </row>
    <row r="6" spans="1:66" ht="129.6" customHeight="1" x14ac:dyDescent="0.3">
      <c r="A6" s="880" t="s">
        <v>205</v>
      </c>
      <c r="B6" s="881"/>
      <c r="C6" s="881"/>
      <c r="D6" s="881"/>
      <c r="E6" s="881"/>
      <c r="F6" s="881"/>
      <c r="G6" s="881"/>
      <c r="H6" s="881"/>
      <c r="I6" s="862" t="s">
        <v>289</v>
      </c>
      <c r="J6" s="862"/>
      <c r="K6" s="862"/>
      <c r="L6" s="862"/>
      <c r="M6" s="862"/>
      <c r="N6" s="862"/>
      <c r="O6" s="862"/>
      <c r="P6" s="862" t="s">
        <v>288</v>
      </c>
      <c r="Q6" s="862"/>
      <c r="R6" s="862"/>
      <c r="S6" s="862"/>
      <c r="T6" s="862"/>
      <c r="U6" s="862"/>
      <c r="V6" s="862"/>
      <c r="W6" s="862"/>
      <c r="X6" s="862"/>
      <c r="Y6" s="862" t="s">
        <v>287</v>
      </c>
      <c r="Z6" s="862"/>
      <c r="AA6" s="862"/>
      <c r="AB6" s="862"/>
      <c r="AC6" s="862"/>
      <c r="AD6" s="862"/>
      <c r="AE6" s="862"/>
      <c r="AF6" s="862" t="s">
        <v>204</v>
      </c>
      <c r="AG6" s="862"/>
      <c r="AH6" s="862"/>
      <c r="AI6" s="862"/>
      <c r="AJ6" s="884" t="s">
        <v>1426</v>
      </c>
      <c r="AK6" s="884"/>
      <c r="AL6" s="870" t="s">
        <v>203</v>
      </c>
      <c r="AM6" s="870"/>
      <c r="AN6" s="870"/>
      <c r="AO6" s="870"/>
      <c r="AP6" s="886" t="s">
        <v>202</v>
      </c>
      <c r="AQ6" s="886"/>
      <c r="AR6" s="866" t="s">
        <v>201</v>
      </c>
      <c r="AS6" s="866"/>
      <c r="AT6" s="867"/>
      <c r="AU6" s="547"/>
      <c r="AV6" s="548"/>
      <c r="AW6" s="548"/>
      <c r="AX6" s="548"/>
      <c r="AY6" s="548"/>
      <c r="AZ6" s="548"/>
      <c r="BA6" s="548"/>
      <c r="BB6" s="548"/>
      <c r="BC6" s="548"/>
    </row>
    <row r="7" spans="1:66" ht="33.75" customHeight="1" x14ac:dyDescent="0.3">
      <c r="A7" s="878" t="s">
        <v>293</v>
      </c>
      <c r="B7" s="860" t="s">
        <v>188</v>
      </c>
      <c r="C7" s="860" t="s">
        <v>286</v>
      </c>
      <c r="D7" s="858" t="s">
        <v>285</v>
      </c>
      <c r="E7" s="858"/>
      <c r="F7" s="860" t="s">
        <v>200</v>
      </c>
      <c r="G7" s="860" t="s">
        <v>276</v>
      </c>
      <c r="H7" s="860" t="s">
        <v>284</v>
      </c>
      <c r="I7" s="860" t="s">
        <v>283</v>
      </c>
      <c r="J7" s="860" t="s">
        <v>4</v>
      </c>
      <c r="K7" s="860" t="s">
        <v>282</v>
      </c>
      <c r="L7" s="858" t="s">
        <v>77</v>
      </c>
      <c r="M7" s="860" t="s">
        <v>281</v>
      </c>
      <c r="N7" s="860" t="s">
        <v>4</v>
      </c>
      <c r="O7" s="860" t="s">
        <v>280</v>
      </c>
      <c r="P7" s="856" t="s">
        <v>10</v>
      </c>
      <c r="Q7" s="858" t="s">
        <v>279</v>
      </c>
      <c r="R7" s="858" t="s">
        <v>11</v>
      </c>
      <c r="S7" s="858" t="s">
        <v>7</v>
      </c>
      <c r="T7" s="858"/>
      <c r="U7" s="858"/>
      <c r="V7" s="858"/>
      <c r="W7" s="858"/>
      <c r="X7" s="858"/>
      <c r="Y7" s="856" t="s">
        <v>118</v>
      </c>
      <c r="Z7" s="856" t="s">
        <v>33</v>
      </c>
      <c r="AA7" s="856" t="s">
        <v>4</v>
      </c>
      <c r="AB7" s="856" t="s">
        <v>34</v>
      </c>
      <c r="AC7" s="856" t="s">
        <v>4</v>
      </c>
      <c r="AD7" s="856" t="s">
        <v>36</v>
      </c>
      <c r="AE7" s="856" t="s">
        <v>25</v>
      </c>
      <c r="AF7" s="858" t="s">
        <v>197</v>
      </c>
      <c r="AG7" s="858" t="s">
        <v>196</v>
      </c>
      <c r="AH7" s="858" t="s">
        <v>290</v>
      </c>
      <c r="AI7" s="860" t="s">
        <v>198</v>
      </c>
      <c r="AJ7" s="885"/>
      <c r="AK7" s="885"/>
      <c r="AL7" s="871"/>
      <c r="AM7" s="871"/>
      <c r="AN7" s="871"/>
      <c r="AO7" s="871"/>
      <c r="AP7" s="887"/>
      <c r="AQ7" s="887"/>
      <c r="AR7" s="868"/>
      <c r="AS7" s="868"/>
      <c r="AT7" s="869"/>
      <c r="AU7" s="547"/>
      <c r="AV7" s="548"/>
      <c r="AW7" s="548"/>
      <c r="AX7" s="548"/>
      <c r="AY7" s="548"/>
      <c r="AZ7" s="548"/>
      <c r="BA7" s="548"/>
      <c r="BB7" s="548"/>
      <c r="BC7" s="548"/>
    </row>
    <row r="8" spans="1:66" ht="21" customHeight="1" x14ac:dyDescent="0.3">
      <c r="A8" s="878"/>
      <c r="B8" s="860"/>
      <c r="C8" s="860"/>
      <c r="D8" s="858"/>
      <c r="E8" s="858"/>
      <c r="F8" s="860"/>
      <c r="G8" s="860"/>
      <c r="H8" s="860"/>
      <c r="I8" s="860"/>
      <c r="J8" s="860"/>
      <c r="K8" s="860"/>
      <c r="L8" s="858"/>
      <c r="M8" s="860"/>
      <c r="N8" s="860"/>
      <c r="O8" s="860"/>
      <c r="P8" s="856"/>
      <c r="Q8" s="858"/>
      <c r="R8" s="858"/>
      <c r="S8" s="856" t="s">
        <v>12</v>
      </c>
      <c r="T8" s="856" t="s">
        <v>16</v>
      </c>
      <c r="U8" s="856" t="s">
        <v>24</v>
      </c>
      <c r="V8" s="856" t="s">
        <v>17</v>
      </c>
      <c r="W8" s="856" t="s">
        <v>20</v>
      </c>
      <c r="X8" s="856" t="s">
        <v>23</v>
      </c>
      <c r="Y8" s="856"/>
      <c r="Z8" s="856"/>
      <c r="AA8" s="856"/>
      <c r="AB8" s="856"/>
      <c r="AC8" s="856"/>
      <c r="AD8" s="856"/>
      <c r="AE8" s="856"/>
      <c r="AF8" s="858"/>
      <c r="AG8" s="858"/>
      <c r="AH8" s="858"/>
      <c r="AI8" s="860"/>
      <c r="AJ8" s="888" t="s">
        <v>197</v>
      </c>
      <c r="AK8" s="888" t="s">
        <v>196</v>
      </c>
      <c r="AL8" s="872" t="s">
        <v>194</v>
      </c>
      <c r="AM8" s="872" t="s">
        <v>291</v>
      </c>
      <c r="AN8" s="872" t="s">
        <v>292</v>
      </c>
      <c r="AO8" s="872" t="s">
        <v>192</v>
      </c>
      <c r="AP8" s="876" t="s">
        <v>195</v>
      </c>
      <c r="AQ8" s="876" t="s">
        <v>192</v>
      </c>
      <c r="AR8" s="882" t="s">
        <v>194</v>
      </c>
      <c r="AS8" s="882" t="s">
        <v>193</v>
      </c>
      <c r="AT8" s="874" t="s">
        <v>192</v>
      </c>
      <c r="AU8" s="547"/>
      <c r="AV8" s="548"/>
      <c r="AW8" s="548"/>
      <c r="AX8" s="548"/>
      <c r="AY8" s="548"/>
      <c r="AZ8" s="548"/>
      <c r="BA8" s="548"/>
      <c r="BB8" s="548"/>
      <c r="BC8" s="548"/>
    </row>
    <row r="9" spans="1:66" ht="43.5" customHeight="1" x14ac:dyDescent="0.3">
      <c r="A9" s="878"/>
      <c r="B9" s="860"/>
      <c r="C9" s="860"/>
      <c r="D9" s="858"/>
      <c r="E9" s="858"/>
      <c r="F9" s="860"/>
      <c r="G9" s="860"/>
      <c r="H9" s="860"/>
      <c r="I9" s="860"/>
      <c r="J9" s="860"/>
      <c r="K9" s="860"/>
      <c r="L9" s="858"/>
      <c r="M9" s="860"/>
      <c r="N9" s="860"/>
      <c r="O9" s="860"/>
      <c r="P9" s="856"/>
      <c r="Q9" s="858"/>
      <c r="R9" s="858"/>
      <c r="S9" s="856"/>
      <c r="T9" s="856"/>
      <c r="U9" s="856"/>
      <c r="V9" s="856"/>
      <c r="W9" s="856"/>
      <c r="X9" s="856"/>
      <c r="Y9" s="856"/>
      <c r="Z9" s="856"/>
      <c r="AA9" s="856"/>
      <c r="AB9" s="856"/>
      <c r="AC9" s="856"/>
      <c r="AD9" s="856"/>
      <c r="AE9" s="856"/>
      <c r="AF9" s="858"/>
      <c r="AG9" s="858"/>
      <c r="AH9" s="858"/>
      <c r="AI9" s="860" t="s">
        <v>332</v>
      </c>
      <c r="AJ9" s="888"/>
      <c r="AK9" s="888"/>
      <c r="AL9" s="872"/>
      <c r="AM9" s="872"/>
      <c r="AN9" s="872"/>
      <c r="AO9" s="872"/>
      <c r="AP9" s="876"/>
      <c r="AQ9" s="876"/>
      <c r="AR9" s="882"/>
      <c r="AS9" s="882"/>
      <c r="AT9" s="874"/>
      <c r="AU9" s="547"/>
      <c r="AV9" s="548"/>
      <c r="AW9" s="548"/>
      <c r="AX9" s="548"/>
      <c r="AY9" s="548"/>
      <c r="AZ9" s="548"/>
      <c r="BA9" s="548"/>
      <c r="BB9" s="548"/>
      <c r="BC9" s="548"/>
      <c r="BD9" s="548"/>
      <c r="BE9" s="548"/>
      <c r="BF9" s="548"/>
      <c r="BG9" s="548"/>
      <c r="BH9" s="548"/>
      <c r="BI9" s="548"/>
      <c r="BJ9" s="548"/>
      <c r="BK9" s="548"/>
      <c r="BL9" s="548"/>
      <c r="BM9" s="548"/>
      <c r="BN9" s="548"/>
    </row>
    <row r="10" spans="1:66" s="551" customFormat="1" ht="46.5" customHeight="1" thickBot="1" x14ac:dyDescent="0.3">
      <c r="A10" s="879"/>
      <c r="B10" s="861"/>
      <c r="C10" s="861"/>
      <c r="D10" s="533" t="s">
        <v>278</v>
      </c>
      <c r="E10" s="533" t="s">
        <v>277</v>
      </c>
      <c r="F10" s="533" t="s">
        <v>191</v>
      </c>
      <c r="G10" s="861"/>
      <c r="H10" s="861"/>
      <c r="I10" s="861"/>
      <c r="J10" s="861"/>
      <c r="K10" s="861"/>
      <c r="L10" s="859"/>
      <c r="M10" s="861"/>
      <c r="N10" s="861"/>
      <c r="O10" s="861"/>
      <c r="P10" s="857"/>
      <c r="Q10" s="859"/>
      <c r="R10" s="859"/>
      <c r="S10" s="857"/>
      <c r="T10" s="857"/>
      <c r="U10" s="857"/>
      <c r="V10" s="857"/>
      <c r="W10" s="857"/>
      <c r="X10" s="857"/>
      <c r="Y10" s="857"/>
      <c r="Z10" s="857"/>
      <c r="AA10" s="857"/>
      <c r="AB10" s="857"/>
      <c r="AC10" s="857"/>
      <c r="AD10" s="857"/>
      <c r="AE10" s="857"/>
      <c r="AF10" s="859"/>
      <c r="AG10" s="859"/>
      <c r="AH10" s="859"/>
      <c r="AI10" s="861"/>
      <c r="AJ10" s="889"/>
      <c r="AK10" s="889"/>
      <c r="AL10" s="549" t="s">
        <v>190</v>
      </c>
      <c r="AM10" s="873"/>
      <c r="AN10" s="873"/>
      <c r="AO10" s="873"/>
      <c r="AP10" s="877"/>
      <c r="AQ10" s="877"/>
      <c r="AR10" s="883"/>
      <c r="AS10" s="883"/>
      <c r="AT10" s="875"/>
      <c r="AU10" s="550"/>
    </row>
    <row r="11" spans="1:66" s="551" customFormat="1" ht="131.25" hidden="1" customHeight="1" x14ac:dyDescent="0.25">
      <c r="A11" s="854">
        <v>1</v>
      </c>
      <c r="B11" s="853" t="s">
        <v>816</v>
      </c>
      <c r="C11" s="853" t="s">
        <v>115</v>
      </c>
      <c r="D11" s="853" t="s">
        <v>881</v>
      </c>
      <c r="E11" s="853" t="s">
        <v>882</v>
      </c>
      <c r="F11" s="853" t="s">
        <v>883</v>
      </c>
      <c r="G11" s="853" t="s">
        <v>540</v>
      </c>
      <c r="H11" s="820">
        <v>240</v>
      </c>
      <c r="I11" s="850" t="str">
        <f>IF(H11&lt;=0,"",IF(H11&lt;=2,"Muy Baja",IF(H11&lt;=24,"Baja",IF(H11&lt;=500,"Media",IF(H11&lt;=5000,"Alta","Muy Alta")))))</f>
        <v>Media</v>
      </c>
      <c r="J11" s="851">
        <f>IF(I11="","",IF(I11="Muy Baja",0.2,IF(I11="Baja",0.4,IF(I11="Media",0.6,IF(I11="Alta",0.8,IF(I11="Muy Alta",1,))))))</f>
        <v>0.6</v>
      </c>
      <c r="K11" s="852" t="s">
        <v>130</v>
      </c>
      <c r="L11" s="552" t="str">
        <f>IF(NOT(ISERROR(MATCH(K11,'Tabla Impacto'!$B$221:$B$223,0))),'Tabla Impacto'!$F$223&amp;"Por favor no seleccionar los criterios de impacto(Afectación Económica o presupuestal y Pérdida Reputacional)",K11)</f>
        <v xml:space="preserve">     El riesgo afecta la imagen de de la entidad con efecto publicitario sostenido a nivel de sector administrativo, nivel departamental o municipal</v>
      </c>
      <c r="M11" s="850" t="str">
        <f>IF(OR(L11='Tabla Impacto'!$C$11,L11='Tabla Impacto'!$D$11),"Leve",IF(OR(L11='Tabla Impacto'!$C$12,L11='Tabla Impacto'!$D$12),"Menor",IF(OR(L11='Tabla Impacto'!$C$13,L11='Tabla Impacto'!$D$13),"Moderado",IF(OR(L11='Tabla Impacto'!$C$14,L11='Tabla Impacto'!$D$14),"Mayor",IF(OR(L11='Tabla Impacto'!$C$15,L11='Tabla Impacto'!$D$15),"Catastrófico","")))))</f>
        <v>Mayor</v>
      </c>
      <c r="N11" s="851">
        <f>IF(M11="","",IF(M11="Leve",0.2,IF(M11="Menor",0.4,IF(M11="Moderado",0.6,IF(M11="Mayor",0.8,IF(M11="Catastrófico",1,))))))</f>
        <v>0.8</v>
      </c>
      <c r="O11" s="850" t="str">
        <f>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Alto</v>
      </c>
      <c r="P11" s="553">
        <v>1</v>
      </c>
      <c r="Q11" s="554" t="s">
        <v>954</v>
      </c>
      <c r="R11" s="554" t="str">
        <f t="shared" ref="R11:R17" si="0">IF(OR(S11="Preventivo",S11="Detectivo"),"Probabilidad",IF(S11="Correctivo","Impacto",""))</f>
        <v>Probabilidad</v>
      </c>
      <c r="S11" s="554" t="s">
        <v>13</v>
      </c>
      <c r="T11" s="554" t="s">
        <v>8</v>
      </c>
      <c r="U11" s="554" t="str">
        <f t="shared" ref="U11:U17" si="1">IF(AND(S11="Preventivo",T11="Automático"),"50%",IF(AND(S11="Preventivo",T11="Manual"),"40%",IF(AND(S11="Detectivo",T11="Automático"),"40%",IF(AND(S11="Detectivo",T11="Manual"),"30%",IF(AND(S11="Correctivo",T11="Automático"),"35%",IF(AND(S11="Correctivo",T11="Manual"),"25%",""))))))</f>
        <v>40%</v>
      </c>
      <c r="V11" s="554" t="s">
        <v>18</v>
      </c>
      <c r="W11" s="554" t="s">
        <v>21</v>
      </c>
      <c r="X11" s="554" t="s">
        <v>539</v>
      </c>
      <c r="Y11" s="555">
        <f>IFERROR(IF(R11="Probabilidad",(J11-(+J11*U11)),IF(R11="Impacto",J11,"")),"")</f>
        <v>0.36</v>
      </c>
      <c r="Z11" s="556" t="str">
        <f>IFERROR(IF(Y11="","",IF(Y11&lt;=0.2,"Muy Baja",IF(Y11&lt;=0.4,"Baja",IF(Y11&lt;=0.6,"Media",IF(Y11&lt;=0.8,"Alta","Muy Alta"))))),"")</f>
        <v>Baja</v>
      </c>
      <c r="AA11" s="557">
        <f>+Y11</f>
        <v>0.36</v>
      </c>
      <c r="AB11" s="556" t="str">
        <f>IFERROR(IF(AC11="","",IF(AC11&lt;=0.2,"Leve",IF(AC11&lt;=0.4,"Menor",IF(AC11&lt;=0.6,"Moderado",IF(AC11&lt;=0.8,"Mayor","Catastrófico"))))),"")</f>
        <v>Mayor</v>
      </c>
      <c r="AC11" s="557">
        <f>IFERROR(IF(R11="Impacto",(N11-(+N11*U11)),IF(R11="Probabilidad",N11,"")),"")</f>
        <v>0.8</v>
      </c>
      <c r="AD11" s="556" t="str">
        <f>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Alto</v>
      </c>
      <c r="AE11" s="836" t="s">
        <v>26</v>
      </c>
      <c r="AF11" s="558" t="s">
        <v>1038</v>
      </c>
      <c r="AG11" s="538" t="s">
        <v>1039</v>
      </c>
      <c r="AH11" s="233">
        <v>45657</v>
      </c>
      <c r="AI11" s="822" t="s">
        <v>1044</v>
      </c>
      <c r="AJ11" s="820" t="s">
        <v>1045</v>
      </c>
      <c r="AK11" s="820" t="s">
        <v>1046</v>
      </c>
      <c r="AL11" s="559"/>
      <c r="AM11" s="559"/>
      <c r="AN11" s="559"/>
      <c r="AO11" s="559"/>
      <c r="AP11" s="560"/>
      <c r="AQ11" s="560"/>
      <c r="AR11" s="561"/>
      <c r="AS11" s="561"/>
      <c r="AT11" s="562"/>
      <c r="AU11" s="550"/>
    </row>
    <row r="12" spans="1:66" s="551" customFormat="1" ht="142.5" hidden="1" customHeight="1" thickBot="1" x14ac:dyDescent="0.3">
      <c r="A12" s="846"/>
      <c r="B12" s="837"/>
      <c r="C12" s="837"/>
      <c r="D12" s="837"/>
      <c r="E12" s="837"/>
      <c r="F12" s="837"/>
      <c r="G12" s="837"/>
      <c r="H12" s="821"/>
      <c r="I12" s="831"/>
      <c r="J12" s="839"/>
      <c r="K12" s="845"/>
      <c r="L12" s="563">
        <f ca="1">IF(NOT(ISERROR(MATCH(K12,_xlfn.ANCHORARRAY(F45),0))),J91&amp;"Por favor no seleccionar los criterios de impacto",K12)</f>
        <v>0</v>
      </c>
      <c r="M12" s="831"/>
      <c r="N12" s="839"/>
      <c r="O12" s="831"/>
      <c r="P12" s="564">
        <v>2</v>
      </c>
      <c r="Q12" s="565" t="s">
        <v>955</v>
      </c>
      <c r="R12" s="566" t="str">
        <f t="shared" si="0"/>
        <v>Probabilidad</v>
      </c>
      <c r="S12" s="565" t="s">
        <v>13</v>
      </c>
      <c r="T12" s="565" t="s">
        <v>8</v>
      </c>
      <c r="U12" s="565" t="str">
        <f t="shared" si="1"/>
        <v>40%</v>
      </c>
      <c r="V12" s="565" t="s">
        <v>18</v>
      </c>
      <c r="W12" s="565" t="s">
        <v>21</v>
      </c>
      <c r="X12" s="565" t="s">
        <v>539</v>
      </c>
      <c r="Y12" s="567">
        <f>IFERROR(IF(AND(R11="Probabilidad",R12="Probabilidad"),(AA11-(+AA11*U12)),IF(R12="Probabilidad",(J11-(+J11*U12)),IF(R12="Impacto",AA11,""))),"")</f>
        <v>0.216</v>
      </c>
      <c r="Z12" s="568" t="str">
        <f t="shared" ref="Z12:Z14" si="2">IFERROR(IF(Y12="","",IF(Y12&lt;=0.2,"Muy Baja",IF(Y12&lt;=0.4,"Baja",IF(Y12&lt;=0.6,"Media",IF(Y12&lt;=0.8,"Alta","Muy Alta"))))),"")</f>
        <v>Baja</v>
      </c>
      <c r="AA12" s="569">
        <f t="shared" ref="AA12:AA14" si="3">+Y12</f>
        <v>0.216</v>
      </c>
      <c r="AB12" s="568" t="str">
        <f t="shared" ref="AB12:AB14" si="4">IFERROR(IF(AC12="","",IF(AC12&lt;=0.2,"Leve",IF(AC12&lt;=0.4,"Menor",IF(AC12&lt;=0.6,"Moderado",IF(AC12&lt;=0.8,"Mayor","Catastrófico"))))),"")</f>
        <v>Mayor</v>
      </c>
      <c r="AC12" s="569">
        <f>IFERROR(IF(AND(R11="Impacto",R12="Impacto"),(AC11-(+AC11*U12)),IF(R12="Impacto",(N11-(+N11*U12)),IF(R12="Probabilidad",AC11,""))),"")</f>
        <v>0.8</v>
      </c>
      <c r="AD12" s="568" t="str">
        <f t="shared" ref="AD12:AD13" si="5">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Alto</v>
      </c>
      <c r="AE12" s="830"/>
      <c r="AF12" s="570" t="s">
        <v>1040</v>
      </c>
      <c r="AG12" s="564" t="s">
        <v>1041</v>
      </c>
      <c r="AH12" s="571">
        <v>45657</v>
      </c>
      <c r="AI12" s="814"/>
      <c r="AJ12" s="821"/>
      <c r="AK12" s="821"/>
      <c r="AL12" s="572"/>
      <c r="AM12" s="572"/>
      <c r="AN12" s="572"/>
      <c r="AO12" s="572"/>
      <c r="AP12" s="573"/>
      <c r="AQ12" s="573"/>
      <c r="AR12" s="574"/>
      <c r="AS12" s="574"/>
      <c r="AT12" s="575"/>
      <c r="AU12" s="550"/>
    </row>
    <row r="13" spans="1:66" s="551" customFormat="1" ht="30" hidden="1" customHeight="1" x14ac:dyDescent="0.25">
      <c r="A13" s="846"/>
      <c r="B13" s="837"/>
      <c r="C13" s="837"/>
      <c r="D13" s="837"/>
      <c r="E13" s="837"/>
      <c r="F13" s="837"/>
      <c r="G13" s="837"/>
      <c r="H13" s="821"/>
      <c r="I13" s="831"/>
      <c r="J13" s="839"/>
      <c r="K13" s="845"/>
      <c r="L13" s="563">
        <f ca="1">IF(NOT(ISERROR(MATCH(K13,_xlfn.ANCHORARRAY(F46),0))),J92&amp;"Por favor no seleccionar los criterios de impacto",K13)</f>
        <v>0</v>
      </c>
      <c r="M13" s="831"/>
      <c r="N13" s="839"/>
      <c r="O13" s="831"/>
      <c r="P13" s="564">
        <v>3</v>
      </c>
      <c r="Q13" s="576"/>
      <c r="R13" s="576" t="str">
        <f t="shared" si="0"/>
        <v/>
      </c>
      <c r="S13" s="576"/>
      <c r="T13" s="576"/>
      <c r="U13" s="576" t="str">
        <f t="shared" si="1"/>
        <v/>
      </c>
      <c r="V13" s="576"/>
      <c r="W13" s="576"/>
      <c r="X13" s="576"/>
      <c r="Y13" s="567" t="str">
        <f>IFERROR(IF(AND(R12="Probabilidad",R13="Probabilidad"),(AA12-(+AA12*U13)),IF(AND(R12="Impacto",R13="Probabilidad"),(AA11-(+AA11*U13)),IF(R13="Impacto",AA12,""))),"")</f>
        <v/>
      </c>
      <c r="Z13" s="568" t="str">
        <f t="shared" si="2"/>
        <v/>
      </c>
      <c r="AA13" s="569" t="str">
        <f t="shared" si="3"/>
        <v/>
      </c>
      <c r="AB13" s="568" t="str">
        <f t="shared" si="4"/>
        <v/>
      </c>
      <c r="AC13" s="569" t="str">
        <f>IFERROR(IF(AND(R12="Impacto",R13="Impacto"),(AC12-(+AC12*U13)),IF(AND(R12="Probabilidad",R13="Impacto"),(AC11-(+AC11*U13)),IF(R13="Probabilidad",AC12,""))),"")</f>
        <v/>
      </c>
      <c r="AD13" s="568" t="str">
        <f t="shared" si="5"/>
        <v/>
      </c>
      <c r="AE13" s="830"/>
      <c r="AF13" s="535"/>
      <c r="AG13" s="539"/>
      <c r="AH13" s="243"/>
      <c r="AI13" s="535"/>
      <c r="AJ13" s="535"/>
      <c r="AK13" s="535"/>
      <c r="AL13" s="572"/>
      <c r="AM13" s="572"/>
      <c r="AN13" s="572"/>
      <c r="AO13" s="572"/>
      <c r="AP13" s="573"/>
      <c r="AQ13" s="573"/>
      <c r="AR13" s="574"/>
      <c r="AS13" s="574"/>
      <c r="AT13" s="575"/>
      <c r="AU13" s="550"/>
    </row>
    <row r="14" spans="1:66" s="551" customFormat="1" ht="69.95" hidden="1" customHeight="1" x14ac:dyDescent="0.25">
      <c r="A14" s="846"/>
      <c r="B14" s="837"/>
      <c r="C14" s="837"/>
      <c r="D14" s="837"/>
      <c r="E14" s="837"/>
      <c r="F14" s="837"/>
      <c r="G14" s="837"/>
      <c r="H14" s="821"/>
      <c r="I14" s="831"/>
      <c r="J14" s="839"/>
      <c r="K14" s="845"/>
      <c r="L14" s="563">
        <f ca="1">IF(NOT(ISERROR(MATCH(K14,_xlfn.ANCHORARRAY(F93),0))),J93&amp;"Por favor no seleccionar los criterios de impacto",K14)</f>
        <v>0</v>
      </c>
      <c r="M14" s="831"/>
      <c r="N14" s="839"/>
      <c r="O14" s="831"/>
      <c r="P14" s="564">
        <v>4</v>
      </c>
      <c r="Q14" s="565"/>
      <c r="R14" s="566"/>
      <c r="S14" s="565"/>
      <c r="T14" s="565"/>
      <c r="U14" s="565"/>
      <c r="V14" s="565"/>
      <c r="W14" s="565"/>
      <c r="X14" s="565"/>
      <c r="Y14" s="567" t="str">
        <f>IFERROR(IF(AND(R13="Probabilidad",R14="Probabilidad"),(AA13-(+AA13*U14)),IF(AND(R13="Impacto",R14="Probabilidad"),(AA12-(+AA12*U14)),IF(R14="Impacto",AA13,""))),"")</f>
        <v/>
      </c>
      <c r="Z14" s="568" t="str">
        <f t="shared" si="2"/>
        <v/>
      </c>
      <c r="AA14" s="569" t="str">
        <f t="shared" si="3"/>
        <v/>
      </c>
      <c r="AB14" s="568" t="str">
        <f t="shared" si="4"/>
        <v/>
      </c>
      <c r="AC14" s="569" t="str">
        <f>IFERROR(IF(AND(R13="Impacto",R14="Impacto"),(AC13-(+AC13*U14)),IF(AND(R13="Probabilidad",R14="Impacto"),(AC12-(+AC12*U14)),IF(R14="Probabilidad",AC13,""))),"")</f>
        <v/>
      </c>
      <c r="AD14" s="568" t="str">
        <f>IFERROR(IF(OR(AND(Z14="Muy Baja",AB14="Leve"),AND(Z14="Muy Baja",AB14="Menor"),AND(Z14="Baja",AB14="Leve")),"Bajo",IF(OR(AND(Z14="Muy baja",AB14="Moderado"),AND(Z14="Baja",AB14="Menor"),AND(Z14="Baja",AB14="Moderado"),AND(Z14="Media",AB14="Leve"),AND(Z14="Media",AB14="Menor"),AND(Z14="Media",AB14="Moderado"),AND(Z14="Alta",AB14="Leve"),AND(Z14="Alta",AB14="Menor")),"Moderado",IF(OR(AND(Z14="Muy Baja",AB14="Mayor"),AND(Z14="Baja",AB14="Mayor"),AND(Z14="Media",AB14="Mayor"),AND(Z14="Alta",AB14="Moderado"),AND(Z14="Alta",AB14="Mayor"),AND(Z14="Muy Alta",AB14="Leve"),AND(Z14="Muy Alta",AB14="Menor"),AND(Z14="Muy Alta",AB14="Moderado"),AND(Z14="Muy Alta",AB14="Mayor")),"Alto",IF(OR(AND(Z14="Muy Baja",AB14="Catastrófico"),AND(Z14="Baja",AB14="Catastrófico"),AND(Z14="Media",AB14="Catastrófico"),AND(Z14="Alta",AB14="Catastrófico"),AND(Z14="Muy Alta",AB14="Catastrófico")),"Extremo","")))),"")</f>
        <v/>
      </c>
      <c r="AE14" s="830"/>
      <c r="AF14" s="263"/>
      <c r="AG14" s="564"/>
      <c r="AH14" s="243"/>
      <c r="AI14" s="263"/>
      <c r="AJ14" s="535"/>
      <c r="AK14" s="535"/>
      <c r="AL14" s="572"/>
      <c r="AM14" s="572"/>
      <c r="AN14" s="572"/>
      <c r="AO14" s="572"/>
      <c r="AP14" s="573"/>
      <c r="AQ14" s="573"/>
      <c r="AR14" s="574"/>
      <c r="AS14" s="574"/>
      <c r="AT14" s="575"/>
      <c r="AU14" s="550"/>
    </row>
    <row r="15" spans="1:66" s="551" customFormat="1" ht="97.5" hidden="1" customHeight="1" x14ac:dyDescent="0.25">
      <c r="A15" s="846">
        <v>2</v>
      </c>
      <c r="B15" s="837" t="s">
        <v>816</v>
      </c>
      <c r="C15" s="837" t="s">
        <v>115</v>
      </c>
      <c r="D15" s="837" t="s">
        <v>884</v>
      </c>
      <c r="E15" s="837" t="s">
        <v>885</v>
      </c>
      <c r="F15" s="837" t="s">
        <v>886</v>
      </c>
      <c r="G15" s="837" t="s">
        <v>540</v>
      </c>
      <c r="H15" s="821">
        <v>240</v>
      </c>
      <c r="I15" s="831" t="str">
        <f>IF(H15&lt;=0,"",IF(H15&lt;=2,"Muy Baja",IF(H15&lt;=24,"Baja",IF(H15&lt;=500,"Media",IF(H15&lt;=5000,"Alta","Muy Alta")))))</f>
        <v>Media</v>
      </c>
      <c r="J15" s="839">
        <f>IF(I15="","",IF(I15="Muy Baja",0.2,IF(I15="Baja",0.4,IF(I15="Media",0.6,IF(I15="Alta",0.8,IF(I15="Muy Alta",1,))))))</f>
        <v>0.6</v>
      </c>
      <c r="K15" s="845" t="s">
        <v>130</v>
      </c>
      <c r="L15" s="563" t="str">
        <f>IF(NOT(ISERROR(MATCH(K15,'Tabla Impacto'!$B$221:$B$223,0))),'Tabla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831" t="str">
        <f>IF(OR(L15='Tabla Impacto'!$C$11,L15='Tabla Impacto'!$D$11),"Leve",IF(OR(L15='Tabla Impacto'!$C$12,L15='Tabla Impacto'!$D$12),"Menor",IF(OR(L15='Tabla Impacto'!$C$13,L15='Tabla Impacto'!$D$13),"Moderado",IF(OR(L15='Tabla Impacto'!$C$14,L15='Tabla Impacto'!$D$14),"Mayor",IF(OR(L15='Tabla Impacto'!$C$15,L15='Tabla Impacto'!$D$15),"Catastrófico","")))))</f>
        <v>Mayor</v>
      </c>
      <c r="N15" s="839">
        <f>IF(M15="","",IF(M15="Leve",0.2,IF(M15="Menor",0.4,IF(M15="Moderado",0.6,IF(M15="Mayor",0.8,IF(M15="Catastrófico",1,))))))</f>
        <v>0.8</v>
      </c>
      <c r="O15" s="831"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564">
        <v>1</v>
      </c>
      <c r="Q15" s="576" t="s">
        <v>956</v>
      </c>
      <c r="R15" s="576" t="str">
        <f t="shared" si="0"/>
        <v>Probabilidad</v>
      </c>
      <c r="S15" s="576" t="s">
        <v>13</v>
      </c>
      <c r="T15" s="576" t="s">
        <v>8</v>
      </c>
      <c r="U15" s="576" t="str">
        <f t="shared" si="1"/>
        <v>40%</v>
      </c>
      <c r="V15" s="576" t="s">
        <v>18</v>
      </c>
      <c r="W15" s="576" t="s">
        <v>21</v>
      </c>
      <c r="X15" s="576" t="s">
        <v>539</v>
      </c>
      <c r="Y15" s="567">
        <f>IFERROR(IF(R15="Probabilidad",(J15-(+J15*U15)),IF(R15="Impacto",J15,"")),"")</f>
        <v>0.36</v>
      </c>
      <c r="Z15" s="568" t="str">
        <f>IFERROR(IF(Y15="","",IF(Y15&lt;=0.2,"Muy Baja",IF(Y15&lt;=0.4,"Baja",IF(Y15&lt;=0.6,"Media",IF(Y15&lt;=0.8,"Alta","Muy Alta"))))),"")</f>
        <v>Baja</v>
      </c>
      <c r="AA15" s="569">
        <f>+Y15</f>
        <v>0.36</v>
      </c>
      <c r="AB15" s="568" t="str">
        <f>IFERROR(IF(AC15="","",IF(AC15&lt;=0.2,"Leve",IF(AC15&lt;=0.4,"Menor",IF(AC15&lt;=0.6,"Moderado",IF(AC15&lt;=0.8,"Mayor","Catastrófico"))))),"")</f>
        <v>Mayor</v>
      </c>
      <c r="AC15" s="569">
        <f>IFERROR(IF(R15="Impacto",(N15-(+N15*U15)),IF(R15="Probabilidad",N15,"")),"")</f>
        <v>0.8</v>
      </c>
      <c r="AD15" s="568" t="str">
        <f>IFERROR(IF(OR(AND(Z15="Muy Baja",AB15="Leve"),AND(Z15="Muy Baja",AB15="Menor"),AND(Z15="Baja",AB15="Leve")),"Bajo",IF(OR(AND(Z15="Muy baja",AB15="Moderado"),AND(Z15="Baja",AB15="Menor"),AND(Z15="Baja",AB15="Moderado"),AND(Z15="Media",AB15="Leve"),AND(Z15="Media",AB15="Menor"),AND(Z15="Media",AB15="Moderado"),AND(Z15="Alta",AB15="Leve"),AND(Z15="Alta",AB15="Menor")),"Moderado",IF(OR(AND(Z15="Muy Baja",AB15="Mayor"),AND(Z15="Baja",AB15="Mayor"),AND(Z15="Media",AB15="Mayor"),AND(Z15="Alta",AB15="Moderado"),AND(Z15="Alta",AB15="Mayor"),AND(Z15="Muy Alta",AB15="Leve"),AND(Z15="Muy Alta",AB15="Menor"),AND(Z15="Muy Alta",AB15="Moderado"),AND(Z15="Muy Alta",AB15="Mayor")),"Alto",IF(OR(AND(Z15="Muy Baja",AB15="Catastrófico"),AND(Z15="Baja",AB15="Catastrófico"),AND(Z15="Media",AB15="Catastrófico"),AND(Z15="Alta",AB15="Catastrófico"),AND(Z15="Muy Alta",AB15="Catastrófico")),"Extremo","")))),"")</f>
        <v>Alto</v>
      </c>
      <c r="AE15" s="830" t="s">
        <v>26</v>
      </c>
      <c r="AF15" s="818" t="s">
        <v>1042</v>
      </c>
      <c r="AG15" s="812" t="s">
        <v>1043</v>
      </c>
      <c r="AH15" s="809">
        <v>45657</v>
      </c>
      <c r="AI15" s="812" t="s">
        <v>1047</v>
      </c>
      <c r="AJ15" s="820" t="s">
        <v>1045</v>
      </c>
      <c r="AK15" s="820" t="s">
        <v>1046</v>
      </c>
      <c r="AL15" s="572"/>
      <c r="AM15" s="572"/>
      <c r="AN15" s="572"/>
      <c r="AO15" s="572"/>
      <c r="AP15" s="573"/>
      <c r="AQ15" s="573"/>
      <c r="AR15" s="574"/>
      <c r="AS15" s="574"/>
      <c r="AT15" s="575"/>
      <c r="AU15" s="550"/>
    </row>
    <row r="16" spans="1:66" s="551" customFormat="1" ht="129" hidden="1" customHeight="1" x14ac:dyDescent="0.25">
      <c r="A16" s="846"/>
      <c r="B16" s="837"/>
      <c r="C16" s="837"/>
      <c r="D16" s="837"/>
      <c r="E16" s="837"/>
      <c r="F16" s="837"/>
      <c r="G16" s="837"/>
      <c r="H16" s="821"/>
      <c r="I16" s="831"/>
      <c r="J16" s="839"/>
      <c r="K16" s="845"/>
      <c r="L16" s="563">
        <f ca="1">IF(NOT(ISERROR(MATCH(K16,_xlfn.ANCHORARRAY(F95),0))),J51&amp;"Por favor no seleccionar los criterios de impacto",K16)</f>
        <v>0</v>
      </c>
      <c r="M16" s="831"/>
      <c r="N16" s="839"/>
      <c r="O16" s="831"/>
      <c r="P16" s="564">
        <v>2</v>
      </c>
      <c r="Q16" s="565" t="s">
        <v>957</v>
      </c>
      <c r="R16" s="566" t="str">
        <f>IF(OR(S16="Preventivo",S16="Detectivo"),"Probabilidad",IF(S16="Correctivo","Impacto",""))</f>
        <v>Probabilidad</v>
      </c>
      <c r="S16" s="565" t="s">
        <v>13</v>
      </c>
      <c r="T16" s="565" t="s">
        <v>8</v>
      </c>
      <c r="U16" s="565" t="str">
        <f>IF(AND(S16="Preventivo",T16="Automático"),"50%",IF(AND(S16="Preventivo",T16="Manual"),"40%",IF(AND(S16="Detectivo",T16="Automático"),"40%",IF(AND(S16="Detectivo",T16="Manual"),"30%",IF(AND(S16="Correctivo",T16="Automático"),"35%",IF(AND(S16="Correctivo",T16="Manual"),"25%",""))))))</f>
        <v>40%</v>
      </c>
      <c r="V16" s="565" t="s">
        <v>18</v>
      </c>
      <c r="W16" s="565" t="s">
        <v>21</v>
      </c>
      <c r="X16" s="565" t="s">
        <v>539</v>
      </c>
      <c r="Y16" s="567">
        <f>IFERROR(IF(AND(R15="Probabilidad",R16="Probabilidad"),(AA15-(+AA15*U16)),IF(R16="Probabilidad",(J15-(+J15*U16)),IF(R16="Impacto",AA15,""))),"")</f>
        <v>0.216</v>
      </c>
      <c r="Z16" s="568" t="str">
        <f t="shared" ref="Z16:Z18" si="6">IFERROR(IF(Y16="","",IF(Y16&lt;=0.2,"Muy Baja",IF(Y16&lt;=0.4,"Baja",IF(Y16&lt;=0.6,"Media",IF(Y16&lt;=0.8,"Alta","Muy Alta"))))),"")</f>
        <v>Baja</v>
      </c>
      <c r="AA16" s="569">
        <f t="shared" ref="AA16:AA18" si="7">+Y16</f>
        <v>0.216</v>
      </c>
      <c r="AB16" s="568" t="str">
        <f t="shared" ref="AB16:AB18" si="8">IFERROR(IF(AC16="","",IF(AC16&lt;=0.2,"Leve",IF(AC16&lt;=0.4,"Menor",IF(AC16&lt;=0.6,"Moderado",IF(AC16&lt;=0.8,"Mayor","Catastrófico"))))),"")</f>
        <v>Mayor</v>
      </c>
      <c r="AC16" s="569">
        <f>IFERROR(IF(AND(R15="Impacto",R16="Impacto"),(AC15-(+AC15*U16)),IF(R16="Impacto",(N15-(+N15*U16)),IF(R16="Probabilidad",AC15,""))),"")</f>
        <v>0.8</v>
      </c>
      <c r="AD16" s="568" t="str">
        <f t="shared" ref="AD16:AD17" si="9">IFERROR(IF(OR(AND(Z16="Muy Baja",AB16="Leve"),AND(Z16="Muy Baja",AB16="Menor"),AND(Z16="Baja",AB16="Leve")),"Bajo",IF(OR(AND(Z16="Muy baja",AB16="Moderado"),AND(Z16="Baja",AB16="Menor"),AND(Z16="Baja",AB16="Moderado"),AND(Z16="Media",AB16="Leve"),AND(Z16="Media",AB16="Menor"),AND(Z16="Media",AB16="Moderado"),AND(Z16="Alta",AB16="Leve"),AND(Z16="Alta",AB16="Menor")),"Moderado",IF(OR(AND(Z16="Muy Baja",AB16="Mayor"),AND(Z16="Baja",AB16="Mayor"),AND(Z16="Media",AB16="Mayor"),AND(Z16="Alta",AB16="Moderado"),AND(Z16="Alta",AB16="Mayor"),AND(Z16="Muy Alta",AB16="Leve"),AND(Z16="Muy Alta",AB16="Menor"),AND(Z16="Muy Alta",AB16="Moderado"),AND(Z16="Muy Alta",AB16="Mayor")),"Alto",IF(OR(AND(Z16="Muy Baja",AB16="Catastrófico"),AND(Z16="Baja",AB16="Catastrófico"),AND(Z16="Media",AB16="Catastrófico"),AND(Z16="Alta",AB16="Catastrófico"),AND(Z16="Muy Alta",AB16="Catastrófico")),"Extremo","")))),"")</f>
        <v>Alto</v>
      </c>
      <c r="AE16" s="830"/>
      <c r="AF16" s="819"/>
      <c r="AG16" s="814"/>
      <c r="AH16" s="811"/>
      <c r="AI16" s="814"/>
      <c r="AJ16" s="821"/>
      <c r="AK16" s="821"/>
      <c r="AL16" s="572"/>
      <c r="AM16" s="572"/>
      <c r="AN16" s="572"/>
      <c r="AO16" s="572"/>
      <c r="AP16" s="573"/>
      <c r="AQ16" s="573"/>
      <c r="AR16" s="574"/>
      <c r="AS16" s="574"/>
      <c r="AT16" s="575"/>
      <c r="AU16" s="550"/>
    </row>
    <row r="17" spans="1:47" s="551" customFormat="1" ht="46.5" hidden="1" customHeight="1" x14ac:dyDescent="0.25">
      <c r="A17" s="846"/>
      <c r="B17" s="837"/>
      <c r="C17" s="837"/>
      <c r="D17" s="837"/>
      <c r="E17" s="837"/>
      <c r="F17" s="837"/>
      <c r="G17" s="837"/>
      <c r="H17" s="821"/>
      <c r="I17" s="831"/>
      <c r="J17" s="839"/>
      <c r="K17" s="845"/>
      <c r="L17" s="563">
        <f ca="1">IF(NOT(ISERROR(MATCH(K17,_xlfn.ANCHORARRAY(F96),0))),J52&amp;"Por favor no seleccionar los criterios de impacto",K17)</f>
        <v>0</v>
      </c>
      <c r="M17" s="831"/>
      <c r="N17" s="839"/>
      <c r="O17" s="831"/>
      <c r="P17" s="564">
        <v>3</v>
      </c>
      <c r="Q17" s="576"/>
      <c r="R17" s="576" t="str">
        <f t="shared" si="0"/>
        <v/>
      </c>
      <c r="S17" s="576"/>
      <c r="T17" s="576"/>
      <c r="U17" s="576" t="str">
        <f t="shared" si="1"/>
        <v/>
      </c>
      <c r="V17" s="576"/>
      <c r="W17" s="576"/>
      <c r="X17" s="576"/>
      <c r="Y17" s="567" t="str">
        <f>IFERROR(IF(AND(#REF!="Probabilidad",R17="Probabilidad"),(AA16-(+AA16*U17)),IF(AND(#REF!="Impacto",R17="Probabilidad"),(AA15-(+AA15*U17)),IF(R17="Impacto",AA16,""))),"")</f>
        <v/>
      </c>
      <c r="Z17" s="568" t="str">
        <f t="shared" si="6"/>
        <v/>
      </c>
      <c r="AA17" s="569" t="str">
        <f t="shared" si="7"/>
        <v/>
      </c>
      <c r="AB17" s="568" t="str">
        <f t="shared" si="8"/>
        <v/>
      </c>
      <c r="AC17" s="569" t="str">
        <f>IFERROR(IF(AND(#REF!="Impacto",R17="Impacto"),(AC16-(+AC16*U17)),IF(AND(#REF!="Probabilidad",R17="Impacto"),(AC15-(+AC15*U17)),IF(R17="Probabilidad",AC16,""))),"")</f>
        <v/>
      </c>
      <c r="AD17" s="568" t="str">
        <f t="shared" si="9"/>
        <v/>
      </c>
      <c r="AE17" s="830"/>
      <c r="AF17" s="535"/>
      <c r="AG17" s="539"/>
      <c r="AH17" s="243"/>
      <c r="AI17" s="535"/>
      <c r="AJ17" s="535"/>
      <c r="AK17" s="535"/>
      <c r="AL17" s="572"/>
      <c r="AM17" s="572"/>
      <c r="AN17" s="572"/>
      <c r="AO17" s="572"/>
      <c r="AP17" s="573"/>
      <c r="AQ17" s="573"/>
      <c r="AR17" s="574"/>
      <c r="AS17" s="574"/>
      <c r="AT17" s="575"/>
      <c r="AU17" s="550"/>
    </row>
    <row r="18" spans="1:47" s="551" customFormat="1" ht="46.5" hidden="1" customHeight="1" x14ac:dyDescent="0.25">
      <c r="A18" s="846"/>
      <c r="B18" s="837"/>
      <c r="C18" s="837"/>
      <c r="D18" s="837"/>
      <c r="E18" s="837"/>
      <c r="F18" s="837"/>
      <c r="G18" s="837"/>
      <c r="H18" s="821"/>
      <c r="I18" s="831"/>
      <c r="J18" s="839"/>
      <c r="K18" s="845"/>
      <c r="L18" s="563">
        <f ca="1">IF(NOT(ISERROR(MATCH(K18,_xlfn.ANCHORARRAY(F51),0))),J53&amp;"Por favor no seleccionar los criterios de impacto",K18)</f>
        <v>0</v>
      </c>
      <c r="M18" s="831"/>
      <c r="N18" s="839"/>
      <c r="O18" s="831"/>
      <c r="P18" s="564">
        <v>4</v>
      </c>
      <c r="Y18" s="567" t="str">
        <f>IFERROR(IF(AND(R17="Probabilidad",R16="Probabilidad"),(AA17-(+AA17*U16)),IF(AND(R17="Impacto",R16="Probabilidad"),(AA16-(+AA16*U16)),IF(R16="Impacto",AA17,""))),"")</f>
        <v/>
      </c>
      <c r="Z18" s="568" t="str">
        <f t="shared" si="6"/>
        <v/>
      </c>
      <c r="AA18" s="569" t="str">
        <f t="shared" si="7"/>
        <v/>
      </c>
      <c r="AB18" s="568" t="str">
        <f t="shared" si="8"/>
        <v/>
      </c>
      <c r="AC18" s="569" t="str">
        <f>IFERROR(IF(AND(R17="Impacto",R16="Impacto"),(AC17-(+AC17*U16)),IF(AND(R17="Probabilidad",R16="Impacto"),(AC16-(+AC16*U16)),IF(R16="Probabilidad",AC17,""))),"")</f>
        <v/>
      </c>
      <c r="AD18" s="568" t="str">
        <f>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
      </c>
      <c r="AE18" s="830"/>
      <c r="AF18" s="263"/>
      <c r="AG18" s="564"/>
      <c r="AH18" s="243"/>
      <c r="AI18" s="263"/>
      <c r="AJ18" s="535"/>
      <c r="AK18" s="535"/>
      <c r="AL18" s="572"/>
      <c r="AM18" s="572"/>
      <c r="AN18" s="572"/>
      <c r="AO18" s="572"/>
      <c r="AP18" s="573"/>
      <c r="AQ18" s="573"/>
      <c r="AR18" s="574"/>
      <c r="AS18" s="574"/>
      <c r="AT18" s="575"/>
      <c r="AU18" s="550"/>
    </row>
    <row r="19" spans="1:47" s="551" customFormat="1" ht="271.5" hidden="1" customHeight="1" x14ac:dyDescent="0.25">
      <c r="A19" s="846">
        <v>3</v>
      </c>
      <c r="B19" s="837" t="s">
        <v>811</v>
      </c>
      <c r="C19" s="837" t="s">
        <v>115</v>
      </c>
      <c r="D19" s="837" t="s">
        <v>858</v>
      </c>
      <c r="E19" s="837" t="s">
        <v>859</v>
      </c>
      <c r="F19" s="837" t="s">
        <v>860</v>
      </c>
      <c r="G19" s="837" t="s">
        <v>540</v>
      </c>
      <c r="H19" s="821">
        <v>3000</v>
      </c>
      <c r="I19" s="831" t="str">
        <f>IF(H19&lt;=0,"",IF(H19&lt;=2,"Muy Baja",IF(H19&lt;=24,"Baja",IF(H19&lt;=500,"Media",IF(H19&lt;=5000,"Alta","Muy Alta")))))</f>
        <v>Alta</v>
      </c>
      <c r="J19" s="839">
        <f>IF(I19="","",IF(I19="Muy Baja",0.2,IF(I19="Baja",0.4,IF(I19="Media",0.6,IF(I19="Alta",0.8,IF(I19="Muy Alta",1,))))))</f>
        <v>0.8</v>
      </c>
      <c r="K19" s="845" t="s">
        <v>130</v>
      </c>
      <c r="L19" s="563" t="str">
        <f>IF(NOT(ISERROR(MATCH(K19,'Tabla Impacto'!$B$221:$B$223,0))),'Tabla Impacto'!$F$223&amp;"Por favor no seleccionar los criterios de impacto(Afectación Económica o presupuestal y Pérdida Reputacional)",K19)</f>
        <v xml:space="preserve">     El riesgo afecta la imagen de de la entidad con efecto publicitario sostenido a nivel de sector administrativo, nivel departamental o municipal</v>
      </c>
      <c r="M19" s="831" t="str">
        <f>IF(OR(L19='Tabla Impacto'!$C$11,L19='Tabla Impacto'!$D$11),"Leve",IF(OR(L19='Tabla Impacto'!$C$12,L19='Tabla Impacto'!$D$12),"Menor",IF(OR(L19='Tabla Impacto'!$C$13,L19='Tabla Impacto'!$D$13),"Moderado",IF(OR(L19='Tabla Impacto'!$C$14,L19='Tabla Impacto'!$D$14),"Mayor",IF(OR(L19='Tabla Impacto'!$C$15,L19='Tabla Impacto'!$D$15),"Catastrófico","")))))</f>
        <v>Mayor</v>
      </c>
      <c r="N19" s="839">
        <f>IF(M19="","",IF(M19="Leve",0.2,IF(M19="Menor",0.4,IF(M19="Moderado",0.6,IF(M19="Mayor",0.8,IF(M19="Catastrófico",1,))))))</f>
        <v>0.8</v>
      </c>
      <c r="O19" s="831" t="str">
        <f>IF(OR(AND(I19="Muy Baja",M19="Leve"),AND(I19="Muy Baja",M19="Menor"),AND(I19="Baja",M19="Leve")),"Bajo",IF(OR(AND(I19="Muy baja",M19="Moderado"),AND(I19="Baja",M19="Menor"),AND(I19="Baja",M19="Moderado"),AND(I19="Media",M19="Leve"),AND(I19="Media",M19="Menor"),AND(I19="Media",M19="Moderado"),AND(I19="Alta",M19="Leve"),AND(I19="Alta",M19="Menor")),"Moderado",IF(OR(AND(I19="Muy Baja",M19="Mayor"),AND(I19="Baja",M19="Mayor"),AND(I19="Media",M19="Mayor"),AND(I19="Alta",M19="Moderado"),AND(I19="Alta",M19="Mayor"),AND(I19="Muy Alta",M19="Leve"),AND(I19="Muy Alta",M19="Menor"),AND(I19="Muy Alta",M19="Moderado"),AND(I19="Muy Alta",M19="Mayor")),"Alto",IF(OR(AND(I19="Muy Baja",M19="Catastrófico"),AND(I19="Baja",M19="Catastrófico"),AND(I19="Media",M19="Catastrófico"),AND(I19="Alta",M19="Catastrófico"),AND(I19="Muy Alta",M19="Catastrófico")),"Extremo",""))))</f>
        <v>Alto</v>
      </c>
      <c r="P19" s="564">
        <v>1</v>
      </c>
      <c r="Q19" s="837" t="s">
        <v>938</v>
      </c>
      <c r="R19" s="837" t="str">
        <f>IF(OR(S19="Preventivo",S19="Detectivo"),"Probabilidad",IF(S19="Correctivo","Impacto",""))</f>
        <v>Probabilidad</v>
      </c>
      <c r="S19" s="837" t="s">
        <v>13</v>
      </c>
      <c r="T19" s="837" t="s">
        <v>8</v>
      </c>
      <c r="U19" s="837" t="str">
        <f t="shared" ref="U19:U53" si="10">IF(AND(S19="Preventivo",T19="Automático"),"50%",IF(AND(S19="Preventivo",T19="Manual"),"40%",IF(AND(S19="Detectivo",T19="Automático"),"40%",IF(AND(S19="Detectivo",T19="Manual"),"30%",IF(AND(S19="Correctivo",T19="Automático"),"35%",IF(AND(S19="Correctivo",T19="Manual"),"25%",""))))))</f>
        <v>40%</v>
      </c>
      <c r="V19" s="837" t="s">
        <v>18</v>
      </c>
      <c r="W19" s="837" t="s">
        <v>21</v>
      </c>
      <c r="X19" s="837" t="s">
        <v>539</v>
      </c>
      <c r="Y19" s="567">
        <f>IFERROR(IF(R19="Probabilidad",(J19-(+J19*U19)),IF(R19="Impacto",J19,"")),"")</f>
        <v>0.48</v>
      </c>
      <c r="Z19" s="568" t="str">
        <f>IFERROR(IF(Y19="","",IF(Y19&lt;=0.2,"Muy Baja",IF(Y19&lt;=0.4,"Baja",IF(Y19&lt;=0.6,"Media",IF(Y19&lt;=0.8,"Alta","Muy Alta"))))),"")</f>
        <v>Media</v>
      </c>
      <c r="AA19" s="569">
        <f>+Y19</f>
        <v>0.48</v>
      </c>
      <c r="AB19" s="568" t="str">
        <f>IFERROR(IF(AC19="","",IF(AC19&lt;=0.2,"Leve",IF(AC19&lt;=0.4,"Menor",IF(AC19&lt;=0.6,"Moderado",IF(AC19&lt;=0.8,"Mayor","Catastrófico"))))),"")</f>
        <v>Mayor</v>
      </c>
      <c r="AC19" s="569">
        <f>IFERROR(IF(R19="Impacto",(N19-(+N19*U19)),IF(R19="Probabilidad",N19,"")),"")</f>
        <v>0.8</v>
      </c>
      <c r="AD19" s="568" t="str">
        <f>IFERROR(IF(OR(AND(Z19="Muy Baja",AB19="Leve"),AND(Z19="Muy Baja",AB19="Menor"),AND(Z19="Baja",AB19="Leve")),"Bajo",IF(OR(AND(Z19="Muy baja",AB19="Moderado"),AND(Z19="Baja",AB19="Menor"),AND(Z19="Baja",AB19="Moderado"),AND(Z19="Media",AB19="Leve"),AND(Z19="Media",AB19="Menor"),AND(Z19="Media",AB19="Moderado"),AND(Z19="Alta",AB19="Leve"),AND(Z19="Alta",AB19="Menor")),"Moderado",IF(OR(AND(Z19="Muy Baja",AB19="Mayor"),AND(Z19="Baja",AB19="Mayor"),AND(Z19="Media",AB19="Mayor"),AND(Z19="Alta",AB19="Moderado"),AND(Z19="Alta",AB19="Mayor"),AND(Z19="Muy Alta",AB19="Leve"),AND(Z19="Muy Alta",AB19="Menor"),AND(Z19="Muy Alta",AB19="Moderado"),AND(Z19="Muy Alta",AB19="Mayor")),"Alto",IF(OR(AND(Z19="Muy Baja",AB19="Catastrófico"),AND(Z19="Baja",AB19="Catastrófico"),AND(Z19="Media",AB19="Catastrófico"),AND(Z19="Alta",AB19="Catastrófico"),AND(Z19="Muy Alta",AB19="Catastrófico")),"Extremo","")))),"")</f>
        <v>Alto</v>
      </c>
      <c r="AE19" s="830" t="s">
        <v>26</v>
      </c>
      <c r="AF19" s="539" t="s">
        <v>1048</v>
      </c>
      <c r="AG19" s="539" t="s">
        <v>1049</v>
      </c>
      <c r="AH19" s="539">
        <v>45657</v>
      </c>
      <c r="AI19" s="539" t="s">
        <v>1050</v>
      </c>
      <c r="AJ19" s="539" t="s">
        <v>1051</v>
      </c>
      <c r="AK19" s="539" t="s">
        <v>1052</v>
      </c>
      <c r="AL19" s="572"/>
      <c r="AM19" s="572"/>
      <c r="AN19" s="572"/>
      <c r="AO19" s="572"/>
      <c r="AP19" s="573"/>
      <c r="AQ19" s="573"/>
      <c r="AR19" s="574"/>
      <c r="AS19" s="574"/>
      <c r="AT19" s="575"/>
      <c r="AU19" s="550"/>
    </row>
    <row r="20" spans="1:47" s="551" customFormat="1" ht="46.5" hidden="1" customHeight="1" x14ac:dyDescent="0.25">
      <c r="A20" s="846"/>
      <c r="B20" s="837"/>
      <c r="C20" s="837"/>
      <c r="D20" s="837"/>
      <c r="E20" s="837"/>
      <c r="F20" s="837"/>
      <c r="G20" s="837"/>
      <c r="H20" s="821"/>
      <c r="I20" s="831"/>
      <c r="J20" s="839"/>
      <c r="K20" s="845"/>
      <c r="L20" s="563">
        <f ca="1">IF(NOT(ISERROR(MATCH(K20,_xlfn.ANCHORARRAY(F168),0))),J31&amp;"Por favor no seleccionar los criterios de impacto",K20)</f>
        <v>0</v>
      </c>
      <c r="M20" s="831"/>
      <c r="N20" s="839"/>
      <c r="O20" s="831"/>
      <c r="P20" s="564">
        <v>2</v>
      </c>
      <c r="Q20" s="837"/>
      <c r="R20" s="837" t="str">
        <f>IF(OR(S20="Preventivo",S20="Detectivo"),"Probabilidad",IF(S20="Correctivo","Impacto",""))</f>
        <v/>
      </c>
      <c r="S20" s="837"/>
      <c r="T20" s="837"/>
      <c r="U20" s="837" t="str">
        <f t="shared" si="10"/>
        <v/>
      </c>
      <c r="V20" s="837"/>
      <c r="W20" s="837"/>
      <c r="X20" s="837"/>
      <c r="Y20" s="567" t="str">
        <f>IFERROR(IF(AND(R19="Probabilidad",R20="Probabilidad"),(AA19-(+AA19*U20)),IF(R20="Probabilidad",(J19-(+J19*U20)),IF(R20="Impacto",AA19,""))),"")</f>
        <v/>
      </c>
      <c r="Z20" s="568" t="str">
        <f t="shared" ref="Z20:Z22" si="11">IFERROR(IF(Y20="","",IF(Y20&lt;=0.2,"Muy Baja",IF(Y20&lt;=0.4,"Baja",IF(Y20&lt;=0.6,"Media",IF(Y20&lt;=0.8,"Alta","Muy Alta"))))),"")</f>
        <v/>
      </c>
      <c r="AA20" s="569" t="str">
        <f t="shared" ref="AA20:AA22" si="12">+Y20</f>
        <v/>
      </c>
      <c r="AB20" s="568" t="str">
        <f t="shared" ref="AB20:AB22" si="13">IFERROR(IF(AC20="","",IF(AC20&lt;=0.2,"Leve",IF(AC20&lt;=0.4,"Menor",IF(AC20&lt;=0.6,"Moderado",IF(AC20&lt;=0.8,"Mayor","Catastrófico"))))),"")</f>
        <v/>
      </c>
      <c r="AC20" s="569" t="str">
        <f>IFERROR(IF(AND(R19="Impacto",R20="Impacto"),(AC19-(+AC19*U20)),IF(R20="Impacto",(N19-(+N19*U20)),IF(R20="Probabilidad",AC19,""))),"")</f>
        <v/>
      </c>
      <c r="AD20" s="568" t="str">
        <f t="shared" ref="AD20:AD21" si="14">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
      </c>
      <c r="AE20" s="830"/>
      <c r="AF20" s="535"/>
      <c r="AG20" s="539"/>
      <c r="AH20" s="243"/>
      <c r="AI20" s="535"/>
      <c r="AJ20" s="384"/>
      <c r="AK20" s="384"/>
      <c r="AL20" s="572"/>
      <c r="AM20" s="572"/>
      <c r="AN20" s="572"/>
      <c r="AO20" s="572"/>
      <c r="AP20" s="573"/>
      <c r="AQ20" s="573"/>
      <c r="AR20" s="574"/>
      <c r="AS20" s="574"/>
      <c r="AT20" s="575"/>
      <c r="AU20" s="550"/>
    </row>
    <row r="21" spans="1:47" s="551" customFormat="1" ht="46.5" hidden="1" customHeight="1" x14ac:dyDescent="0.25">
      <c r="A21" s="846"/>
      <c r="B21" s="837"/>
      <c r="C21" s="837"/>
      <c r="D21" s="837"/>
      <c r="E21" s="837"/>
      <c r="F21" s="837"/>
      <c r="G21" s="837"/>
      <c r="H21" s="821"/>
      <c r="I21" s="831"/>
      <c r="J21" s="839"/>
      <c r="K21" s="845"/>
      <c r="L21" s="563">
        <f ca="1">IF(NOT(ISERROR(MATCH(K21,_xlfn.ANCHORARRAY(F169),0))),J32&amp;"Por favor no seleccionar los criterios de impacto",K21)</f>
        <v>0</v>
      </c>
      <c r="M21" s="831"/>
      <c r="N21" s="839"/>
      <c r="O21" s="831"/>
      <c r="P21" s="564">
        <v>3</v>
      </c>
      <c r="Q21" s="837"/>
      <c r="R21" s="837" t="str">
        <f>IF(OR(S21="Preventivo",S21="Detectivo"),"Probabilidad",IF(S21="Correctivo","Impacto",""))</f>
        <v/>
      </c>
      <c r="S21" s="837"/>
      <c r="T21" s="837"/>
      <c r="U21" s="837" t="str">
        <f t="shared" si="10"/>
        <v/>
      </c>
      <c r="V21" s="837"/>
      <c r="W21" s="837"/>
      <c r="X21" s="837"/>
      <c r="Y21" s="567" t="str">
        <f>IFERROR(IF(AND(R20="Probabilidad",R21="Probabilidad"),(AA20-(+AA20*U21)),IF(AND(R20="Impacto",R21="Probabilidad"),(AA19-(+AA19*U21)),IF(R21="Impacto",AA20,""))),"")</f>
        <v/>
      </c>
      <c r="Z21" s="568" t="str">
        <f t="shared" si="11"/>
        <v/>
      </c>
      <c r="AA21" s="569" t="str">
        <f t="shared" si="12"/>
        <v/>
      </c>
      <c r="AB21" s="568" t="str">
        <f t="shared" si="13"/>
        <v/>
      </c>
      <c r="AC21" s="569" t="str">
        <f>IFERROR(IF(AND(R20="Impacto",R21="Impacto"),(AC20-(+AC20*U21)),IF(AND(R20="Probabilidad",R21="Impacto"),(AC19-(+AC19*U21)),IF(R21="Probabilidad",AC20,""))),"")</f>
        <v/>
      </c>
      <c r="AD21" s="568" t="str">
        <f t="shared" si="14"/>
        <v/>
      </c>
      <c r="AE21" s="830"/>
      <c r="AF21" s="535"/>
      <c r="AG21" s="539"/>
      <c r="AH21" s="243"/>
      <c r="AI21" s="535"/>
      <c r="AJ21" s="384"/>
      <c r="AK21" s="384"/>
      <c r="AL21" s="572"/>
      <c r="AM21" s="572"/>
      <c r="AN21" s="572"/>
      <c r="AO21" s="572"/>
      <c r="AP21" s="573"/>
      <c r="AQ21" s="573"/>
      <c r="AR21" s="574"/>
      <c r="AS21" s="574"/>
      <c r="AT21" s="575"/>
      <c r="AU21" s="550"/>
    </row>
    <row r="22" spans="1:47" s="551" customFormat="1" ht="46.5" hidden="1" customHeight="1" x14ac:dyDescent="0.25">
      <c r="A22" s="846"/>
      <c r="B22" s="837"/>
      <c r="C22" s="837"/>
      <c r="D22" s="837"/>
      <c r="E22" s="837"/>
      <c r="F22" s="837"/>
      <c r="G22" s="837"/>
      <c r="H22" s="821"/>
      <c r="I22" s="831"/>
      <c r="J22" s="839"/>
      <c r="K22" s="845"/>
      <c r="L22" s="563">
        <f ca="1">IF(NOT(ISERROR(MATCH(K22,_xlfn.ANCHORARRAY(F31),0))),J33&amp;"Por favor no seleccionar los criterios de impacto",K22)</f>
        <v>0</v>
      </c>
      <c r="M22" s="831"/>
      <c r="N22" s="839"/>
      <c r="O22" s="831"/>
      <c r="P22" s="564">
        <v>4</v>
      </c>
      <c r="Q22" s="837"/>
      <c r="R22" s="837" t="str">
        <f>IF(OR(S22="Preventivo",S22="Detectivo"),"Probabilidad",IF(S22="Correctivo","Impacto",""))</f>
        <v/>
      </c>
      <c r="S22" s="837"/>
      <c r="T22" s="837"/>
      <c r="U22" s="837" t="str">
        <f t="shared" si="10"/>
        <v/>
      </c>
      <c r="V22" s="837"/>
      <c r="W22" s="837"/>
      <c r="X22" s="837"/>
      <c r="Y22" s="567" t="str">
        <f>IFERROR(IF(AND(R21="Probabilidad",R22="Probabilidad"),(AA21-(+AA21*U22)),IF(AND(R21="Impacto",R22="Probabilidad"),(AA20-(+AA20*U22)),IF(R22="Impacto",AA21,""))),"")</f>
        <v/>
      </c>
      <c r="Z22" s="568" t="str">
        <f t="shared" si="11"/>
        <v/>
      </c>
      <c r="AA22" s="569" t="str">
        <f t="shared" si="12"/>
        <v/>
      </c>
      <c r="AB22" s="568" t="str">
        <f t="shared" si="13"/>
        <v/>
      </c>
      <c r="AC22" s="569" t="str">
        <f>IFERROR(IF(AND(R21="Impacto",R22="Impacto"),(AC21-(+AC21*U22)),IF(AND(R21="Probabilidad",R22="Impacto"),(AC20-(+AC20*U22)),IF(R22="Probabilidad",AC21,""))),"")</f>
        <v/>
      </c>
      <c r="AD22" s="568" t="str">
        <f>IFERROR(IF(OR(AND(Z22="Muy Baja",AB22="Leve"),AND(Z22="Muy Baja",AB22="Menor"),AND(Z22="Baja",AB22="Leve")),"Bajo",IF(OR(AND(Z22="Muy baja",AB22="Moderado"),AND(Z22="Baja",AB22="Menor"),AND(Z22="Baja",AB22="Moderado"),AND(Z22="Media",AB22="Leve"),AND(Z22="Media",AB22="Menor"),AND(Z22="Media",AB22="Moderado"),AND(Z22="Alta",AB22="Leve"),AND(Z22="Alta",AB22="Menor")),"Moderado",IF(OR(AND(Z22="Muy Baja",AB22="Mayor"),AND(Z22="Baja",AB22="Mayor"),AND(Z22="Media",AB22="Mayor"),AND(Z22="Alta",AB22="Moderado"),AND(Z22="Alta",AB22="Mayor"),AND(Z22="Muy Alta",AB22="Leve"),AND(Z22="Muy Alta",AB22="Menor"),AND(Z22="Muy Alta",AB22="Moderado"),AND(Z22="Muy Alta",AB22="Mayor")),"Alto",IF(OR(AND(Z22="Muy Baja",AB22="Catastrófico"),AND(Z22="Baja",AB22="Catastrófico"),AND(Z22="Media",AB22="Catastrófico"),AND(Z22="Alta",AB22="Catastrófico"),AND(Z22="Muy Alta",AB22="Catastrófico")),"Extremo","")))),"")</f>
        <v/>
      </c>
      <c r="AE22" s="830"/>
      <c r="AF22" s="263"/>
      <c r="AG22" s="564"/>
      <c r="AH22" s="243"/>
      <c r="AI22" s="263"/>
      <c r="AJ22" s="385"/>
      <c r="AK22" s="385"/>
      <c r="AL22" s="572"/>
      <c r="AM22" s="572"/>
      <c r="AN22" s="572"/>
      <c r="AO22" s="572"/>
      <c r="AP22" s="573"/>
      <c r="AQ22" s="573"/>
      <c r="AR22" s="574"/>
      <c r="AS22" s="574"/>
      <c r="AT22" s="575"/>
      <c r="AU22" s="550"/>
    </row>
    <row r="23" spans="1:47" s="551" customFormat="1" ht="161.25" hidden="1" customHeight="1" x14ac:dyDescent="0.25">
      <c r="A23" s="846">
        <v>4</v>
      </c>
      <c r="B23" s="837" t="s">
        <v>808</v>
      </c>
      <c r="C23" s="837" t="s">
        <v>115</v>
      </c>
      <c r="D23" s="837" t="s">
        <v>831</v>
      </c>
      <c r="E23" s="837" t="s">
        <v>832</v>
      </c>
      <c r="F23" s="837" t="s">
        <v>833</v>
      </c>
      <c r="G23" s="837" t="s">
        <v>540</v>
      </c>
      <c r="H23" s="821">
        <v>3300</v>
      </c>
      <c r="I23" s="831" t="str">
        <f>IF(H23&lt;=0,"",IF(H23&lt;=2,"Muy Baja",IF(H23&lt;=24,"Baja",IF(H23&lt;=500,"Media",IF(H23&lt;=5000,"Alta","Muy Alta")))))</f>
        <v>Alta</v>
      </c>
      <c r="J23" s="839">
        <f>IF(I23="","",IF(I23="Muy Baja",0.2,IF(I23="Baja",0.4,IF(I23="Media",0.6,IF(I23="Alta",0.8,IF(I23="Muy Alta",1,))))))</f>
        <v>0.8</v>
      </c>
      <c r="K23" s="845" t="s">
        <v>130</v>
      </c>
      <c r="L23" s="563" t="str">
        <f>IF(NOT(ISERROR(MATCH(K23,'Tabla Impacto'!$B$221:$B$223,0))),'Tabla Impacto'!$F$223&amp;"Por favor no seleccionar los criterios de impacto(Afectación Económica o presupuestal y Pérdida Reputacional)",K23)</f>
        <v xml:space="preserve">     El riesgo afecta la imagen de de la entidad con efecto publicitario sostenido a nivel de sector administrativo, nivel departamental o municipal</v>
      </c>
      <c r="M23" s="831" t="str">
        <f>IF(OR(L23='Tabla Impacto'!$C$11,L23='Tabla Impacto'!$D$11),"Leve",IF(OR(L23='Tabla Impacto'!$C$12,L23='Tabla Impacto'!$D$12),"Menor",IF(OR(L23='Tabla Impacto'!$C$13,L23='Tabla Impacto'!$D$13),"Moderado",IF(OR(L23='Tabla Impacto'!$C$14,L23='Tabla Impacto'!$D$14),"Mayor",IF(OR(L23='Tabla Impacto'!$C$15,L23='Tabla Impacto'!$D$15),"Catastrófico","")))))</f>
        <v>Mayor</v>
      </c>
      <c r="N23" s="839">
        <f>IF(M23="","",IF(M23="Leve",0.2,IF(M23="Menor",0.4,IF(M23="Moderado",0.6,IF(M23="Mayor",0.8,IF(M23="Catastrófico",1,))))))</f>
        <v>0.8</v>
      </c>
      <c r="O23" s="831" t="str">
        <f>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564">
        <v>1</v>
      </c>
      <c r="Q23" s="837" t="s">
        <v>931</v>
      </c>
      <c r="R23" s="890" t="str">
        <f>IF(OR(S23="Preventivo",S23="Detectivo"),"Probabilidad",IF(S23="Correctivo","Impacto",""))</f>
        <v>Probabilidad</v>
      </c>
      <c r="S23" s="890" t="s">
        <v>13</v>
      </c>
      <c r="T23" s="890" t="s">
        <v>8</v>
      </c>
      <c r="U23" s="890" t="str">
        <f t="shared" si="10"/>
        <v>40%</v>
      </c>
      <c r="V23" s="890" t="s">
        <v>18</v>
      </c>
      <c r="W23" s="890" t="s">
        <v>21</v>
      </c>
      <c r="X23" s="890" t="s">
        <v>539</v>
      </c>
      <c r="Y23" s="567">
        <f>IFERROR(IF(R23="Probabilidad",(J23-(+J23*U23)),IF(R23="Impacto",J23,"")),"")</f>
        <v>0.48</v>
      </c>
      <c r="Z23" s="568" t="str">
        <f>IFERROR(IF(Y23="","",IF(Y23&lt;=0.2,"Muy Baja",IF(Y23&lt;=0.4,"Baja",IF(Y23&lt;=0.6,"Media",IF(Y23&lt;=0.8,"Alta","Muy Alta"))))),"")</f>
        <v>Media</v>
      </c>
      <c r="AA23" s="569">
        <f>+Y23</f>
        <v>0.48</v>
      </c>
      <c r="AB23" s="568" t="str">
        <f>IFERROR(IF(AC23="","",IF(AC23&lt;=0.2,"Leve",IF(AC23&lt;=0.4,"Menor",IF(AC23&lt;=0.6,"Moderado",IF(AC23&lt;=0.8,"Mayor","Catastrófico"))))),"")</f>
        <v>Mayor</v>
      </c>
      <c r="AC23" s="569">
        <f>IFERROR(IF(R23="Impacto",(N23-(+N23*U23)),IF(R23="Probabilidad",N23,"")),"")</f>
        <v>0.8</v>
      </c>
      <c r="AD23" s="568" t="str">
        <f>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Alto</v>
      </c>
      <c r="AE23" s="830" t="s">
        <v>26</v>
      </c>
      <c r="AF23" s="539" t="s">
        <v>1053</v>
      </c>
      <c r="AG23" s="539" t="s">
        <v>1054</v>
      </c>
      <c r="AH23" s="577">
        <v>45657</v>
      </c>
      <c r="AI23" s="243" t="s">
        <v>1055</v>
      </c>
      <c r="AJ23" s="383" t="s">
        <v>1056</v>
      </c>
      <c r="AK23" s="535" t="s">
        <v>1054</v>
      </c>
      <c r="AL23" s="572"/>
      <c r="AM23" s="572"/>
      <c r="AN23" s="572"/>
      <c r="AO23" s="572"/>
      <c r="AP23" s="573"/>
      <c r="AQ23" s="573"/>
      <c r="AR23" s="574"/>
      <c r="AS23" s="574"/>
      <c r="AT23" s="575"/>
      <c r="AU23" s="550"/>
    </row>
    <row r="24" spans="1:47" s="551" customFormat="1" ht="46.5" hidden="1" customHeight="1" x14ac:dyDescent="0.25">
      <c r="A24" s="846"/>
      <c r="B24" s="837"/>
      <c r="C24" s="837"/>
      <c r="D24" s="837"/>
      <c r="E24" s="837"/>
      <c r="F24" s="837"/>
      <c r="G24" s="837"/>
      <c r="H24" s="821"/>
      <c r="I24" s="831"/>
      <c r="J24" s="839"/>
      <c r="K24" s="845"/>
      <c r="L24" s="563">
        <f ca="1">IF(NOT(ISERROR(MATCH(K24,_xlfn.ANCHORARRAY(F142),0))),J142&amp;"Por favor no seleccionar los criterios de impacto",K24)</f>
        <v>0</v>
      </c>
      <c r="M24" s="831"/>
      <c r="N24" s="839"/>
      <c r="O24" s="831"/>
      <c r="P24" s="564">
        <v>2</v>
      </c>
      <c r="Q24" s="837"/>
      <c r="R24" s="890"/>
      <c r="S24" s="890"/>
      <c r="T24" s="890"/>
      <c r="U24" s="890" t="str">
        <f t="shared" si="10"/>
        <v/>
      </c>
      <c r="V24" s="890"/>
      <c r="W24" s="890"/>
      <c r="X24" s="890"/>
      <c r="Y24" s="567" t="str">
        <f>IFERROR(IF(AND(R23="Probabilidad",R24="Probabilidad"),(AA23-(+AA23*U24)),IF(R24="Probabilidad",(J23-(+J23*U24)),IF(R24="Impacto",AA23,""))),"")</f>
        <v/>
      </c>
      <c r="Z24" s="568" t="str">
        <f t="shared" ref="Z24:Z26" si="15">IFERROR(IF(Y24="","",IF(Y24&lt;=0.2,"Muy Baja",IF(Y24&lt;=0.4,"Baja",IF(Y24&lt;=0.6,"Media",IF(Y24&lt;=0.8,"Alta","Muy Alta"))))),"")</f>
        <v/>
      </c>
      <c r="AA24" s="569" t="str">
        <f t="shared" ref="AA24:AA26" si="16">+Y24</f>
        <v/>
      </c>
      <c r="AB24" s="568" t="str">
        <f t="shared" ref="AB24:AB26" si="17">IFERROR(IF(AC24="","",IF(AC24&lt;=0.2,"Leve",IF(AC24&lt;=0.4,"Menor",IF(AC24&lt;=0.6,"Moderado",IF(AC24&lt;=0.8,"Mayor","Catastrófico"))))),"")</f>
        <v/>
      </c>
      <c r="AC24" s="569" t="str">
        <f>IFERROR(IF(AND(R23="Impacto",R24="Impacto"),(AC23-(+AC23*U24)),IF(R24="Impacto",(N23-(+N23*U24)),IF(R24="Probabilidad",AC23,""))),"")</f>
        <v/>
      </c>
      <c r="AD24" s="568" t="str">
        <f t="shared" ref="AD24:AD25" si="18">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830"/>
      <c r="AF24" s="535"/>
      <c r="AG24" s="539"/>
      <c r="AH24" s="243"/>
      <c r="AI24" s="535"/>
      <c r="AJ24" s="535"/>
      <c r="AK24" s="535"/>
      <c r="AL24" s="572"/>
      <c r="AM24" s="572"/>
      <c r="AN24" s="572"/>
      <c r="AO24" s="572"/>
      <c r="AP24" s="573"/>
      <c r="AQ24" s="573"/>
      <c r="AR24" s="574"/>
      <c r="AS24" s="574"/>
      <c r="AT24" s="575"/>
      <c r="AU24" s="550"/>
    </row>
    <row r="25" spans="1:47" s="551" customFormat="1" ht="46.5" hidden="1" customHeight="1" x14ac:dyDescent="0.25">
      <c r="A25" s="846"/>
      <c r="B25" s="837"/>
      <c r="C25" s="837"/>
      <c r="D25" s="837"/>
      <c r="E25" s="837"/>
      <c r="F25" s="837"/>
      <c r="G25" s="837"/>
      <c r="H25" s="821"/>
      <c r="I25" s="831"/>
      <c r="J25" s="839"/>
      <c r="K25" s="845"/>
      <c r="L25" s="563">
        <f ca="1">IF(NOT(ISERROR(MATCH(K25,_xlfn.ANCHORARRAY(F143),0))),J143&amp;"Por favor no seleccionar los criterios de impacto",K25)</f>
        <v>0</v>
      </c>
      <c r="M25" s="831"/>
      <c r="N25" s="839"/>
      <c r="O25" s="831"/>
      <c r="P25" s="564">
        <v>3</v>
      </c>
      <c r="Q25" s="837"/>
      <c r="R25" s="890"/>
      <c r="S25" s="890"/>
      <c r="T25" s="890"/>
      <c r="U25" s="890" t="str">
        <f t="shared" si="10"/>
        <v/>
      </c>
      <c r="V25" s="890"/>
      <c r="W25" s="890"/>
      <c r="X25" s="890"/>
      <c r="Y25" s="567" t="str">
        <f>IFERROR(IF(AND(R24="Probabilidad",R25="Probabilidad"),(AA24-(+AA24*U25)),IF(AND(R24="Impacto",R25="Probabilidad"),(AA23-(+AA23*U25)),IF(R25="Impacto",AA24,""))),"")</f>
        <v/>
      </c>
      <c r="Z25" s="568" t="str">
        <f t="shared" si="15"/>
        <v/>
      </c>
      <c r="AA25" s="569" t="str">
        <f t="shared" si="16"/>
        <v/>
      </c>
      <c r="AB25" s="568" t="str">
        <f t="shared" si="17"/>
        <v/>
      </c>
      <c r="AC25" s="569" t="str">
        <f>IFERROR(IF(AND(R24="Impacto",R25="Impacto"),(AC24-(+AC24*U25)),IF(AND(R24="Probabilidad",R25="Impacto"),(AC23-(+AC23*U25)),IF(R25="Probabilidad",AC24,""))),"")</f>
        <v/>
      </c>
      <c r="AD25" s="568" t="str">
        <f t="shared" si="18"/>
        <v/>
      </c>
      <c r="AE25" s="830"/>
      <c r="AF25" s="535"/>
      <c r="AG25" s="539"/>
      <c r="AH25" s="243"/>
      <c r="AI25" s="535"/>
      <c r="AJ25" s="535"/>
      <c r="AK25" s="535"/>
      <c r="AL25" s="572"/>
      <c r="AM25" s="572"/>
      <c r="AN25" s="572"/>
      <c r="AO25" s="572"/>
      <c r="AP25" s="573"/>
      <c r="AQ25" s="573"/>
      <c r="AR25" s="574"/>
      <c r="AS25" s="574"/>
      <c r="AT25" s="575"/>
      <c r="AU25" s="550"/>
    </row>
    <row r="26" spans="1:47" s="551" customFormat="1" ht="46.5" hidden="1" customHeight="1" x14ac:dyDescent="0.25">
      <c r="A26" s="846"/>
      <c r="B26" s="837"/>
      <c r="C26" s="837"/>
      <c r="D26" s="837"/>
      <c r="E26" s="837"/>
      <c r="F26" s="837"/>
      <c r="G26" s="837"/>
      <c r="H26" s="821"/>
      <c r="I26" s="831"/>
      <c r="J26" s="839"/>
      <c r="K26" s="845"/>
      <c r="L26" s="563">
        <f ca="1">IF(NOT(ISERROR(MATCH(K26,_xlfn.ANCHORARRAY(F144),0))),J144&amp;"Por favor no seleccionar los criterios de impacto",K26)</f>
        <v>0</v>
      </c>
      <c r="M26" s="831"/>
      <c r="N26" s="839"/>
      <c r="O26" s="831"/>
      <c r="P26" s="564">
        <v>4</v>
      </c>
      <c r="Q26" s="837"/>
      <c r="R26" s="890"/>
      <c r="S26" s="890"/>
      <c r="T26" s="890"/>
      <c r="U26" s="890" t="str">
        <f t="shared" si="10"/>
        <v/>
      </c>
      <c r="V26" s="890"/>
      <c r="W26" s="890"/>
      <c r="X26" s="890"/>
      <c r="Y26" s="567" t="str">
        <f>IFERROR(IF(AND(R25="Probabilidad",R26="Probabilidad"),(AA25-(+AA25*U26)),IF(AND(R25="Impacto",R26="Probabilidad"),(AA24-(+AA24*U26)),IF(R26="Impacto",AA25,""))),"")</f>
        <v/>
      </c>
      <c r="Z26" s="568" t="str">
        <f t="shared" si="15"/>
        <v/>
      </c>
      <c r="AA26" s="569" t="str">
        <f t="shared" si="16"/>
        <v/>
      </c>
      <c r="AB26" s="568" t="str">
        <f t="shared" si="17"/>
        <v/>
      </c>
      <c r="AC26" s="569" t="str">
        <f>IFERROR(IF(AND(R25="Impacto",R26="Impacto"),(AC25-(+AC25*U26)),IF(AND(R25="Probabilidad",R26="Impacto"),(AC24-(+AC24*U26)),IF(R26="Probabilidad",AC25,""))),"")</f>
        <v/>
      </c>
      <c r="AD26" s="568"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830"/>
      <c r="AF26" s="263"/>
      <c r="AG26" s="564"/>
      <c r="AH26" s="243"/>
      <c r="AI26" s="263"/>
      <c r="AJ26" s="535"/>
      <c r="AK26" s="535"/>
      <c r="AL26" s="572"/>
      <c r="AM26" s="572"/>
      <c r="AN26" s="572"/>
      <c r="AO26" s="572"/>
      <c r="AP26" s="573"/>
      <c r="AQ26" s="573"/>
      <c r="AR26" s="574"/>
      <c r="AS26" s="574"/>
      <c r="AT26" s="575"/>
      <c r="AU26" s="550"/>
    </row>
    <row r="27" spans="1:47" s="551" customFormat="1" ht="164.25" hidden="1" customHeight="1" x14ac:dyDescent="0.25">
      <c r="A27" s="846">
        <v>5</v>
      </c>
      <c r="B27" s="837" t="s">
        <v>812</v>
      </c>
      <c r="C27" s="837" t="s">
        <v>115</v>
      </c>
      <c r="D27" s="837" t="s">
        <v>861</v>
      </c>
      <c r="E27" s="837" t="s">
        <v>862</v>
      </c>
      <c r="F27" s="837" t="s">
        <v>863</v>
      </c>
      <c r="G27" s="837" t="s">
        <v>549</v>
      </c>
      <c r="H27" s="821">
        <v>4000</v>
      </c>
      <c r="I27" s="831" t="str">
        <f>IF(H27&lt;=0,"",IF(H27&lt;=2,"Muy Baja",IF(H27&lt;=24,"Baja",IF(H27&lt;=500,"Media",IF(H27&lt;=5000,"Alta","Muy Alta")))))</f>
        <v>Alta</v>
      </c>
      <c r="J27" s="839">
        <f>IF(I27="","",IF(I27="Muy Baja",0.2,IF(I27="Baja",0.4,IF(I27="Media",0.6,IF(I27="Alta",0.8,IF(I27="Muy Alta",1,))))))</f>
        <v>0.8</v>
      </c>
      <c r="K27" s="845" t="s">
        <v>129</v>
      </c>
      <c r="L27" s="563" t="str">
        <f>IF(NOT(ISERROR(MATCH(K27,'Tabla Impacto'!$B$221:$B$223,0))),'Tabla Impacto'!$F$223&amp;"Por favor no seleccionar los criterios de impacto(Afectación Económica o presupuestal y Pérdida Reputacional)",K27)</f>
        <v xml:space="preserve">     El riesgo afecta la imagen de la entidad con algunos usuarios de relevancia frente al logro de los objetivos</v>
      </c>
      <c r="M27" s="831" t="str">
        <f>IF(OR(L27='Tabla Impacto'!$C$11,L27='Tabla Impacto'!$D$11),"Leve",IF(OR(L27='Tabla Impacto'!$C$12,L27='Tabla Impacto'!$D$12),"Menor",IF(OR(L27='Tabla Impacto'!$C$13,L27='Tabla Impacto'!$D$13),"Moderado",IF(OR(L27='Tabla Impacto'!$C$14,L27='Tabla Impacto'!$D$14),"Mayor",IF(OR(L27='Tabla Impacto'!$C$15,L27='Tabla Impacto'!$D$15),"Catastrófico","")))))</f>
        <v>Moderado</v>
      </c>
      <c r="N27" s="839">
        <f>IF(M27="","",IF(M27="Leve",0.2,IF(M27="Menor",0.4,IF(M27="Moderado",0.6,IF(M27="Mayor",0.8,IF(M27="Catastrófico",1,))))))</f>
        <v>0.6</v>
      </c>
      <c r="O27" s="831"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Alto</v>
      </c>
      <c r="P27" s="564">
        <v>1</v>
      </c>
      <c r="Q27" s="576" t="s">
        <v>939</v>
      </c>
      <c r="R27" s="576" t="str">
        <f t="shared" ref="R27:R85" si="19">IF(OR(S27="Preventivo",S27="Detectivo"),"Probabilidad",IF(S27="Correctivo","Impacto",""))</f>
        <v>Probabilidad</v>
      </c>
      <c r="S27" s="576" t="s">
        <v>13</v>
      </c>
      <c r="T27" s="576" t="s">
        <v>8</v>
      </c>
      <c r="U27" s="576" t="str">
        <f t="shared" si="10"/>
        <v>40%</v>
      </c>
      <c r="V27" s="576" t="s">
        <v>18</v>
      </c>
      <c r="W27" s="576" t="s">
        <v>21</v>
      </c>
      <c r="X27" s="576" t="s">
        <v>539</v>
      </c>
      <c r="Y27" s="567">
        <f>IFERROR(IF(R27="Probabilidad",(J27-(+J27*U27)),IF(R27="Impacto",J27,"")),"")</f>
        <v>0.48</v>
      </c>
      <c r="Z27" s="568" t="str">
        <f>IFERROR(IF(Y27="","",IF(Y27&lt;=0.2,"Muy Baja",IF(Y27&lt;=0.4,"Baja",IF(Y27&lt;=0.6,"Media",IF(Y27&lt;=0.8,"Alta","Muy Alta"))))),"")</f>
        <v>Media</v>
      </c>
      <c r="AA27" s="569">
        <f>+Y27</f>
        <v>0.48</v>
      </c>
      <c r="AB27" s="568" t="str">
        <f>IFERROR(IF(AC27="","",IF(AC27&lt;=0.2,"Leve",IF(AC27&lt;=0.4,"Menor",IF(AC27&lt;=0.6,"Moderado",IF(AC27&lt;=0.8,"Mayor","Catastrófico"))))),"")</f>
        <v>Moderado</v>
      </c>
      <c r="AC27" s="569">
        <f>IFERROR(IF(R27="Impacto",(N27-(+N27*U27)),IF(R27="Probabilidad",N27,"")),"")</f>
        <v>0.6</v>
      </c>
      <c r="AD27" s="568" t="str">
        <f>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Moderado</v>
      </c>
      <c r="AE27" s="830" t="s">
        <v>26</v>
      </c>
      <c r="AF27" s="812" t="s">
        <v>1057</v>
      </c>
      <c r="AG27" s="812" t="s">
        <v>1058</v>
      </c>
      <c r="AH27" s="815">
        <v>45657</v>
      </c>
      <c r="AI27" s="809" t="s">
        <v>1059</v>
      </c>
      <c r="AJ27" s="809" t="s">
        <v>1060</v>
      </c>
      <c r="AK27" s="809" t="s">
        <v>1061</v>
      </c>
      <c r="AL27" s="572"/>
      <c r="AM27" s="572"/>
      <c r="AN27" s="572"/>
      <c r="AO27" s="572"/>
      <c r="AP27" s="573"/>
      <c r="AQ27" s="573"/>
      <c r="AR27" s="574"/>
      <c r="AS27" s="574"/>
      <c r="AT27" s="575"/>
      <c r="AU27" s="550"/>
    </row>
    <row r="28" spans="1:47" s="551" customFormat="1" ht="87.75" hidden="1" customHeight="1" x14ac:dyDescent="0.25">
      <c r="A28" s="846"/>
      <c r="B28" s="837"/>
      <c r="C28" s="837"/>
      <c r="D28" s="837"/>
      <c r="E28" s="837"/>
      <c r="F28" s="837"/>
      <c r="G28" s="837"/>
      <c r="H28" s="821"/>
      <c r="I28" s="831"/>
      <c r="J28" s="839"/>
      <c r="K28" s="845"/>
      <c r="L28" s="563">
        <f ca="1">IF(NOT(ISERROR(MATCH(K28,_xlfn.ANCHORARRAY(F33),0))),J166&amp;"Por favor no seleccionar los criterios de impacto",K28)</f>
        <v>0</v>
      </c>
      <c r="M28" s="831"/>
      <c r="N28" s="839"/>
      <c r="O28" s="831"/>
      <c r="P28" s="564">
        <v>2</v>
      </c>
      <c r="Q28" s="565" t="s">
        <v>940</v>
      </c>
      <c r="R28" s="566" t="str">
        <f t="shared" si="19"/>
        <v>Probabilidad</v>
      </c>
      <c r="S28" s="565" t="s">
        <v>13</v>
      </c>
      <c r="T28" s="565" t="s">
        <v>8</v>
      </c>
      <c r="U28" s="578" t="str">
        <f t="shared" si="10"/>
        <v>40%</v>
      </c>
      <c r="V28" s="565" t="s">
        <v>18</v>
      </c>
      <c r="W28" s="565" t="s">
        <v>21</v>
      </c>
      <c r="X28" s="565" t="s">
        <v>539</v>
      </c>
      <c r="Y28" s="567">
        <f>IFERROR(IF(AND(R27="Probabilidad",R28="Probabilidad"),(AA27-(+AA27*U28)),IF(R28="Probabilidad",(J27-(+J27*U28)),IF(R28="Impacto",AA27,""))),"")</f>
        <v>0.28799999999999998</v>
      </c>
      <c r="Z28" s="568" t="str">
        <f t="shared" ref="Z28:Z30" si="20">IFERROR(IF(Y28="","",IF(Y28&lt;=0.2,"Muy Baja",IF(Y28&lt;=0.4,"Baja",IF(Y28&lt;=0.6,"Media",IF(Y28&lt;=0.8,"Alta","Muy Alta"))))),"")</f>
        <v>Baja</v>
      </c>
      <c r="AA28" s="569">
        <f t="shared" ref="AA28:AA30" si="21">+Y28</f>
        <v>0.28799999999999998</v>
      </c>
      <c r="AB28" s="568" t="str">
        <f t="shared" ref="AB28:AB30" si="22">IFERROR(IF(AC28="","",IF(AC28&lt;=0.2,"Leve",IF(AC28&lt;=0.4,"Menor",IF(AC28&lt;=0.6,"Moderado",IF(AC28&lt;=0.8,"Mayor","Catastrófico"))))),"")</f>
        <v>Moderado</v>
      </c>
      <c r="AC28" s="569">
        <f>IFERROR(IF(AND(R27="Impacto",R28="Impacto"),(AC27-(+AC27*U28)),IF(R28="Impacto",(N27-(+N27*U28)),IF(R28="Probabilidad",AC27,""))),"")</f>
        <v>0.6</v>
      </c>
      <c r="AD28" s="568" t="str">
        <f t="shared" ref="AD28:AD29" si="23">IFERROR(IF(OR(AND(Z28="Muy Baja",AB28="Leve"),AND(Z28="Muy Baja",AB28="Menor"),AND(Z28="Baja",AB28="Leve")),"Bajo",IF(OR(AND(Z28="Muy baja",AB28="Moderado"),AND(Z28="Baja",AB28="Menor"),AND(Z28="Baja",AB28="Moderado"),AND(Z28="Media",AB28="Leve"),AND(Z28="Media",AB28="Menor"),AND(Z28="Media",AB28="Moderado"),AND(Z28="Alta",AB28="Leve"),AND(Z28="Alta",AB28="Menor")),"Moderado",IF(OR(AND(Z28="Muy Baja",AB28="Mayor"),AND(Z28="Baja",AB28="Mayor"),AND(Z28="Media",AB28="Mayor"),AND(Z28="Alta",AB28="Moderado"),AND(Z28="Alta",AB28="Mayor"),AND(Z28="Muy Alta",AB28="Leve"),AND(Z28="Muy Alta",AB28="Menor"),AND(Z28="Muy Alta",AB28="Moderado"),AND(Z28="Muy Alta",AB28="Mayor")),"Alto",IF(OR(AND(Z28="Muy Baja",AB28="Catastrófico"),AND(Z28="Baja",AB28="Catastrófico"),AND(Z28="Media",AB28="Catastrófico"),AND(Z28="Alta",AB28="Catastrófico"),AND(Z28="Muy Alta",AB28="Catastrófico")),"Extremo","")))),"")</f>
        <v>Moderado</v>
      </c>
      <c r="AE28" s="830"/>
      <c r="AF28" s="813"/>
      <c r="AG28" s="813"/>
      <c r="AH28" s="816"/>
      <c r="AI28" s="810"/>
      <c r="AJ28" s="810"/>
      <c r="AK28" s="810"/>
      <c r="AL28" s="572"/>
      <c r="AM28" s="572"/>
      <c r="AN28" s="572"/>
      <c r="AO28" s="572"/>
      <c r="AP28" s="573"/>
      <c r="AQ28" s="573"/>
      <c r="AR28" s="574"/>
      <c r="AS28" s="574"/>
      <c r="AT28" s="575"/>
      <c r="AU28" s="550"/>
    </row>
    <row r="29" spans="1:47" s="551" customFormat="1" ht="96.75" hidden="1" customHeight="1" x14ac:dyDescent="0.25">
      <c r="A29" s="846"/>
      <c r="B29" s="837"/>
      <c r="C29" s="837"/>
      <c r="D29" s="837"/>
      <c r="E29" s="837"/>
      <c r="F29" s="837"/>
      <c r="G29" s="837"/>
      <c r="H29" s="821"/>
      <c r="I29" s="831"/>
      <c r="J29" s="839"/>
      <c r="K29" s="845"/>
      <c r="L29" s="563">
        <f ca="1">IF(NOT(ISERROR(MATCH(K29,_xlfn.ANCHORARRAY(F34),0))),J167&amp;"Por favor no seleccionar los criterios de impacto",K29)</f>
        <v>0</v>
      </c>
      <c r="M29" s="831"/>
      <c r="N29" s="839"/>
      <c r="O29" s="831"/>
      <c r="P29" s="564">
        <v>3</v>
      </c>
      <c r="Q29" s="565" t="s">
        <v>941</v>
      </c>
      <c r="R29" s="566" t="str">
        <f t="shared" si="19"/>
        <v>Probabilidad</v>
      </c>
      <c r="S29" s="565" t="s">
        <v>13</v>
      </c>
      <c r="T29" s="565" t="s">
        <v>8</v>
      </c>
      <c r="U29" s="578" t="str">
        <f t="shared" si="10"/>
        <v>40%</v>
      </c>
      <c r="V29" s="565" t="s">
        <v>18</v>
      </c>
      <c r="W29" s="565" t="s">
        <v>21</v>
      </c>
      <c r="X29" s="565" t="s">
        <v>539</v>
      </c>
      <c r="Y29" s="567">
        <f>IFERROR(IF(AND(R28="Probabilidad",R29="Probabilidad"),(AA28-(+AA28*U29)),IF(AND(R28="Impacto",R29="Probabilidad"),(AA27-(+AA27*U29)),IF(R29="Impacto",AA28,""))),"")</f>
        <v>0.17279999999999998</v>
      </c>
      <c r="Z29" s="568" t="str">
        <f t="shared" si="20"/>
        <v>Muy Baja</v>
      </c>
      <c r="AA29" s="569">
        <f t="shared" si="21"/>
        <v>0.17279999999999998</v>
      </c>
      <c r="AB29" s="568" t="str">
        <f t="shared" si="22"/>
        <v>Moderado</v>
      </c>
      <c r="AC29" s="569">
        <f>IFERROR(IF(AND(R28="Impacto",R29="Impacto"),(AC28-(+AC28*U29)),IF(AND(R28="Probabilidad",R29="Impacto"),(AC27-(+AC27*U29)),IF(R29="Probabilidad",AC28,""))),"")</f>
        <v>0.6</v>
      </c>
      <c r="AD29" s="568" t="str">
        <f t="shared" si="23"/>
        <v>Moderado</v>
      </c>
      <c r="AE29" s="830"/>
      <c r="AF29" s="814"/>
      <c r="AG29" s="814"/>
      <c r="AH29" s="817"/>
      <c r="AI29" s="811"/>
      <c r="AJ29" s="811"/>
      <c r="AK29" s="811"/>
      <c r="AL29" s="572"/>
      <c r="AM29" s="572"/>
      <c r="AN29" s="572"/>
      <c r="AO29" s="572"/>
      <c r="AP29" s="573"/>
      <c r="AQ29" s="573"/>
      <c r="AR29" s="574"/>
      <c r="AS29" s="574"/>
      <c r="AT29" s="575"/>
      <c r="AU29" s="550"/>
    </row>
    <row r="30" spans="1:47" s="551" customFormat="1" ht="80.099999999999994" hidden="1" customHeight="1" x14ac:dyDescent="0.25">
      <c r="A30" s="846"/>
      <c r="B30" s="837"/>
      <c r="C30" s="837"/>
      <c r="D30" s="837"/>
      <c r="E30" s="837"/>
      <c r="F30" s="837"/>
      <c r="G30" s="837"/>
      <c r="H30" s="821"/>
      <c r="I30" s="831"/>
      <c r="J30" s="839"/>
      <c r="K30" s="845"/>
      <c r="L30" s="563">
        <f ca="1">IF(NOT(ISERROR(MATCH(K30,_xlfn.ANCHORARRAY(F170),0))),J168&amp;"Por favor no seleccionar los criterios de impacto",K30)</f>
        <v>0</v>
      </c>
      <c r="M30" s="831"/>
      <c r="N30" s="839"/>
      <c r="O30" s="831"/>
      <c r="P30" s="564">
        <v>4</v>
      </c>
      <c r="Q30" s="565"/>
      <c r="R30" s="566"/>
      <c r="S30" s="565"/>
      <c r="T30" s="565"/>
      <c r="U30" s="578"/>
      <c r="V30" s="565"/>
      <c r="W30" s="565"/>
      <c r="X30" s="565"/>
      <c r="Y30" s="567" t="str">
        <f>IFERROR(IF(AND(R29="Probabilidad",R30="Probabilidad"),(AA29-(+AA29*U30)),IF(AND(R29="Impacto",R30="Probabilidad"),(AA28-(+AA28*U30)),IF(R30="Impacto",AA29,""))),"")</f>
        <v/>
      </c>
      <c r="Z30" s="568" t="str">
        <f t="shared" si="20"/>
        <v/>
      </c>
      <c r="AA30" s="569" t="str">
        <f t="shared" si="21"/>
        <v/>
      </c>
      <c r="AB30" s="568" t="str">
        <f t="shared" si="22"/>
        <v/>
      </c>
      <c r="AC30" s="569" t="str">
        <f>IFERROR(IF(AND(R29="Impacto",R30="Impacto"),(AC29-(+AC29*U30)),IF(AND(R29="Probabilidad",R30="Impacto"),(AC28-(+AC28*U30)),IF(R30="Probabilidad",AC29,""))),"")</f>
        <v/>
      </c>
      <c r="AD30" s="568" t="str">
        <f>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
      </c>
      <c r="AE30" s="830"/>
      <c r="AF30" s="535"/>
      <c r="AG30" s="526"/>
      <c r="AH30" s="526"/>
      <c r="AI30" s="526"/>
      <c r="AJ30" s="526"/>
      <c r="AK30" s="526"/>
      <c r="AL30" s="572"/>
      <c r="AM30" s="572"/>
      <c r="AN30" s="572"/>
      <c r="AO30" s="572"/>
      <c r="AP30" s="573"/>
      <c r="AQ30" s="573"/>
      <c r="AR30" s="574"/>
      <c r="AS30" s="574"/>
      <c r="AT30" s="575"/>
      <c r="AU30" s="550"/>
    </row>
    <row r="31" spans="1:47" s="551" customFormat="1" ht="354.75" hidden="1" customHeight="1" x14ac:dyDescent="0.25">
      <c r="A31" s="846">
        <v>6</v>
      </c>
      <c r="B31" s="837" t="s">
        <v>812</v>
      </c>
      <c r="C31" s="837" t="s">
        <v>115</v>
      </c>
      <c r="D31" s="837" t="s">
        <v>867</v>
      </c>
      <c r="E31" s="837" t="s">
        <v>868</v>
      </c>
      <c r="F31" s="837" t="s">
        <v>869</v>
      </c>
      <c r="G31" s="837" t="s">
        <v>549</v>
      </c>
      <c r="H31" s="821">
        <v>1000</v>
      </c>
      <c r="I31" s="831" t="str">
        <f>IF(H31&lt;=0,"",IF(H31&lt;=2,"Muy Baja",IF(H31&lt;=24,"Baja",IF(H31&lt;=500,"Media",IF(H31&lt;=5000,"Alta","Muy Alta")))))</f>
        <v>Alta</v>
      </c>
      <c r="J31" s="839">
        <f>IF(I31="","",IF(I31="Muy Baja",0.2,IF(I31="Baja",0.4,IF(I31="Media",0.6,IF(I31="Alta",0.8,IF(I31="Muy Alta",1,))))))</f>
        <v>0.8</v>
      </c>
      <c r="K31" s="845" t="s">
        <v>129</v>
      </c>
      <c r="L31" s="563" t="str">
        <f>IF(NOT(ISERROR(MATCH(K31,'Tabla Impacto'!$B$221:$B$223,0))),'Tabla Impacto'!$F$223&amp;"Por favor no seleccionar los criterios de impacto(Afectación Económica o presupuestal y Pérdida Reputacional)",K31)</f>
        <v xml:space="preserve">     El riesgo afecta la imagen de la entidad con algunos usuarios de relevancia frente al logro de los objetivos</v>
      </c>
      <c r="M31" s="831" t="str">
        <f>IF(OR(L31='Tabla Impacto'!$C$11,L31='Tabla Impacto'!$D$11),"Leve",IF(OR(L31='Tabla Impacto'!$C$12,L31='Tabla Impacto'!$D$12),"Menor",IF(OR(L31='Tabla Impacto'!$C$13,L31='Tabla Impacto'!$D$13),"Moderado",IF(OR(L31='Tabla Impacto'!$C$14,L31='Tabla Impacto'!$D$14),"Mayor",IF(OR(L31='Tabla Impacto'!$C$15,L31='Tabla Impacto'!$D$15),"Catastrófico","")))))</f>
        <v>Moderado</v>
      </c>
      <c r="N31" s="839">
        <f>IF(M31="","",IF(M31="Leve",0.2,IF(M31="Menor",0.4,IF(M31="Moderado",0.6,IF(M31="Mayor",0.8,IF(M31="Catastrófico",1,))))))</f>
        <v>0.6</v>
      </c>
      <c r="O31" s="831" t="str">
        <f>IF(OR(AND(I31="Muy Baja",M31="Leve"),AND(I31="Muy Baja",M31="Menor"),AND(I31="Baja",M31="Leve")),"Bajo",IF(OR(AND(I31="Muy baja",M31="Moderado"),AND(I31="Baja",M31="Menor"),AND(I31="Baja",M31="Moderado"),AND(I31="Media",M31="Leve"),AND(I31="Media",M31="Menor"),AND(I31="Media",M31="Moderado"),AND(I31="Alta",M31="Leve"),AND(I31="Alta",M31="Menor")),"Moderado",IF(OR(AND(I31="Muy Baja",M31="Mayor"),AND(I31="Baja",M31="Mayor"),AND(I31="Media",M31="Mayor"),AND(I31="Alta",M31="Moderado"),AND(I31="Alta",M31="Mayor"),AND(I31="Muy Alta",M31="Leve"),AND(I31="Muy Alta",M31="Menor"),AND(I31="Muy Alta",M31="Moderado"),AND(I31="Muy Alta",M31="Mayor")),"Alto",IF(OR(AND(I31="Muy Baja",M31="Catastrófico"),AND(I31="Baja",M31="Catastrófico"),AND(I31="Media",M31="Catastrófico"),AND(I31="Alta",M31="Catastrófico"),AND(I31="Muy Alta",M31="Catastrófico")),"Extremo",""))))</f>
        <v>Alto</v>
      </c>
      <c r="P31" s="564">
        <v>1</v>
      </c>
      <c r="Q31" s="576" t="s">
        <v>943</v>
      </c>
      <c r="R31" s="576" t="str">
        <f t="shared" si="19"/>
        <v>Probabilidad</v>
      </c>
      <c r="S31" s="576" t="s">
        <v>13</v>
      </c>
      <c r="T31" s="576" t="s">
        <v>8</v>
      </c>
      <c r="U31" s="576" t="str">
        <f t="shared" si="10"/>
        <v>40%</v>
      </c>
      <c r="V31" s="576" t="s">
        <v>18</v>
      </c>
      <c r="W31" s="576" t="s">
        <v>21</v>
      </c>
      <c r="X31" s="576" t="s">
        <v>539</v>
      </c>
      <c r="Y31" s="567">
        <f>IFERROR(IF(R31="Probabilidad",(J31-(+J31*U31)),IF(R31="Impacto",J31,"")),"")</f>
        <v>0.48</v>
      </c>
      <c r="Z31" s="568" t="str">
        <f>IFERROR(IF(Y31="","",IF(Y31&lt;=0.2,"Muy Baja",IF(Y31&lt;=0.4,"Baja",IF(Y31&lt;=0.6,"Media",IF(Y31&lt;=0.8,"Alta","Muy Alta"))))),"")</f>
        <v>Media</v>
      </c>
      <c r="AA31" s="569">
        <f>+Y31</f>
        <v>0.48</v>
      </c>
      <c r="AB31" s="568" t="str">
        <f>IFERROR(IF(AC31="","",IF(AC31&lt;=0.2,"Leve",IF(AC31&lt;=0.4,"Menor",IF(AC31&lt;=0.6,"Moderado",IF(AC31&lt;=0.8,"Mayor","Catastrófico"))))),"")</f>
        <v>Moderado</v>
      </c>
      <c r="AC31" s="569">
        <f>IFERROR(IF(R31="Impacto",(N31-(+N31*U31)),IF(R31="Probabilidad",N31,"")),"")</f>
        <v>0.6</v>
      </c>
      <c r="AD31" s="568" t="str">
        <f>IFERROR(IF(OR(AND(Z31="Muy Baja",AB31="Leve"),AND(Z31="Muy Baja",AB31="Menor"),AND(Z31="Baja",AB31="Leve")),"Bajo",IF(OR(AND(Z31="Muy baja",AB31="Moderado"),AND(Z31="Baja",AB31="Menor"),AND(Z31="Baja",AB31="Moderado"),AND(Z31="Media",AB31="Leve"),AND(Z31="Media",AB31="Menor"),AND(Z31="Media",AB31="Moderado"),AND(Z31="Alta",AB31="Leve"),AND(Z31="Alta",AB31="Menor")),"Moderado",IF(OR(AND(Z31="Muy Baja",AB31="Mayor"),AND(Z31="Baja",AB31="Mayor"),AND(Z31="Media",AB31="Mayor"),AND(Z31="Alta",AB31="Moderado"),AND(Z31="Alta",AB31="Mayor"),AND(Z31="Muy Alta",AB31="Leve"),AND(Z31="Muy Alta",AB31="Menor"),AND(Z31="Muy Alta",AB31="Moderado"),AND(Z31="Muy Alta",AB31="Mayor")),"Alto",IF(OR(AND(Z31="Muy Baja",AB31="Catastrófico"),AND(Z31="Baja",AB31="Catastrófico"),AND(Z31="Media",AB31="Catastrófico"),AND(Z31="Alta",AB31="Catastrófico"),AND(Z31="Muy Alta",AB31="Catastrófico")),"Extremo","")))),"")</f>
        <v>Moderado</v>
      </c>
      <c r="AE31" s="830" t="s">
        <v>26</v>
      </c>
      <c r="AF31" s="383" t="s">
        <v>1062</v>
      </c>
      <c r="AG31" s="383" t="s">
        <v>1063</v>
      </c>
      <c r="AH31" s="579">
        <v>45657</v>
      </c>
      <c r="AI31" s="580" t="s">
        <v>1064</v>
      </c>
      <c r="AJ31" s="535" t="s">
        <v>1060</v>
      </c>
      <c r="AK31" s="535" t="s">
        <v>1065</v>
      </c>
      <c r="AL31" s="572"/>
      <c r="AM31" s="572"/>
      <c r="AN31" s="572"/>
      <c r="AO31" s="572"/>
      <c r="AP31" s="573"/>
      <c r="AQ31" s="573"/>
      <c r="AR31" s="574"/>
      <c r="AS31" s="574"/>
      <c r="AT31" s="575"/>
      <c r="AU31" s="550"/>
    </row>
    <row r="32" spans="1:47" s="551" customFormat="1" ht="64.5" hidden="1" thickBot="1" x14ac:dyDescent="0.3">
      <c r="A32" s="846"/>
      <c r="B32" s="837"/>
      <c r="C32" s="837"/>
      <c r="D32" s="837"/>
      <c r="E32" s="837"/>
      <c r="F32" s="837"/>
      <c r="G32" s="837"/>
      <c r="H32" s="821"/>
      <c r="I32" s="831"/>
      <c r="J32" s="839"/>
      <c r="K32" s="845"/>
      <c r="L32" s="563">
        <f ca="1">IF(NOT(ISERROR(MATCH(K32,_xlfn.ANCHORARRAY(F119),0))),J35&amp;"Por favor no seleccionar los criterios de impacto",K32)</f>
        <v>0</v>
      </c>
      <c r="M32" s="831"/>
      <c r="N32" s="839"/>
      <c r="O32" s="831"/>
      <c r="P32" s="564">
        <v>2</v>
      </c>
      <c r="Q32" s="565" t="s">
        <v>944</v>
      </c>
      <c r="R32" s="565" t="str">
        <f t="shared" si="19"/>
        <v>Probabilidad</v>
      </c>
      <c r="S32" s="565" t="s">
        <v>13</v>
      </c>
      <c r="T32" s="565" t="s">
        <v>8</v>
      </c>
      <c r="U32" s="565" t="str">
        <f t="shared" si="10"/>
        <v>40%</v>
      </c>
      <c r="V32" s="565" t="s">
        <v>18</v>
      </c>
      <c r="W32" s="565" t="s">
        <v>21</v>
      </c>
      <c r="X32" s="565" t="s">
        <v>539</v>
      </c>
      <c r="Y32" s="567">
        <f>IFERROR(IF(AND(R31="Probabilidad",R32="Probabilidad"),(AA31-(+AA31*U32)),IF(R32="Probabilidad",(J31-(+J31*U32)),IF(R32="Impacto",AA31,""))),"")</f>
        <v>0.28799999999999998</v>
      </c>
      <c r="Z32" s="568" t="str">
        <f t="shared" ref="Z32:Z34" si="24">IFERROR(IF(Y32="","",IF(Y32&lt;=0.2,"Muy Baja",IF(Y32&lt;=0.4,"Baja",IF(Y32&lt;=0.6,"Media",IF(Y32&lt;=0.8,"Alta","Muy Alta"))))),"")</f>
        <v>Baja</v>
      </c>
      <c r="AA32" s="569">
        <f t="shared" ref="AA32:AA34" si="25">+Y32</f>
        <v>0.28799999999999998</v>
      </c>
      <c r="AB32" s="568" t="str">
        <f t="shared" ref="AB32:AB34" si="26">IFERROR(IF(AC32="","",IF(AC32&lt;=0.2,"Leve",IF(AC32&lt;=0.4,"Menor",IF(AC32&lt;=0.6,"Moderado",IF(AC32&lt;=0.8,"Mayor","Catastrófico"))))),"")</f>
        <v>Moderado</v>
      </c>
      <c r="AC32" s="569">
        <f>IFERROR(IF(AND(R31="Impacto",R32="Impacto"),(AC31-(+AC31*U32)),IF(R32="Impacto",(N31-(+N31*U32)),IF(R32="Probabilidad",AC31,""))),"")</f>
        <v>0.6</v>
      </c>
      <c r="AD32" s="568" t="str">
        <f t="shared" ref="AD32:AD33" si="27">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Moderado</v>
      </c>
      <c r="AE32" s="830"/>
      <c r="AF32" s="535"/>
      <c r="AG32" s="539"/>
      <c r="AH32" s="243"/>
      <c r="AI32" s="535"/>
      <c r="AJ32" s="535"/>
      <c r="AK32" s="535"/>
      <c r="AL32" s="572"/>
      <c r="AM32" s="572"/>
      <c r="AN32" s="572"/>
      <c r="AO32" s="572"/>
      <c r="AP32" s="573"/>
      <c r="AQ32" s="573"/>
      <c r="AR32" s="574"/>
      <c r="AS32" s="574"/>
      <c r="AT32" s="575"/>
      <c r="AU32" s="550"/>
    </row>
    <row r="33" spans="1:47" s="551" customFormat="1" ht="87" hidden="1" customHeight="1" x14ac:dyDescent="0.25">
      <c r="A33" s="846"/>
      <c r="B33" s="837"/>
      <c r="C33" s="837"/>
      <c r="D33" s="837"/>
      <c r="E33" s="837"/>
      <c r="F33" s="837"/>
      <c r="G33" s="837"/>
      <c r="H33" s="821"/>
      <c r="I33" s="831"/>
      <c r="J33" s="839"/>
      <c r="K33" s="845"/>
      <c r="L33" s="563">
        <f ca="1">IF(NOT(ISERROR(MATCH(K33,_xlfn.ANCHORARRAY(F120),0))),J36&amp;"Por favor no seleccionar los criterios de impacto",K33)</f>
        <v>0</v>
      </c>
      <c r="M33" s="831"/>
      <c r="N33" s="839"/>
      <c r="O33" s="831"/>
      <c r="P33" s="564">
        <v>3</v>
      </c>
      <c r="Q33" s="576"/>
      <c r="R33" s="576" t="str">
        <f t="shared" si="19"/>
        <v/>
      </c>
      <c r="S33" s="576"/>
      <c r="T33" s="576"/>
      <c r="U33" s="576" t="str">
        <f t="shared" si="10"/>
        <v/>
      </c>
      <c r="V33" s="576"/>
      <c r="W33" s="576"/>
      <c r="X33" s="576"/>
      <c r="Y33" s="567" t="str">
        <f>IFERROR(IF(AND(R32="Probabilidad",R33="Probabilidad"),(AA32-(+AA32*U33)),IF(AND(R32="Impacto",R33="Probabilidad"),(AA31-(+AA31*U33)),IF(R33="Impacto",AA32,""))),"")</f>
        <v/>
      </c>
      <c r="Z33" s="568" t="str">
        <f t="shared" si="24"/>
        <v/>
      </c>
      <c r="AA33" s="569" t="str">
        <f t="shared" si="25"/>
        <v/>
      </c>
      <c r="AB33" s="568" t="str">
        <f t="shared" si="26"/>
        <v/>
      </c>
      <c r="AC33" s="569" t="str">
        <f>IFERROR(IF(AND(R32="Impacto",R33="Impacto"),(AC32-(+AC32*U33)),IF(AND(R32="Probabilidad",R33="Impacto"),(AC31-(+AC31*U33)),IF(R33="Probabilidad",AC32,""))),"")</f>
        <v/>
      </c>
      <c r="AD33" s="568" t="str">
        <f t="shared" si="27"/>
        <v/>
      </c>
      <c r="AE33" s="830"/>
      <c r="AF33" s="535"/>
      <c r="AG33" s="539"/>
      <c r="AH33" s="243"/>
      <c r="AI33" s="535"/>
      <c r="AJ33" s="535"/>
      <c r="AK33" s="535"/>
      <c r="AL33" s="572"/>
      <c r="AM33" s="572"/>
      <c r="AN33" s="572"/>
      <c r="AO33" s="572"/>
      <c r="AP33" s="573"/>
      <c r="AQ33" s="573"/>
      <c r="AR33" s="574"/>
      <c r="AS33" s="574"/>
      <c r="AT33" s="575"/>
      <c r="AU33" s="550"/>
    </row>
    <row r="34" spans="1:47" s="551" customFormat="1" ht="67.5" hidden="1" customHeight="1" x14ac:dyDescent="0.25">
      <c r="A34" s="846"/>
      <c r="B34" s="837"/>
      <c r="C34" s="837"/>
      <c r="D34" s="837"/>
      <c r="E34" s="837"/>
      <c r="F34" s="837"/>
      <c r="G34" s="837"/>
      <c r="H34" s="821"/>
      <c r="I34" s="831"/>
      <c r="J34" s="839"/>
      <c r="K34" s="845"/>
      <c r="L34" s="563">
        <f ca="1">IF(NOT(ISERROR(MATCH(K34,_xlfn.ANCHORARRAY(F35),0))),J37&amp;"Por favor no seleccionar los criterios de impacto",K34)</f>
        <v>0</v>
      </c>
      <c r="M34" s="831"/>
      <c r="N34" s="839"/>
      <c r="O34" s="831"/>
      <c r="P34" s="564">
        <v>4</v>
      </c>
      <c r="Q34" s="565"/>
      <c r="R34" s="565"/>
      <c r="S34" s="565"/>
      <c r="T34" s="565"/>
      <c r="U34" s="565"/>
      <c r="V34" s="565"/>
      <c r="W34" s="565"/>
      <c r="X34" s="565"/>
      <c r="Y34" s="567" t="str">
        <f>IFERROR(IF(AND(R33="Probabilidad",R34="Probabilidad"),(AA33-(+AA33*U34)),IF(AND(R33="Impacto",R34="Probabilidad"),(AA32-(+AA32*U34)),IF(R34="Impacto",AA33,""))),"")</f>
        <v/>
      </c>
      <c r="Z34" s="568" t="str">
        <f t="shared" si="24"/>
        <v/>
      </c>
      <c r="AA34" s="569" t="str">
        <f t="shared" si="25"/>
        <v/>
      </c>
      <c r="AB34" s="568" t="str">
        <f t="shared" si="26"/>
        <v/>
      </c>
      <c r="AC34" s="569" t="str">
        <f>IFERROR(IF(AND(R33="Impacto",R34="Impacto"),(AC33-(+AC33*U34)),IF(AND(R33="Probabilidad",R34="Impacto"),(AC32-(+AC32*U34)),IF(R34="Probabilidad",AC33,""))),"")</f>
        <v/>
      </c>
      <c r="AD34" s="568" t="str">
        <f>IFERROR(IF(OR(AND(Z34="Muy Baja",AB34="Leve"),AND(Z34="Muy Baja",AB34="Menor"),AND(Z34="Baja",AB34="Leve")),"Bajo",IF(OR(AND(Z34="Muy baja",AB34="Moderado"),AND(Z34="Baja",AB34="Menor"),AND(Z34="Baja",AB34="Moderado"),AND(Z34="Media",AB34="Leve"),AND(Z34="Media",AB34="Menor"),AND(Z34="Media",AB34="Moderado"),AND(Z34="Alta",AB34="Leve"),AND(Z34="Alta",AB34="Menor")),"Moderado",IF(OR(AND(Z34="Muy Baja",AB34="Mayor"),AND(Z34="Baja",AB34="Mayor"),AND(Z34="Media",AB34="Mayor"),AND(Z34="Alta",AB34="Moderado"),AND(Z34="Alta",AB34="Mayor"),AND(Z34="Muy Alta",AB34="Leve"),AND(Z34="Muy Alta",AB34="Menor"),AND(Z34="Muy Alta",AB34="Moderado"),AND(Z34="Muy Alta",AB34="Mayor")),"Alto",IF(OR(AND(Z34="Muy Baja",AB34="Catastrófico"),AND(Z34="Baja",AB34="Catastrófico"),AND(Z34="Media",AB34="Catastrófico"),AND(Z34="Alta",AB34="Catastrófico"),AND(Z34="Muy Alta",AB34="Catastrófico")),"Extremo","")))),"")</f>
        <v/>
      </c>
      <c r="AE34" s="830"/>
      <c r="AF34" s="263"/>
      <c r="AG34" s="564"/>
      <c r="AH34" s="243"/>
      <c r="AI34" s="263"/>
      <c r="AJ34" s="535"/>
      <c r="AK34" s="535"/>
      <c r="AL34" s="572"/>
      <c r="AM34" s="572"/>
      <c r="AN34" s="572"/>
      <c r="AO34" s="572"/>
      <c r="AP34" s="573"/>
      <c r="AQ34" s="573"/>
      <c r="AR34" s="574"/>
      <c r="AS34" s="574"/>
      <c r="AT34" s="575"/>
      <c r="AU34" s="550"/>
    </row>
    <row r="35" spans="1:47" s="551" customFormat="1" ht="271.5" hidden="1" thickBot="1" x14ac:dyDescent="0.3">
      <c r="A35" s="846">
        <v>7</v>
      </c>
      <c r="B35" s="837" t="s">
        <v>815</v>
      </c>
      <c r="C35" s="837" t="s">
        <v>115</v>
      </c>
      <c r="D35" s="837" t="s">
        <v>875</v>
      </c>
      <c r="E35" s="837" t="s">
        <v>876</v>
      </c>
      <c r="F35" s="837" t="s">
        <v>877</v>
      </c>
      <c r="G35" s="837" t="s">
        <v>549</v>
      </c>
      <c r="H35" s="821">
        <v>255</v>
      </c>
      <c r="I35" s="831" t="str">
        <f>IF(H35&lt;=0,"",IF(H35&lt;=2,"Muy Baja",IF(H35&lt;=24,"Baja",IF(H35&lt;=500,"Media",IF(H35&lt;=5000,"Alta","Muy Alta")))))</f>
        <v>Media</v>
      </c>
      <c r="J35" s="839">
        <f>IF(I35="","",IF(I35="Muy Baja",0.2,IF(I35="Baja",0.4,IF(I35="Media",0.6,IF(I35="Alta",0.8,IF(I35="Muy Alta",1,))))))</f>
        <v>0.6</v>
      </c>
      <c r="K35" s="845" t="s">
        <v>128</v>
      </c>
      <c r="L35" s="563" t="str">
        <f>IF(NOT(ISERROR(MATCH(K35,'Tabla Impacto'!$B$221:$B$223,0))),'Tabla Impacto'!$F$223&amp;"Por favor no seleccionar los criterios de impacto(Afectación Económica o presupuestal y Pérdida Reputacional)",K35)</f>
        <v xml:space="preserve">     El riesgo afecta la imagen de la entidad internamente, de conocimiento general, nivel interno, de junta dircetiva y accionistas y/o de provedores</v>
      </c>
      <c r="M35" s="831" t="str">
        <f>IF(OR(L35='Tabla Impacto'!$C$11,L35='Tabla Impacto'!$D$11),"Leve",IF(OR(L35='Tabla Impacto'!$C$12,L35='Tabla Impacto'!$D$12),"Menor",IF(OR(L35='Tabla Impacto'!$C$13,L35='Tabla Impacto'!$D$13),"Moderado",IF(OR(L35='Tabla Impacto'!$C$14,L35='Tabla Impacto'!$D$14),"Mayor",IF(OR(L35='Tabla Impacto'!$C$15,L35='Tabla Impacto'!$D$15),"Catastrófico","")))))</f>
        <v>Menor</v>
      </c>
      <c r="N35" s="839">
        <f>IF(M35="","",IF(M35="Leve",0.2,IF(M35="Menor",0.4,IF(M35="Moderado",0.6,IF(M35="Mayor",0.8,IF(M35="Catastrófico",1,))))))</f>
        <v>0.4</v>
      </c>
      <c r="O35" s="831" t="str">
        <f>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Moderado</v>
      </c>
      <c r="P35" s="564">
        <v>1</v>
      </c>
      <c r="Q35" s="576" t="s">
        <v>947</v>
      </c>
      <c r="R35" s="566" t="str">
        <f t="shared" si="19"/>
        <v>Probabilidad</v>
      </c>
      <c r="S35" s="565" t="s">
        <v>14</v>
      </c>
      <c r="T35" s="565" t="s">
        <v>8</v>
      </c>
      <c r="U35" s="578" t="str">
        <f t="shared" ref="U35:U37" si="28">IF(AND(S35="Preventivo",T35="Automático"),"50%",IF(AND(S35="Preventivo",T35="Manual"),"40%",IF(AND(S35="Detectivo",T35="Automático"),"40%",IF(AND(S35="Detectivo",T35="Manual"),"30%",IF(AND(S35="Correctivo",T35="Automático"),"35%",IF(AND(S35="Correctivo",T35="Manual"),"25%",""))))))</f>
        <v>30%</v>
      </c>
      <c r="V35" s="565" t="s">
        <v>18</v>
      </c>
      <c r="W35" s="565" t="s">
        <v>21</v>
      </c>
      <c r="X35" s="565" t="s">
        <v>539</v>
      </c>
      <c r="Y35" s="567">
        <f>IFERROR(IF(R35="Probabilidad",(J35-(+J35*U35)),IF(R35="Impacto",J35,"")),"")</f>
        <v>0.42</v>
      </c>
      <c r="Z35" s="568" t="str">
        <f>IFERROR(IF(Y35="","",IF(Y35&lt;=0.2,"Muy Baja",IF(Y35&lt;=0.4,"Baja",IF(Y35&lt;=0.6,"Media",IF(Y35&lt;=0.8,"Alta","Muy Alta"))))),"")</f>
        <v>Media</v>
      </c>
      <c r="AA35" s="569">
        <f>+Y35</f>
        <v>0.42</v>
      </c>
      <c r="AB35" s="568" t="str">
        <f>IFERROR(IF(AC35="","",IF(AC35&lt;=0.2,"Leve",IF(AC35&lt;=0.4,"Menor",IF(AC35&lt;=0.6,"Moderado",IF(AC35&lt;=0.8,"Mayor","Catastrófico"))))),"")</f>
        <v>Menor</v>
      </c>
      <c r="AC35" s="569">
        <f>IFERROR(IF(R35="Impacto",(N35-(+N35*U35)),IF(R35="Probabilidad",N35,"")),"")</f>
        <v>0.4</v>
      </c>
      <c r="AD35" s="568" t="str">
        <f>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Moderado</v>
      </c>
      <c r="AE35" s="830" t="s">
        <v>26</v>
      </c>
      <c r="AF35" s="580" t="s">
        <v>1066</v>
      </c>
      <c r="AG35" s="580" t="s">
        <v>1067</v>
      </c>
      <c r="AH35" s="579" t="s">
        <v>1068</v>
      </c>
      <c r="AI35" s="580" t="s">
        <v>1069</v>
      </c>
      <c r="AJ35" s="535" t="s">
        <v>1070</v>
      </c>
      <c r="AK35" s="535" t="s">
        <v>1067</v>
      </c>
      <c r="AL35" s="572"/>
      <c r="AM35" s="572"/>
      <c r="AN35" s="572"/>
      <c r="AO35" s="572"/>
      <c r="AP35" s="573"/>
      <c r="AQ35" s="573"/>
      <c r="AR35" s="574"/>
      <c r="AS35" s="574"/>
      <c r="AT35" s="575"/>
      <c r="AU35" s="550"/>
    </row>
    <row r="36" spans="1:47" s="551" customFormat="1" ht="75.75" hidden="1" customHeight="1" x14ac:dyDescent="0.25">
      <c r="A36" s="846"/>
      <c r="B36" s="837"/>
      <c r="C36" s="837"/>
      <c r="D36" s="837"/>
      <c r="E36" s="837"/>
      <c r="F36" s="837"/>
      <c r="G36" s="837"/>
      <c r="H36" s="821"/>
      <c r="I36" s="831"/>
      <c r="J36" s="839"/>
      <c r="K36" s="845"/>
      <c r="L36" s="563">
        <f ca="1">IF(NOT(ISERROR(MATCH(K36,_xlfn.ANCHORARRAY(F13),0))),J15&amp;"Por favor no seleccionar los criterios de impacto",K36)</f>
        <v>0</v>
      </c>
      <c r="M36" s="831"/>
      <c r="N36" s="839"/>
      <c r="O36" s="831"/>
      <c r="P36" s="564">
        <v>2</v>
      </c>
      <c r="Q36" s="565" t="s">
        <v>948</v>
      </c>
      <c r="R36" s="566" t="str">
        <f t="shared" si="19"/>
        <v>Probabilidad</v>
      </c>
      <c r="S36" s="565" t="s">
        <v>13</v>
      </c>
      <c r="T36" s="565" t="s">
        <v>8</v>
      </c>
      <c r="U36" s="578" t="str">
        <f t="shared" si="28"/>
        <v>40%</v>
      </c>
      <c r="V36" s="565" t="s">
        <v>18</v>
      </c>
      <c r="W36" s="565" t="s">
        <v>21</v>
      </c>
      <c r="X36" s="565" t="s">
        <v>539</v>
      </c>
      <c r="Y36" s="567">
        <f>IFERROR(IF(AND(R35="Probabilidad",R36="Probabilidad"),(AA35-(+AA35*U36)),IF(R36="Probabilidad",(J35-(+J35*U36)),IF(R36="Impacto",AA35,""))),"")</f>
        <v>0.252</v>
      </c>
      <c r="Z36" s="568" t="str">
        <f t="shared" ref="Z36:Z37" si="29">IFERROR(IF(Y36="","",IF(Y36&lt;=0.2,"Muy Baja",IF(Y36&lt;=0.4,"Baja",IF(Y36&lt;=0.6,"Media",IF(Y36&lt;=0.8,"Alta","Muy Alta"))))),"")</f>
        <v>Baja</v>
      </c>
      <c r="AA36" s="569">
        <f t="shared" ref="AA36:AA37" si="30">+Y36</f>
        <v>0.252</v>
      </c>
      <c r="AB36" s="568" t="str">
        <f t="shared" ref="AB36:AB37" si="31">IFERROR(IF(AC36="","",IF(AC36&lt;=0.2,"Leve",IF(AC36&lt;=0.4,"Menor",IF(AC36&lt;=0.6,"Moderado",IF(AC36&lt;=0.8,"Mayor","Catastrófico"))))),"")</f>
        <v>Menor</v>
      </c>
      <c r="AC36" s="569">
        <f>IFERROR(IF(AND(R35="Impacto",R36="Impacto"),(AC35-(+AC35*U36)),IF(R36="Impacto",(N35-(+N35*U36)),IF(R36="Probabilidad",AC35,""))),"")</f>
        <v>0.4</v>
      </c>
      <c r="AD36" s="568" t="str">
        <f t="shared" ref="AD36:AD37" si="32">IFERROR(IF(OR(AND(Z36="Muy Baja",AB36="Leve"),AND(Z36="Muy Baja",AB36="Menor"),AND(Z36="Baja",AB36="Leve")),"Bajo",IF(OR(AND(Z36="Muy baja",AB36="Moderado"),AND(Z36="Baja",AB36="Menor"),AND(Z36="Baja",AB36="Moderado"),AND(Z36="Media",AB36="Leve"),AND(Z36="Media",AB36="Menor"),AND(Z36="Media",AB36="Moderado"),AND(Z36="Alta",AB36="Leve"),AND(Z36="Alta",AB36="Menor")),"Moderado",IF(OR(AND(Z36="Muy Baja",AB36="Mayor"),AND(Z36="Baja",AB36="Mayor"),AND(Z36="Media",AB36="Mayor"),AND(Z36="Alta",AB36="Moderado"),AND(Z36="Alta",AB36="Mayor"),AND(Z36="Muy Alta",AB36="Leve"),AND(Z36="Muy Alta",AB36="Menor"),AND(Z36="Muy Alta",AB36="Moderado"),AND(Z36="Muy Alta",AB36="Mayor")),"Alto",IF(OR(AND(Z36="Muy Baja",AB36="Catastrófico"),AND(Z36="Baja",AB36="Catastrófico"),AND(Z36="Media",AB36="Catastrófico"),AND(Z36="Alta",AB36="Catastrófico"),AND(Z36="Muy Alta",AB36="Catastrófico")),"Extremo","")))),"")</f>
        <v>Moderado</v>
      </c>
      <c r="AE36" s="830"/>
      <c r="AF36" s="535"/>
      <c r="AG36" s="539"/>
      <c r="AH36" s="243"/>
      <c r="AI36" s="535"/>
      <c r="AJ36" s="535"/>
      <c r="AK36" s="535"/>
      <c r="AL36" s="572"/>
      <c r="AM36" s="572"/>
      <c r="AN36" s="572"/>
      <c r="AO36" s="572"/>
      <c r="AP36" s="573"/>
      <c r="AQ36" s="573"/>
      <c r="AR36" s="574"/>
      <c r="AS36" s="574"/>
      <c r="AT36" s="575"/>
      <c r="AU36" s="550"/>
    </row>
    <row r="37" spans="1:47" s="551" customFormat="1" ht="102.75" hidden="1" customHeight="1" x14ac:dyDescent="0.25">
      <c r="A37" s="846"/>
      <c r="B37" s="837"/>
      <c r="C37" s="837"/>
      <c r="D37" s="837"/>
      <c r="E37" s="837"/>
      <c r="F37" s="837"/>
      <c r="G37" s="837"/>
      <c r="H37" s="821"/>
      <c r="I37" s="831"/>
      <c r="J37" s="839"/>
      <c r="K37" s="845"/>
      <c r="L37" s="563">
        <f ca="1">IF(NOT(ISERROR(MATCH(K37,_xlfn.ANCHORARRAY(F14),0))),J16&amp;"Por favor no seleccionar los criterios de impacto",K37)</f>
        <v>0</v>
      </c>
      <c r="M37" s="831"/>
      <c r="N37" s="839"/>
      <c r="O37" s="831"/>
      <c r="P37" s="564">
        <v>3</v>
      </c>
      <c r="Q37" s="565" t="s">
        <v>949</v>
      </c>
      <c r="R37" s="566" t="str">
        <f>IF(OR(S37="Preventivo",S37="Detectivo"),"Probabilidad",IF(S37="Correctivo","Impacto",""))</f>
        <v>Impacto</v>
      </c>
      <c r="S37" s="565" t="s">
        <v>15</v>
      </c>
      <c r="T37" s="565" t="s">
        <v>8</v>
      </c>
      <c r="U37" s="578" t="str">
        <f t="shared" si="28"/>
        <v>25%</v>
      </c>
      <c r="V37" s="565" t="s">
        <v>18</v>
      </c>
      <c r="W37" s="565" t="s">
        <v>21</v>
      </c>
      <c r="X37" s="565" t="s">
        <v>539</v>
      </c>
      <c r="Y37" s="567">
        <f>IFERROR(IF(AND(R36="Probabilidad",R37="Probabilidad"),(AA36-(+AA36*U37)),IF(AND(R36="Impacto",R37="Probabilidad"),(AA35-(+AA35*U37)),IF(R37="Impacto",AA36,""))),"")</f>
        <v>0.252</v>
      </c>
      <c r="Z37" s="568" t="str">
        <f t="shared" si="29"/>
        <v>Baja</v>
      </c>
      <c r="AA37" s="569">
        <f t="shared" si="30"/>
        <v>0.252</v>
      </c>
      <c r="AB37" s="568" t="str">
        <f t="shared" si="31"/>
        <v>Menor</v>
      </c>
      <c r="AC37" s="569">
        <f>IFERROR(IF(AND(R36="Impacto",R37="Impacto"),(AC36-(+AC36*U37)),IF(AND(R36="Probabilidad",R37="Impacto"),(AC35-(+AC35*U37)),IF(R37="Probabilidad",AC36,""))),"")</f>
        <v>0.30000000000000004</v>
      </c>
      <c r="AD37" s="568" t="str">
        <f t="shared" si="32"/>
        <v>Moderado</v>
      </c>
      <c r="AE37" s="830"/>
      <c r="AF37" s="535"/>
      <c r="AG37" s="539"/>
      <c r="AH37" s="243"/>
      <c r="AI37" s="535"/>
      <c r="AJ37" s="535"/>
      <c r="AK37" s="535"/>
      <c r="AL37" s="572"/>
      <c r="AM37" s="572"/>
      <c r="AN37" s="572"/>
      <c r="AO37" s="572"/>
      <c r="AP37" s="573"/>
      <c r="AQ37" s="573"/>
      <c r="AR37" s="574"/>
      <c r="AS37" s="574"/>
      <c r="AT37" s="575"/>
      <c r="AU37" s="550"/>
    </row>
    <row r="38" spans="1:47" s="551" customFormat="1" ht="17.25" hidden="1" thickBot="1" x14ac:dyDescent="0.3">
      <c r="A38" s="846"/>
      <c r="B38" s="837"/>
      <c r="C38" s="837"/>
      <c r="D38" s="837"/>
      <c r="E38" s="837"/>
      <c r="F38" s="837"/>
      <c r="G38" s="837"/>
      <c r="H38" s="821"/>
      <c r="I38" s="831"/>
      <c r="J38" s="839"/>
      <c r="K38" s="845"/>
      <c r="L38" s="563">
        <f ca="1">IF(NOT(ISERROR(MATCH(K38,_xlfn.ANCHORARRAY(F15),0))),J17&amp;"Por favor no seleccionar los criterios de impacto",K38)</f>
        <v>0</v>
      </c>
      <c r="M38" s="831"/>
      <c r="N38" s="839"/>
      <c r="O38" s="831"/>
      <c r="P38" s="564">
        <v>4</v>
      </c>
      <c r="R38" s="566"/>
      <c r="S38" s="565"/>
      <c r="T38" s="565"/>
      <c r="U38" s="578"/>
      <c r="V38" s="565"/>
      <c r="W38" s="565"/>
      <c r="X38" s="565"/>
      <c r="Y38" s="567"/>
      <c r="Z38" s="568"/>
      <c r="AA38" s="569"/>
      <c r="AB38" s="568"/>
      <c r="AC38" s="569"/>
      <c r="AD38" s="568" t="str">
        <f>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
      </c>
      <c r="AE38" s="830"/>
      <c r="AF38" s="263"/>
      <c r="AG38" s="564"/>
      <c r="AH38" s="243"/>
      <c r="AI38" s="263"/>
      <c r="AJ38" s="535"/>
      <c r="AK38" s="535"/>
      <c r="AL38" s="572"/>
      <c r="AM38" s="572"/>
      <c r="AN38" s="572"/>
      <c r="AO38" s="572"/>
      <c r="AP38" s="573"/>
      <c r="AQ38" s="573"/>
      <c r="AR38" s="574"/>
      <c r="AS38" s="574"/>
      <c r="AT38" s="575"/>
      <c r="AU38" s="550"/>
    </row>
    <row r="39" spans="1:47" s="551" customFormat="1" ht="324.75" hidden="1" customHeight="1" x14ac:dyDescent="0.25">
      <c r="A39" s="846">
        <v>8</v>
      </c>
      <c r="B39" s="837" t="s">
        <v>815</v>
      </c>
      <c r="C39" s="837" t="s">
        <v>115</v>
      </c>
      <c r="D39" s="837" t="s">
        <v>878</v>
      </c>
      <c r="E39" s="837" t="s">
        <v>879</v>
      </c>
      <c r="F39" s="837" t="s">
        <v>880</v>
      </c>
      <c r="G39" s="837" t="s">
        <v>549</v>
      </c>
      <c r="H39" s="821">
        <v>255</v>
      </c>
      <c r="I39" s="831" t="str">
        <f>IF(H39&lt;=0,"",IF(H39&lt;=2,"Muy Baja",IF(H39&lt;=24,"Baja",IF(H39&lt;=500,"Media",IF(H39&lt;=5000,"Alta","Muy Alta")))))</f>
        <v>Media</v>
      </c>
      <c r="J39" s="839">
        <f>IF(I39="","",IF(I39="Muy Baja",0.2,IF(I39="Baja",0.4,IF(I39="Media",0.6,IF(I39="Alta",0.8,IF(I39="Muy Alta",1,))))))</f>
        <v>0.6</v>
      </c>
      <c r="K39" s="845" t="s">
        <v>129</v>
      </c>
      <c r="L39" s="563" t="str">
        <f>IF(NOT(ISERROR(MATCH(K39,'Tabla Impacto'!$B$221:$B$223,0))),'Tabla Impacto'!$F$223&amp;"Por favor no seleccionar los criterios de impacto(Afectación Económica o presupuestal y Pérdida Reputacional)",K39)</f>
        <v xml:space="preserve">     El riesgo afecta la imagen de la entidad con algunos usuarios de relevancia frente al logro de los objetivos</v>
      </c>
      <c r="M39" s="831" t="str">
        <f>IF(OR(L39='Tabla Impacto'!$C$11,L39='Tabla Impacto'!$D$11),"Leve",IF(OR(L39='Tabla Impacto'!$C$12,L39='Tabla Impacto'!$D$12),"Menor",IF(OR(L39='Tabla Impacto'!$C$13,L39='Tabla Impacto'!$D$13),"Moderado",IF(OR(L39='Tabla Impacto'!$C$14,L39='Tabla Impacto'!$D$14),"Mayor",IF(OR(L39='Tabla Impacto'!$C$15,L39='Tabla Impacto'!$D$15),"Catastrófico","")))))</f>
        <v>Moderado</v>
      </c>
      <c r="N39" s="839">
        <f>IF(M39="","",IF(M39="Leve",0.2,IF(M39="Menor",0.4,IF(M39="Moderado",0.6,IF(M39="Mayor",0.8,IF(M39="Catastrófico",1,))))))</f>
        <v>0.6</v>
      </c>
      <c r="O39" s="831"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564">
        <v>1</v>
      </c>
      <c r="Q39" s="565" t="s">
        <v>950</v>
      </c>
      <c r="R39" s="566" t="str">
        <f t="shared" si="19"/>
        <v>Probabilidad</v>
      </c>
      <c r="S39" s="565" t="s">
        <v>14</v>
      </c>
      <c r="T39" s="565" t="s">
        <v>9</v>
      </c>
      <c r="U39" s="578" t="str">
        <f t="shared" si="10"/>
        <v>40%</v>
      </c>
      <c r="V39" s="565" t="s">
        <v>18</v>
      </c>
      <c r="W39" s="565" t="s">
        <v>21</v>
      </c>
      <c r="X39" s="565" t="s">
        <v>539</v>
      </c>
      <c r="Y39" s="567">
        <f>IFERROR(IF(R39="Probabilidad",(J39-(+J39*U39)),IF(R39="Impacto",J39,"")),"")</f>
        <v>0.36</v>
      </c>
      <c r="Z39" s="568" t="str">
        <f>IFERROR(IF(Y39="","",IF(Y39&lt;=0.2,"Muy Baja",IF(Y39&lt;=0.4,"Baja",IF(Y39&lt;=0.6,"Media",IF(Y39&lt;=0.8,"Alta","Muy Alta"))))),"")</f>
        <v>Baja</v>
      </c>
      <c r="AA39" s="569">
        <f>+Y39</f>
        <v>0.36</v>
      </c>
      <c r="AB39" s="568" t="str">
        <f>IFERROR(IF(AC39="","",IF(AC39&lt;=0.2,"Leve",IF(AC39&lt;=0.4,"Menor",IF(AC39&lt;=0.6,"Moderado",IF(AC39&lt;=0.8,"Mayor","Catastrófico"))))),"")</f>
        <v>Moderado</v>
      </c>
      <c r="AC39" s="569">
        <f>IFERROR(IF(R39="Impacto",(N39-(+N39*U39)),IF(R39="Probabilidad",N39,"")),"")</f>
        <v>0.6</v>
      </c>
      <c r="AD39" s="568" t="str">
        <f>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830" t="s">
        <v>26</v>
      </c>
      <c r="AF39" s="581" t="s">
        <v>1071</v>
      </c>
      <c r="AG39" s="581" t="s">
        <v>1072</v>
      </c>
      <c r="AH39" s="582">
        <v>45657</v>
      </c>
      <c r="AI39" s="581" t="s">
        <v>1073</v>
      </c>
      <c r="AJ39" s="581" t="s">
        <v>1074</v>
      </c>
      <c r="AK39" s="535" t="s">
        <v>1075</v>
      </c>
      <c r="AL39" s="572"/>
      <c r="AM39" s="572"/>
      <c r="AN39" s="572"/>
      <c r="AO39" s="572"/>
      <c r="AP39" s="573"/>
      <c r="AQ39" s="573"/>
      <c r="AR39" s="574"/>
      <c r="AS39" s="574"/>
      <c r="AT39" s="575"/>
      <c r="AU39" s="550"/>
    </row>
    <row r="40" spans="1:47" s="551" customFormat="1" ht="168" hidden="1" customHeight="1" x14ac:dyDescent="0.25">
      <c r="A40" s="846"/>
      <c r="B40" s="837"/>
      <c r="C40" s="837"/>
      <c r="D40" s="837"/>
      <c r="E40" s="837"/>
      <c r="F40" s="837"/>
      <c r="G40" s="837"/>
      <c r="H40" s="821"/>
      <c r="I40" s="831"/>
      <c r="J40" s="839"/>
      <c r="K40" s="845"/>
      <c r="L40" s="563">
        <f ca="1">IF(NOT(ISERROR(MATCH(K40,_xlfn.ANCHORARRAY(F17),0))),J43&amp;"Por favor no seleccionar los criterios de impacto",K40)</f>
        <v>0</v>
      </c>
      <c r="M40" s="831"/>
      <c r="N40" s="839"/>
      <c r="O40" s="831"/>
      <c r="P40" s="564">
        <v>2</v>
      </c>
      <c r="Q40" s="565" t="s">
        <v>951</v>
      </c>
      <c r="R40" s="566" t="str">
        <f t="shared" si="19"/>
        <v>Probabilidad</v>
      </c>
      <c r="S40" s="565" t="s">
        <v>13</v>
      </c>
      <c r="T40" s="565" t="s">
        <v>8</v>
      </c>
      <c r="U40" s="578" t="str">
        <f t="shared" si="10"/>
        <v>40%</v>
      </c>
      <c r="V40" s="565" t="s">
        <v>18</v>
      </c>
      <c r="W40" s="565" t="s">
        <v>21</v>
      </c>
      <c r="X40" s="565" t="s">
        <v>539</v>
      </c>
      <c r="Y40" s="567">
        <f>IFERROR(IF(AND(R39="Probabilidad",R40="Probabilidad"),(AA39-(+AA39*U40)),IF(R40="Probabilidad",(J39-(+J39*U40)),IF(R40="Impacto",AA39,""))),"")</f>
        <v>0.216</v>
      </c>
      <c r="Z40" s="568" t="str">
        <f t="shared" ref="Z40:Z42" si="33">IFERROR(IF(Y40="","",IF(Y40&lt;=0.2,"Muy Baja",IF(Y40&lt;=0.4,"Baja",IF(Y40&lt;=0.6,"Media",IF(Y40&lt;=0.8,"Alta","Muy Alta"))))),"")</f>
        <v>Baja</v>
      </c>
      <c r="AA40" s="569">
        <f t="shared" ref="AA40:AA42" si="34">+Y40</f>
        <v>0.216</v>
      </c>
      <c r="AB40" s="568" t="str">
        <f t="shared" ref="AB40:AB42" si="35">IFERROR(IF(AC40="","",IF(AC40&lt;=0.2,"Leve",IF(AC40&lt;=0.4,"Menor",IF(AC40&lt;=0.6,"Moderado",IF(AC40&lt;=0.8,"Mayor","Catastrófico"))))),"")</f>
        <v>Moderado</v>
      </c>
      <c r="AC40" s="569">
        <f>IFERROR(IF(AND(R39="Impacto",R40="Impacto"),(AC39-(+AC39*U40)),IF(R40="Impacto",(N39-(+N39*U40)),IF(R40="Probabilidad",AC39,""))),"")</f>
        <v>0.6</v>
      </c>
      <c r="AD40" s="568" t="str">
        <f t="shared" ref="AD40:AD41" si="36">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830"/>
      <c r="AF40" s="535"/>
      <c r="AG40" s="539"/>
      <c r="AH40" s="243"/>
      <c r="AI40" s="535"/>
      <c r="AJ40" s="535"/>
      <c r="AK40" s="535"/>
      <c r="AL40" s="572"/>
      <c r="AM40" s="572"/>
      <c r="AN40" s="572"/>
      <c r="AO40" s="572"/>
      <c r="AP40" s="573"/>
      <c r="AQ40" s="573"/>
      <c r="AR40" s="574"/>
      <c r="AS40" s="574"/>
      <c r="AT40" s="575"/>
      <c r="AU40" s="550"/>
    </row>
    <row r="41" spans="1:47" s="551" customFormat="1" ht="129.75" hidden="1" customHeight="1" x14ac:dyDescent="0.25">
      <c r="A41" s="846"/>
      <c r="B41" s="837"/>
      <c r="C41" s="837"/>
      <c r="D41" s="837"/>
      <c r="E41" s="837"/>
      <c r="F41" s="837"/>
      <c r="G41" s="837"/>
      <c r="H41" s="821"/>
      <c r="I41" s="831"/>
      <c r="J41" s="839"/>
      <c r="K41" s="845"/>
      <c r="L41" s="563">
        <f ca="1">IF(NOT(ISERROR(MATCH(K41,_xlfn.ANCHORARRAY(F18),0))),J44&amp;"Por favor no seleccionar los criterios de impacto",K41)</f>
        <v>0</v>
      </c>
      <c r="M41" s="831"/>
      <c r="N41" s="839"/>
      <c r="O41" s="831"/>
      <c r="P41" s="564">
        <v>3</v>
      </c>
      <c r="Q41" s="565" t="s">
        <v>952</v>
      </c>
      <c r="R41" s="566" t="str">
        <f t="shared" si="19"/>
        <v>Probabilidad</v>
      </c>
      <c r="S41" s="565" t="s">
        <v>13</v>
      </c>
      <c r="T41" s="565" t="s">
        <v>8</v>
      </c>
      <c r="U41" s="578" t="str">
        <f t="shared" si="10"/>
        <v>40%</v>
      </c>
      <c r="V41" s="565" t="s">
        <v>18</v>
      </c>
      <c r="W41" s="565" t="s">
        <v>21</v>
      </c>
      <c r="X41" s="565" t="s">
        <v>539</v>
      </c>
      <c r="Y41" s="567">
        <f>IFERROR(IF(AND(R40="Probabilidad",R41="Probabilidad"),(AA40-(+AA40*U41)),IF(AND(R40="Impacto",R41="Probabilidad"),(AA39-(+AA39*U41)),IF(R41="Impacto",AA40,""))),"")</f>
        <v>0.12959999999999999</v>
      </c>
      <c r="Z41" s="568" t="str">
        <f t="shared" si="33"/>
        <v>Muy Baja</v>
      </c>
      <c r="AA41" s="569">
        <f t="shared" si="34"/>
        <v>0.12959999999999999</v>
      </c>
      <c r="AB41" s="568" t="str">
        <f t="shared" si="35"/>
        <v>Moderado</v>
      </c>
      <c r="AC41" s="569">
        <f>IFERROR(IF(AND(R40="Impacto",R41="Impacto"),(AC40-(+AC40*U41)),IF(AND(R40="Probabilidad",R41="Impacto"),(AC39-(+AC39*U41)),IF(R41="Probabilidad",AC40,""))),"")</f>
        <v>0.6</v>
      </c>
      <c r="AD41" s="568" t="str">
        <f t="shared" si="36"/>
        <v>Moderado</v>
      </c>
      <c r="AE41" s="830"/>
      <c r="AF41" s="535"/>
      <c r="AG41" s="539"/>
      <c r="AH41" s="243"/>
      <c r="AI41" s="535"/>
      <c r="AJ41" s="535"/>
      <c r="AK41" s="535"/>
      <c r="AL41" s="572"/>
      <c r="AM41" s="572"/>
      <c r="AN41" s="572"/>
      <c r="AO41" s="572"/>
      <c r="AP41" s="573"/>
      <c r="AQ41" s="573"/>
      <c r="AR41" s="574"/>
      <c r="AS41" s="574"/>
      <c r="AT41" s="575"/>
      <c r="AU41" s="550"/>
    </row>
    <row r="42" spans="1:47" s="551" customFormat="1" ht="96" hidden="1" customHeight="1" x14ac:dyDescent="0.25">
      <c r="A42" s="846"/>
      <c r="B42" s="837"/>
      <c r="C42" s="837"/>
      <c r="D42" s="837"/>
      <c r="E42" s="837"/>
      <c r="F42" s="837"/>
      <c r="G42" s="837"/>
      <c r="H42" s="821"/>
      <c r="I42" s="831"/>
      <c r="J42" s="839"/>
      <c r="K42" s="845"/>
      <c r="L42" s="563">
        <f ca="1">IF(NOT(ISERROR(MATCH(K42,_xlfn.ANCHORARRAY(F43),0))),J45&amp;"Por favor no seleccionar los criterios de impacto",K42)</f>
        <v>0</v>
      </c>
      <c r="M42" s="831"/>
      <c r="N42" s="839"/>
      <c r="O42" s="831"/>
      <c r="P42" s="564">
        <v>4</v>
      </c>
      <c r="Q42" s="565" t="s">
        <v>953</v>
      </c>
      <c r="R42" s="566" t="str">
        <f t="shared" si="19"/>
        <v>Impacto</v>
      </c>
      <c r="S42" s="565" t="s">
        <v>15</v>
      </c>
      <c r="T42" s="565" t="s">
        <v>8</v>
      </c>
      <c r="U42" s="578" t="str">
        <f t="shared" si="10"/>
        <v>25%</v>
      </c>
      <c r="V42" s="565" t="s">
        <v>18</v>
      </c>
      <c r="W42" s="565" t="s">
        <v>21</v>
      </c>
      <c r="X42" s="565" t="s">
        <v>539</v>
      </c>
      <c r="Y42" s="567">
        <f>IFERROR(IF(AND(R41="Probabilidad",R42="Probabilidad"),(AA41-(+AA41*U42)),IF(AND(R41="Impacto",R42="Probabilidad"),(AA40-(+AA40*U42)),IF(R42="Impacto",AA41,""))),"")</f>
        <v>0.12959999999999999</v>
      </c>
      <c r="Z42" s="568" t="str">
        <f t="shared" si="33"/>
        <v>Muy Baja</v>
      </c>
      <c r="AA42" s="569">
        <f t="shared" si="34"/>
        <v>0.12959999999999999</v>
      </c>
      <c r="AB42" s="568" t="str">
        <f t="shared" si="35"/>
        <v>Moderado</v>
      </c>
      <c r="AC42" s="569">
        <f>IFERROR(IF(AND(R41="Impacto",R42="Impacto"),(AC41-(+AC41*U42)),IF(AND(R41="Probabilidad",R42="Impacto"),(AC40-(+AC40*U42)),IF(R42="Probabilidad",AC41,""))),"")</f>
        <v>0.44999999999999996</v>
      </c>
      <c r="AD42" s="568" t="str">
        <f>IFERROR(IF(OR(AND(Z42="Muy Baja",AB42="Leve"),AND(Z42="Muy Baja",AB42="Menor"),AND(Z42="Baja",AB42="Leve")),"Bajo",IF(OR(AND(Z42="Muy baja",AB42="Moderado"),AND(Z42="Baja",AB42="Menor"),AND(Z42="Baja",AB42="Moderado"),AND(Z42="Media",AB42="Leve"),AND(Z42="Media",AB42="Menor"),AND(Z42="Media",AB42="Moderado"),AND(Z42="Alta",AB42="Leve"),AND(Z42="Alta",AB42="Menor")),"Moderado",IF(OR(AND(Z42="Muy Baja",AB42="Mayor"),AND(Z42="Baja",AB42="Mayor"),AND(Z42="Media",AB42="Mayor"),AND(Z42="Alta",AB42="Moderado"),AND(Z42="Alta",AB42="Mayor"),AND(Z42="Muy Alta",AB42="Leve"),AND(Z42="Muy Alta",AB42="Menor"),AND(Z42="Muy Alta",AB42="Moderado"),AND(Z42="Muy Alta",AB42="Mayor")),"Alto",IF(OR(AND(Z42="Muy Baja",AB42="Catastrófico"),AND(Z42="Baja",AB42="Catastrófico"),AND(Z42="Media",AB42="Catastrófico"),AND(Z42="Alta",AB42="Catastrófico"),AND(Z42="Muy Alta",AB42="Catastrófico")),"Extremo","")))),"")</f>
        <v>Moderado</v>
      </c>
      <c r="AE42" s="830"/>
      <c r="AF42" s="263"/>
      <c r="AG42" s="564"/>
      <c r="AH42" s="243"/>
      <c r="AI42" s="263"/>
      <c r="AJ42" s="535"/>
      <c r="AK42" s="535"/>
      <c r="AL42" s="572"/>
      <c r="AM42" s="572"/>
      <c r="AN42" s="572"/>
      <c r="AO42" s="572"/>
      <c r="AP42" s="573"/>
      <c r="AQ42" s="573"/>
      <c r="AR42" s="574"/>
      <c r="AS42" s="574"/>
      <c r="AT42" s="575"/>
      <c r="AU42" s="550"/>
    </row>
    <row r="43" spans="1:47" s="551" customFormat="1" ht="135" hidden="1" customHeight="1" x14ac:dyDescent="0.25">
      <c r="A43" s="846">
        <v>9</v>
      </c>
      <c r="B43" s="837" t="s">
        <v>817</v>
      </c>
      <c r="C43" s="837" t="s">
        <v>116</v>
      </c>
      <c r="D43" s="837" t="s">
        <v>887</v>
      </c>
      <c r="E43" s="837" t="s">
        <v>888</v>
      </c>
      <c r="F43" s="837" t="s">
        <v>889</v>
      </c>
      <c r="G43" s="837" t="s">
        <v>540</v>
      </c>
      <c r="H43" s="821">
        <v>246</v>
      </c>
      <c r="I43" s="831" t="str">
        <f>IF(H43&lt;=0,"",IF(H43&lt;=2,"Muy Baja",IF(H43&lt;=24,"Baja",IF(H43&lt;=500,"Media",IF(H43&lt;=5000,"Alta","Muy Alta")))))</f>
        <v>Media</v>
      </c>
      <c r="J43" s="839">
        <f>IF(I43="","",IF(I43="Muy Baja",0.2,IF(I43="Baja",0.4,IF(I43="Media",0.6,IF(I43="Alta",0.8,IF(I43="Muy Alta",1,))))))</f>
        <v>0.6</v>
      </c>
      <c r="K43" s="845" t="s">
        <v>125</v>
      </c>
      <c r="L43" s="563" t="str">
        <f>IF(NOT(ISERROR(MATCH(K43,'Tabla Impacto'!$B$221:$B$223,0))),'Tabla Impacto'!$F$223&amp;"Por favor no seleccionar los criterios de impacto(Afectación Económica o presupuestal y Pérdida Reputacional)",K43)</f>
        <v xml:space="preserve">     Entre 100 y 500 SMLMV </v>
      </c>
      <c r="M43" s="831" t="str">
        <f>IF(OR(L43='Tabla Impacto'!$C$11,L43='Tabla Impacto'!$D$11),"Leve",IF(OR(L43='Tabla Impacto'!$C$12,L43='Tabla Impacto'!$D$12),"Menor",IF(OR(L43='Tabla Impacto'!$C$13,L43='Tabla Impacto'!$D$13),"Moderado",IF(OR(L43='Tabla Impacto'!$C$14,L43='Tabla Impacto'!$D$14),"Mayor",IF(OR(L43='Tabla Impacto'!$C$15,L43='Tabla Impacto'!$D$15),"Catastrófico","")))))</f>
        <v>Mayor</v>
      </c>
      <c r="N43" s="839">
        <f>IF(M43="","",IF(M43="Leve",0.2,IF(M43="Menor",0.4,IF(M43="Moderado",0.6,IF(M43="Mayor",0.8,IF(M43="Catastrófico",1,))))))</f>
        <v>0.8</v>
      </c>
      <c r="O43" s="831" t="str">
        <f>IF(OR(AND(I43="Muy Baja",M43="Leve"),AND(I43="Muy Baja",M43="Menor"),AND(I43="Baja",M43="Leve")),"Bajo",IF(OR(AND(I43="Muy baja",M43="Moderado"),AND(I43="Baja",M43="Menor"),AND(I43="Baja",M43="Moderado"),AND(I43="Media",M43="Leve"),AND(I43="Media",M43="Menor"),AND(I43="Media",M43="Moderado"),AND(I43="Alta",M43="Leve"),AND(I43="Alta",M43="Menor")),"Moderado",IF(OR(AND(I43="Muy Baja",M43="Mayor"),AND(I43="Baja",M43="Mayor"),AND(I43="Media",M43="Mayor"),AND(I43="Alta",M43="Moderado"),AND(I43="Alta",M43="Mayor"),AND(I43="Muy Alta",M43="Leve"),AND(I43="Muy Alta",M43="Menor"),AND(I43="Muy Alta",M43="Moderado"),AND(I43="Muy Alta",M43="Mayor")),"Alto",IF(OR(AND(I43="Muy Baja",M43="Catastrófico"),AND(I43="Baja",M43="Catastrófico"),AND(I43="Media",M43="Catastrófico"),AND(I43="Alta",M43="Catastrófico"),AND(I43="Muy Alta",M43="Catastrófico")),"Extremo",""))))</f>
        <v>Alto</v>
      </c>
      <c r="P43" s="564">
        <v>1</v>
      </c>
      <c r="Q43" s="837" t="s">
        <v>958</v>
      </c>
      <c r="R43" s="566" t="str">
        <f t="shared" si="19"/>
        <v>Probabilidad</v>
      </c>
      <c r="S43" s="576" t="s">
        <v>13</v>
      </c>
      <c r="T43" s="576" t="s">
        <v>8</v>
      </c>
      <c r="U43" s="578" t="str">
        <f t="shared" si="10"/>
        <v>40%</v>
      </c>
      <c r="V43" s="565" t="s">
        <v>541</v>
      </c>
      <c r="W43" s="565" t="s">
        <v>21</v>
      </c>
      <c r="X43" s="565" t="s">
        <v>539</v>
      </c>
      <c r="Y43" s="567">
        <f>IFERROR(IF(R43="Probabilidad",(J43-(+J43*U43)),IF(R43="Impacto",J43,"")),"")</f>
        <v>0.36</v>
      </c>
      <c r="Z43" s="568" t="str">
        <f>IFERROR(IF(Y43="","",IF(Y43&lt;=0.2,"Muy Baja",IF(Y43&lt;=0.4,"Baja",IF(Y43&lt;=0.6,"Media",IF(Y43&lt;=0.8,"Alta","Muy Alta"))))),"")</f>
        <v>Baja</v>
      </c>
      <c r="AA43" s="569">
        <f>+Y43</f>
        <v>0.36</v>
      </c>
      <c r="AB43" s="568" t="str">
        <f>IFERROR(IF(AC43="","",IF(AC43&lt;=0.2,"Leve",IF(AC43&lt;=0.4,"Menor",IF(AC43&lt;=0.6,"Moderado",IF(AC43&lt;=0.8,"Mayor","Catastrófico"))))),"")</f>
        <v>Mayor</v>
      </c>
      <c r="AC43" s="569">
        <f>IFERROR(IF(R43="Impacto",(N43-(+N43*U43)),IF(R43="Probabilidad",N43,"")),"")</f>
        <v>0.8</v>
      </c>
      <c r="AD43" s="568" t="str">
        <f>IFERROR(IF(OR(AND(Z43="Muy Baja",AB43="Leve"),AND(Z43="Muy Baja",AB43="Menor"),AND(Z43="Baja",AB43="Leve")),"Bajo",IF(OR(AND(Z43="Muy baja",AB43="Moderado"),AND(Z43="Baja",AB43="Menor"),AND(Z43="Baja",AB43="Moderado"),AND(Z43="Media",AB43="Leve"),AND(Z43="Media",AB43="Menor"),AND(Z43="Media",AB43="Moderado"),AND(Z43="Alta",AB43="Leve"),AND(Z43="Alta",AB43="Menor")),"Moderado",IF(OR(AND(Z43="Muy Baja",AB43="Mayor"),AND(Z43="Baja",AB43="Mayor"),AND(Z43="Media",AB43="Mayor"),AND(Z43="Alta",AB43="Moderado"),AND(Z43="Alta",AB43="Mayor"),AND(Z43="Muy Alta",AB43="Leve"),AND(Z43="Muy Alta",AB43="Menor"),AND(Z43="Muy Alta",AB43="Moderado"),AND(Z43="Muy Alta",AB43="Mayor")),"Alto",IF(OR(AND(Z43="Muy Baja",AB43="Catastrófico"),AND(Z43="Baja",AB43="Catastrófico"),AND(Z43="Media",AB43="Catastrófico"),AND(Z43="Alta",AB43="Catastrófico"),AND(Z43="Muy Alta",AB43="Catastrófico")),"Extremo","")))),"")</f>
        <v>Alto</v>
      </c>
      <c r="AE43" s="830" t="s">
        <v>26</v>
      </c>
      <c r="AF43" s="539" t="s">
        <v>1076</v>
      </c>
      <c r="AG43" s="539" t="s">
        <v>1077</v>
      </c>
      <c r="AH43" s="577">
        <v>45657</v>
      </c>
      <c r="AI43" s="577" t="s">
        <v>1078</v>
      </c>
      <c r="AJ43" s="535" t="s">
        <v>1079</v>
      </c>
      <c r="AK43" s="535" t="s">
        <v>1077</v>
      </c>
      <c r="AL43" s="572"/>
      <c r="AM43" s="572"/>
      <c r="AN43" s="572"/>
      <c r="AO43" s="572"/>
      <c r="AP43" s="573"/>
      <c r="AQ43" s="573"/>
      <c r="AR43" s="574"/>
      <c r="AS43" s="574"/>
      <c r="AT43" s="575"/>
      <c r="AU43" s="550"/>
    </row>
    <row r="44" spans="1:47" s="551" customFormat="1" ht="46.5" hidden="1" customHeight="1" x14ac:dyDescent="0.25">
      <c r="A44" s="846"/>
      <c r="B44" s="837"/>
      <c r="C44" s="837"/>
      <c r="D44" s="837"/>
      <c r="E44" s="837"/>
      <c r="F44" s="837"/>
      <c r="G44" s="837"/>
      <c r="H44" s="821"/>
      <c r="I44" s="831"/>
      <c r="J44" s="839"/>
      <c r="K44" s="845"/>
      <c r="L44" s="563">
        <f ca="1">IF(NOT(ISERROR(MATCH(K44,_xlfn.ANCHORARRAY(F53),0))),J47&amp;"Por favor no seleccionar los criterios de impacto",K44)</f>
        <v>0</v>
      </c>
      <c r="M44" s="831"/>
      <c r="N44" s="839"/>
      <c r="O44" s="831"/>
      <c r="P44" s="564">
        <v>2</v>
      </c>
      <c r="Q44" s="837"/>
      <c r="R44" s="566" t="str">
        <f t="shared" si="19"/>
        <v/>
      </c>
      <c r="S44" s="576"/>
      <c r="T44" s="576"/>
      <c r="U44" s="578" t="str">
        <f t="shared" si="10"/>
        <v/>
      </c>
      <c r="V44" s="565"/>
      <c r="W44" s="565"/>
      <c r="X44" s="565"/>
      <c r="Y44" s="567" t="str">
        <f>IFERROR(IF(AND(R43="Probabilidad",R44="Probabilidad"),(AA43-(+AA43*U44)),IF(R44="Probabilidad",(J43-(+J43*U44)),IF(R44="Impacto",AA43,""))),"")</f>
        <v/>
      </c>
      <c r="Z44" s="568" t="str">
        <f t="shared" ref="Z44:Z46" si="37">IFERROR(IF(Y44="","",IF(Y44&lt;=0.2,"Muy Baja",IF(Y44&lt;=0.4,"Baja",IF(Y44&lt;=0.6,"Media",IF(Y44&lt;=0.8,"Alta","Muy Alta"))))),"")</f>
        <v/>
      </c>
      <c r="AA44" s="569" t="str">
        <f t="shared" ref="AA44:AA46" si="38">+Y44</f>
        <v/>
      </c>
      <c r="AB44" s="568" t="str">
        <f t="shared" ref="AB44:AB46" si="39">IFERROR(IF(AC44="","",IF(AC44&lt;=0.2,"Leve",IF(AC44&lt;=0.4,"Menor",IF(AC44&lt;=0.6,"Moderado",IF(AC44&lt;=0.8,"Mayor","Catastrófico"))))),"")</f>
        <v/>
      </c>
      <c r="AC44" s="569" t="str">
        <f>IFERROR(IF(AND(R43="Impacto",R44="Impacto"),(AC43-(+AC43*U44)),IF(R44="Impacto",(N43-(+N43*U44)),IF(R44="Probabilidad",AC43,""))),"")</f>
        <v/>
      </c>
      <c r="AD44" s="568" t="str">
        <f t="shared" ref="AD44:AD45" si="40">IFERROR(IF(OR(AND(Z44="Muy Baja",AB44="Leve"),AND(Z44="Muy Baja",AB44="Menor"),AND(Z44="Baja",AB44="Leve")),"Bajo",IF(OR(AND(Z44="Muy baja",AB44="Moderado"),AND(Z44="Baja",AB44="Menor"),AND(Z44="Baja",AB44="Moderado"),AND(Z44="Media",AB44="Leve"),AND(Z44="Media",AB44="Menor"),AND(Z44="Media",AB44="Moderado"),AND(Z44="Alta",AB44="Leve"),AND(Z44="Alta",AB44="Menor")),"Moderado",IF(OR(AND(Z44="Muy Baja",AB44="Mayor"),AND(Z44="Baja",AB44="Mayor"),AND(Z44="Media",AB44="Mayor"),AND(Z44="Alta",AB44="Moderado"),AND(Z44="Alta",AB44="Mayor"),AND(Z44="Muy Alta",AB44="Leve"),AND(Z44="Muy Alta",AB44="Menor"),AND(Z44="Muy Alta",AB44="Moderado"),AND(Z44="Muy Alta",AB44="Mayor")),"Alto",IF(OR(AND(Z44="Muy Baja",AB44="Catastrófico"),AND(Z44="Baja",AB44="Catastrófico"),AND(Z44="Media",AB44="Catastrófico"),AND(Z44="Alta",AB44="Catastrófico"),AND(Z44="Muy Alta",AB44="Catastrófico")),"Extremo","")))),"")</f>
        <v/>
      </c>
      <c r="AE44" s="830"/>
      <c r="AF44" s="539"/>
      <c r="AG44" s="539"/>
      <c r="AH44" s="577"/>
      <c r="AI44" s="577"/>
      <c r="AJ44" s="535"/>
      <c r="AK44" s="535"/>
      <c r="AL44" s="572"/>
      <c r="AM44" s="572"/>
      <c r="AN44" s="572"/>
      <c r="AO44" s="572"/>
      <c r="AP44" s="573"/>
      <c r="AQ44" s="573"/>
      <c r="AR44" s="574"/>
      <c r="AS44" s="574"/>
      <c r="AT44" s="575"/>
      <c r="AU44" s="550"/>
    </row>
    <row r="45" spans="1:47" s="551" customFormat="1" ht="46.5" hidden="1" customHeight="1" x14ac:dyDescent="0.25">
      <c r="A45" s="846"/>
      <c r="B45" s="837"/>
      <c r="C45" s="837"/>
      <c r="D45" s="837"/>
      <c r="E45" s="837"/>
      <c r="F45" s="837"/>
      <c r="G45" s="837"/>
      <c r="H45" s="821"/>
      <c r="I45" s="831"/>
      <c r="J45" s="839"/>
      <c r="K45" s="845"/>
      <c r="L45" s="563">
        <f ca="1">IF(NOT(ISERROR(MATCH(K45,_xlfn.ANCHORARRAY(F54),0))),J48&amp;"Por favor no seleccionar los criterios de impacto",K45)</f>
        <v>0</v>
      </c>
      <c r="M45" s="831"/>
      <c r="N45" s="839"/>
      <c r="O45" s="831"/>
      <c r="P45" s="564">
        <v>3</v>
      </c>
      <c r="Q45" s="837"/>
      <c r="R45" s="566" t="str">
        <f t="shared" si="19"/>
        <v/>
      </c>
      <c r="S45" s="576"/>
      <c r="T45" s="576"/>
      <c r="U45" s="578" t="str">
        <f t="shared" si="10"/>
        <v/>
      </c>
      <c r="V45" s="565"/>
      <c r="W45" s="565"/>
      <c r="X45" s="565"/>
      <c r="Y45" s="567" t="str">
        <f>IFERROR(IF(AND(R44="Probabilidad",R45="Probabilidad"),(AA44-(+AA44*U45)),IF(AND(R44="Impacto",R45="Probabilidad"),(AA43-(+AA43*U45)),IF(R45="Impacto",AA44,""))),"")</f>
        <v/>
      </c>
      <c r="Z45" s="568" t="str">
        <f t="shared" si="37"/>
        <v/>
      </c>
      <c r="AA45" s="569" t="str">
        <f t="shared" si="38"/>
        <v/>
      </c>
      <c r="AB45" s="568" t="str">
        <f t="shared" si="39"/>
        <v/>
      </c>
      <c r="AC45" s="569" t="str">
        <f>IFERROR(IF(AND(R44="Impacto",R45="Impacto"),(AC44-(+AC44*U45)),IF(AND(R44="Probabilidad",R45="Impacto"),(AC43-(+AC43*U45)),IF(R45="Probabilidad",AC44,""))),"")</f>
        <v/>
      </c>
      <c r="AD45" s="568" t="str">
        <f t="shared" si="40"/>
        <v/>
      </c>
      <c r="AE45" s="830"/>
      <c r="AF45" s="539"/>
      <c r="AG45" s="539"/>
      <c r="AH45" s="577"/>
      <c r="AI45" s="577"/>
      <c r="AJ45" s="535"/>
      <c r="AK45" s="535"/>
      <c r="AL45" s="572"/>
      <c r="AM45" s="572"/>
      <c r="AN45" s="572"/>
      <c r="AO45" s="572"/>
      <c r="AP45" s="573"/>
      <c r="AQ45" s="573"/>
      <c r="AR45" s="574"/>
      <c r="AS45" s="574"/>
      <c r="AT45" s="575"/>
      <c r="AU45" s="550"/>
    </row>
    <row r="46" spans="1:47" s="551" customFormat="1" ht="46.5" hidden="1" customHeight="1" x14ac:dyDescent="0.25">
      <c r="A46" s="846"/>
      <c r="B46" s="837"/>
      <c r="C46" s="837"/>
      <c r="D46" s="837"/>
      <c r="E46" s="837"/>
      <c r="F46" s="837"/>
      <c r="G46" s="837"/>
      <c r="H46" s="821"/>
      <c r="I46" s="831"/>
      <c r="J46" s="839"/>
      <c r="K46" s="845"/>
      <c r="L46" s="563">
        <f ca="1">IF(NOT(ISERROR(MATCH(K46,_xlfn.ANCHORARRAY(F47),0))),J49&amp;"Por favor no seleccionar los criterios de impacto",K46)</f>
        <v>0</v>
      </c>
      <c r="M46" s="831"/>
      <c r="N46" s="839"/>
      <c r="O46" s="831"/>
      <c r="P46" s="564">
        <v>4</v>
      </c>
      <c r="Q46" s="837"/>
      <c r="R46" s="566" t="str">
        <f t="shared" si="19"/>
        <v/>
      </c>
      <c r="S46" s="576"/>
      <c r="T46" s="576"/>
      <c r="U46" s="578" t="str">
        <f t="shared" si="10"/>
        <v/>
      </c>
      <c r="V46" s="565"/>
      <c r="W46" s="565"/>
      <c r="X46" s="565"/>
      <c r="Y46" s="567" t="str">
        <f>IFERROR(IF(AND(R45="Probabilidad",R46="Probabilidad"),(AA45-(+AA45*U46)),IF(AND(R45="Impacto",R46="Probabilidad"),(AA44-(+AA44*U46)),IF(R46="Impacto",AA45,""))),"")</f>
        <v/>
      </c>
      <c r="Z46" s="568" t="str">
        <f t="shared" si="37"/>
        <v/>
      </c>
      <c r="AA46" s="569" t="str">
        <f t="shared" si="38"/>
        <v/>
      </c>
      <c r="AB46" s="568" t="str">
        <f t="shared" si="39"/>
        <v/>
      </c>
      <c r="AC46" s="569" t="str">
        <f>IFERROR(IF(AND(R45="Impacto",R46="Impacto"),(AC45-(+AC45*U46)),IF(AND(R45="Probabilidad",R46="Impacto"),(AC44-(+AC44*U46)),IF(R46="Probabilidad",AC45,""))),"")</f>
        <v/>
      </c>
      <c r="AD46" s="568" t="str">
        <f>IFERROR(IF(OR(AND(Z46="Muy Baja",AB46="Leve"),AND(Z46="Muy Baja",AB46="Menor"),AND(Z46="Baja",AB46="Leve")),"Bajo",IF(OR(AND(Z46="Muy baja",AB46="Moderado"),AND(Z46="Baja",AB46="Menor"),AND(Z46="Baja",AB46="Moderado"),AND(Z46="Media",AB46="Leve"),AND(Z46="Media",AB46="Menor"),AND(Z46="Media",AB46="Moderado"),AND(Z46="Alta",AB46="Leve"),AND(Z46="Alta",AB46="Menor")),"Moderado",IF(OR(AND(Z46="Muy Baja",AB46="Mayor"),AND(Z46="Baja",AB46="Mayor"),AND(Z46="Media",AB46="Mayor"),AND(Z46="Alta",AB46="Moderado"),AND(Z46="Alta",AB46="Mayor"),AND(Z46="Muy Alta",AB46="Leve"),AND(Z46="Muy Alta",AB46="Menor"),AND(Z46="Muy Alta",AB46="Moderado"),AND(Z46="Muy Alta",AB46="Mayor")),"Alto",IF(OR(AND(Z46="Muy Baja",AB46="Catastrófico"),AND(Z46="Baja",AB46="Catastrófico"),AND(Z46="Media",AB46="Catastrófico"),AND(Z46="Alta",AB46="Catastrófico"),AND(Z46="Muy Alta",AB46="Catastrófico")),"Extremo","")))),"")</f>
        <v/>
      </c>
      <c r="AE46" s="830"/>
      <c r="AF46" s="539"/>
      <c r="AG46" s="539"/>
      <c r="AH46" s="577"/>
      <c r="AI46" s="577"/>
      <c r="AJ46" s="535"/>
      <c r="AK46" s="535"/>
      <c r="AL46" s="572"/>
      <c r="AM46" s="572"/>
      <c r="AN46" s="572"/>
      <c r="AO46" s="572"/>
      <c r="AP46" s="573"/>
      <c r="AQ46" s="573"/>
      <c r="AR46" s="574"/>
      <c r="AS46" s="574"/>
      <c r="AT46" s="575"/>
      <c r="AU46" s="550"/>
    </row>
    <row r="47" spans="1:47" s="551" customFormat="1" ht="145.5" hidden="1" customHeight="1" x14ac:dyDescent="0.25">
      <c r="A47" s="846">
        <v>10</v>
      </c>
      <c r="B47" s="837" t="s">
        <v>817</v>
      </c>
      <c r="C47" s="837" t="s">
        <v>115</v>
      </c>
      <c r="D47" s="837" t="s">
        <v>893</v>
      </c>
      <c r="E47" s="837" t="s">
        <v>894</v>
      </c>
      <c r="F47" s="837" t="s">
        <v>895</v>
      </c>
      <c r="G47" s="837" t="s">
        <v>540</v>
      </c>
      <c r="H47" s="821">
        <v>365</v>
      </c>
      <c r="I47" s="831" t="str">
        <f>IF(H47&lt;=0,"",IF(H47&lt;=2,"Muy Baja",IF(H47&lt;=24,"Baja",IF(H47&lt;=500,"Media",IF(H47&lt;=5000,"Alta","Muy Alta")))))</f>
        <v>Media</v>
      </c>
      <c r="J47" s="839">
        <f>IF(I47="","",IF(I47="Muy Baja",0.2,IF(I47="Baja",0.4,IF(I47="Media",0.6,IF(I47="Alta",0.8,IF(I47="Muy Alta",1,))))))</f>
        <v>0.6</v>
      </c>
      <c r="K47" s="845" t="s">
        <v>130</v>
      </c>
      <c r="L47" s="563" t="str">
        <f>IF(NOT(ISERROR(MATCH(K47,'Tabla Impacto'!$B$221:$B$223,0))),'Tabla Impacto'!$F$223&amp;"Por favor no seleccionar los criterios de impacto(Afectación Económica o presupuestal y Pérdida Reputacional)",K47)</f>
        <v xml:space="preserve">     El riesgo afecta la imagen de de la entidad con efecto publicitario sostenido a nivel de sector administrativo, nivel departamental o municipal</v>
      </c>
      <c r="M47" s="831" t="str">
        <f>IF(OR(L47='Tabla Impacto'!$C$11,L47='Tabla Impacto'!$D$11),"Leve",IF(OR(L47='Tabla Impacto'!$C$12,L47='Tabla Impacto'!$D$12),"Menor",IF(OR(L47='Tabla Impacto'!$C$13,L47='Tabla Impacto'!$D$13),"Moderado",IF(OR(L47='Tabla Impacto'!$C$14,L47='Tabla Impacto'!$D$14),"Mayor",IF(OR(L47='Tabla Impacto'!$C$15,L47='Tabla Impacto'!$D$15),"Catastrófico","")))))</f>
        <v>Mayor</v>
      </c>
      <c r="N47" s="839">
        <f>IF(M47="","",IF(M47="Leve",0.2,IF(M47="Menor",0.4,IF(M47="Moderado",0.6,IF(M47="Mayor",0.8,IF(M47="Catastrófico",1,))))))</f>
        <v>0.8</v>
      </c>
      <c r="O47" s="831" t="str">
        <f>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Alto</v>
      </c>
      <c r="P47" s="564">
        <v>1</v>
      </c>
      <c r="Q47" s="576" t="s">
        <v>963</v>
      </c>
      <c r="R47" s="566" t="str">
        <f t="shared" si="19"/>
        <v>Probabilidad</v>
      </c>
      <c r="S47" s="576" t="s">
        <v>13</v>
      </c>
      <c r="T47" s="576" t="s">
        <v>8</v>
      </c>
      <c r="U47" s="578" t="str">
        <f t="shared" si="10"/>
        <v>40%</v>
      </c>
      <c r="V47" s="565" t="s">
        <v>18</v>
      </c>
      <c r="W47" s="565" t="s">
        <v>21</v>
      </c>
      <c r="X47" s="565" t="s">
        <v>539</v>
      </c>
      <c r="Y47" s="567">
        <f>IFERROR(IF(R47="Probabilidad",(J47-(+J47*U47)),IF(R47="Impacto",J47,"")),"")</f>
        <v>0.36</v>
      </c>
      <c r="Z47" s="568" t="str">
        <f>IFERROR(IF(Y47="","",IF(Y47&lt;=0.2,"Muy Baja",IF(Y47&lt;=0.4,"Baja",IF(Y47&lt;=0.6,"Media",IF(Y47&lt;=0.8,"Alta","Muy Alta"))))),"")</f>
        <v>Baja</v>
      </c>
      <c r="AA47" s="569">
        <f>+Y47</f>
        <v>0.36</v>
      </c>
      <c r="AB47" s="568" t="str">
        <f>IFERROR(IF(AC47="","",IF(AC47&lt;=0.2,"Leve",IF(AC47&lt;=0.4,"Menor",IF(AC47&lt;=0.6,"Moderado",IF(AC47&lt;=0.8,"Mayor","Catastrófico"))))),"")</f>
        <v>Mayor</v>
      </c>
      <c r="AC47" s="569">
        <f>IFERROR(IF(R47="Impacto",(N47-(+N47*U47)),IF(R47="Probabilidad",N47,"")),"")</f>
        <v>0.8</v>
      </c>
      <c r="AD47" s="568" t="str">
        <f>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Alto</v>
      </c>
      <c r="AE47" s="830" t="s">
        <v>26</v>
      </c>
      <c r="AF47" s="270" t="s">
        <v>1080</v>
      </c>
      <c r="AG47" s="270" t="s">
        <v>1081</v>
      </c>
      <c r="AH47" s="583">
        <v>45657</v>
      </c>
      <c r="AI47" s="270" t="s">
        <v>1082</v>
      </c>
      <c r="AJ47" s="535" t="s">
        <v>1079</v>
      </c>
      <c r="AK47" s="535" t="s">
        <v>1083</v>
      </c>
      <c r="AL47" s="572"/>
      <c r="AM47" s="572"/>
      <c r="AN47" s="572"/>
      <c r="AO47" s="572"/>
      <c r="AP47" s="573"/>
      <c r="AQ47" s="573"/>
      <c r="AR47" s="574"/>
      <c r="AS47" s="574"/>
      <c r="AT47" s="575"/>
      <c r="AU47" s="550"/>
    </row>
    <row r="48" spans="1:47" s="551" customFormat="1" ht="96.75" hidden="1" customHeight="1" x14ac:dyDescent="0.25">
      <c r="A48" s="846"/>
      <c r="B48" s="837"/>
      <c r="C48" s="837"/>
      <c r="D48" s="837"/>
      <c r="E48" s="837"/>
      <c r="F48" s="837"/>
      <c r="G48" s="837"/>
      <c r="H48" s="821"/>
      <c r="I48" s="831"/>
      <c r="J48" s="839"/>
      <c r="K48" s="845"/>
      <c r="L48" s="563">
        <f ca="1">IF(NOT(ISERROR(MATCH(K48,_xlfn.ANCHORARRAY(F103),0))),J119&amp;"Por favor no seleccionar los criterios de impacto",K48)</f>
        <v>0</v>
      </c>
      <c r="M48" s="831"/>
      <c r="N48" s="839"/>
      <c r="O48" s="831"/>
      <c r="P48" s="564">
        <v>2</v>
      </c>
      <c r="Q48" s="565" t="s">
        <v>964</v>
      </c>
      <c r="R48" s="566" t="str">
        <f>IF(OR(S48="Preventivo",S48="Detectivo"),"Probabilidad",IF(S48="Correctivo","Impacto",""))</f>
        <v>Probabilidad</v>
      </c>
      <c r="S48" s="565" t="s">
        <v>13</v>
      </c>
      <c r="T48" s="565" t="s">
        <v>8</v>
      </c>
      <c r="U48" s="565" t="str">
        <f>IF(AND(S48="Preventivo",T48="Automático"),"50%",IF(AND(S48="Preventivo",T48="Manual"),"40%",IF(AND(S48="Detectivo",T48="Automático"),"40%",IF(AND(S48="Detectivo",T48="Manual"),"30%",IF(AND(S48="Correctivo",T48="Automático"),"35%",IF(AND(S48="Correctivo",T48="Manual"),"25%",""))))))</f>
        <v>40%</v>
      </c>
      <c r="V48" s="565" t="s">
        <v>18</v>
      </c>
      <c r="W48" s="565" t="s">
        <v>21</v>
      </c>
      <c r="X48" s="565" t="s">
        <v>539</v>
      </c>
      <c r="Y48" s="567">
        <f>IFERROR(IF(AND(R47="Probabilidad",R48="Probabilidad"),(AA47-(+AA47*U48)),IF(R48="Probabilidad",(J47-(+J47*U48)),IF(R48="Impacto",AA47,""))),"")</f>
        <v>0.216</v>
      </c>
      <c r="Z48" s="568" t="str">
        <f t="shared" ref="Z48:Z50" si="41">IFERROR(IF(Y48="","",IF(Y48&lt;=0.2,"Muy Baja",IF(Y48&lt;=0.4,"Baja",IF(Y48&lt;=0.6,"Media",IF(Y48&lt;=0.8,"Alta","Muy Alta"))))),"")</f>
        <v>Baja</v>
      </c>
      <c r="AA48" s="569">
        <f t="shared" ref="AA48:AA50" si="42">+Y48</f>
        <v>0.216</v>
      </c>
      <c r="AB48" s="568" t="str">
        <f t="shared" ref="AB48:AB50" si="43">IFERROR(IF(AC48="","",IF(AC48&lt;=0.2,"Leve",IF(AC48&lt;=0.4,"Menor",IF(AC48&lt;=0.6,"Moderado",IF(AC48&lt;=0.8,"Mayor","Catastrófico"))))),"")</f>
        <v>Mayor</v>
      </c>
      <c r="AC48" s="569">
        <f>IFERROR(IF(AND(R47="Impacto",R48="Impacto"),(AC47-(+AC47*U48)),IF(R48="Impacto",(N47-(+N47*U48)),IF(R48="Probabilidad",AC47,""))),"")</f>
        <v>0.8</v>
      </c>
      <c r="AD48" s="568" t="str">
        <f t="shared" ref="AD48:AD49" si="44">IFERROR(IF(OR(AND(Z48="Muy Baja",AB48="Leve"),AND(Z48="Muy Baja",AB48="Menor"),AND(Z48="Baja",AB48="Leve")),"Bajo",IF(OR(AND(Z48="Muy baja",AB48="Moderado"),AND(Z48="Baja",AB48="Menor"),AND(Z48="Baja",AB48="Moderado"),AND(Z48="Media",AB48="Leve"),AND(Z48="Media",AB48="Menor"),AND(Z48="Media",AB48="Moderado"),AND(Z48="Alta",AB48="Leve"),AND(Z48="Alta",AB48="Menor")),"Moderado",IF(OR(AND(Z48="Muy Baja",AB48="Mayor"),AND(Z48="Baja",AB48="Mayor"),AND(Z48="Media",AB48="Mayor"),AND(Z48="Alta",AB48="Moderado"),AND(Z48="Alta",AB48="Mayor"),AND(Z48="Muy Alta",AB48="Leve"),AND(Z48="Muy Alta",AB48="Menor"),AND(Z48="Muy Alta",AB48="Moderado"),AND(Z48="Muy Alta",AB48="Mayor")),"Alto",IF(OR(AND(Z48="Muy Baja",AB48="Catastrófico"),AND(Z48="Baja",AB48="Catastrófico"),AND(Z48="Media",AB48="Catastrófico"),AND(Z48="Alta",AB48="Catastrófico"),AND(Z48="Muy Alta",AB48="Catastrófico")),"Extremo","")))),"")</f>
        <v>Alto</v>
      </c>
      <c r="AE48" s="830"/>
      <c r="AF48" s="539"/>
      <c r="AG48" s="539"/>
      <c r="AH48" s="577"/>
      <c r="AI48" s="577"/>
      <c r="AJ48" s="535"/>
      <c r="AK48" s="535"/>
      <c r="AL48" s="572"/>
      <c r="AM48" s="572"/>
      <c r="AN48" s="572"/>
      <c r="AO48" s="572"/>
      <c r="AP48" s="573"/>
      <c r="AQ48" s="573"/>
      <c r="AR48" s="574"/>
      <c r="AS48" s="574"/>
      <c r="AT48" s="575"/>
      <c r="AU48" s="550"/>
    </row>
    <row r="49" spans="1:47" s="551" customFormat="1" ht="46.5" hidden="1" customHeight="1" x14ac:dyDescent="0.25">
      <c r="A49" s="846"/>
      <c r="B49" s="837"/>
      <c r="C49" s="837"/>
      <c r="D49" s="837"/>
      <c r="E49" s="837"/>
      <c r="F49" s="837"/>
      <c r="G49" s="837"/>
      <c r="H49" s="821"/>
      <c r="I49" s="831"/>
      <c r="J49" s="839"/>
      <c r="K49" s="845"/>
      <c r="L49" s="563">
        <f ca="1">IF(NOT(ISERROR(MATCH(K49,_xlfn.ANCHORARRAY(F104),0))),J124&amp;"Por favor no seleccionar los criterios de impacto",K49)</f>
        <v>0</v>
      </c>
      <c r="M49" s="831"/>
      <c r="N49" s="839"/>
      <c r="O49" s="831"/>
      <c r="P49" s="564">
        <v>3</v>
      </c>
      <c r="Q49" s="576"/>
      <c r="R49" s="566" t="str">
        <f t="shared" si="19"/>
        <v/>
      </c>
      <c r="S49" s="576"/>
      <c r="T49" s="576"/>
      <c r="U49" s="578" t="str">
        <f t="shared" si="10"/>
        <v/>
      </c>
      <c r="V49" s="565"/>
      <c r="W49" s="565"/>
      <c r="X49" s="565"/>
      <c r="Y49" s="567" t="str">
        <f>IFERROR(IF(AND(#REF!="Probabilidad",R49="Probabilidad"),(AA48-(+AA48*U49)),IF(AND(#REF!="Impacto",R49="Probabilidad"),(AA47-(+AA47*U49)),IF(R49="Impacto",AA48,""))),"")</f>
        <v/>
      </c>
      <c r="Z49" s="568" t="str">
        <f t="shared" si="41"/>
        <v/>
      </c>
      <c r="AA49" s="569" t="str">
        <f t="shared" si="42"/>
        <v/>
      </c>
      <c r="AB49" s="568" t="str">
        <f t="shared" si="43"/>
        <v/>
      </c>
      <c r="AC49" s="569" t="str">
        <f>IFERROR(IF(AND(#REF!="Impacto",R49="Impacto"),(AC48-(+AC48*U49)),IF(AND(#REF!="Probabilidad",R49="Impacto"),(AC47-(+AC47*U49)),IF(R49="Probabilidad",AC48,""))),"")</f>
        <v/>
      </c>
      <c r="AD49" s="568" t="str">
        <f t="shared" si="44"/>
        <v/>
      </c>
      <c r="AE49" s="830"/>
      <c r="AF49" s="530"/>
      <c r="AG49" s="530"/>
      <c r="AH49" s="530"/>
      <c r="AI49" s="532"/>
      <c r="AJ49" s="584"/>
      <c r="AK49" s="584"/>
      <c r="AL49" s="572"/>
      <c r="AM49" s="572"/>
      <c r="AN49" s="572"/>
      <c r="AO49" s="572"/>
      <c r="AP49" s="573"/>
      <c r="AQ49" s="573"/>
      <c r="AR49" s="574"/>
      <c r="AS49" s="574"/>
      <c r="AT49" s="575"/>
      <c r="AU49" s="550"/>
    </row>
    <row r="50" spans="1:47" s="551" customFormat="1" ht="79.5" hidden="1" customHeight="1" x14ac:dyDescent="0.25">
      <c r="A50" s="846"/>
      <c r="B50" s="837"/>
      <c r="C50" s="837"/>
      <c r="D50" s="837"/>
      <c r="E50" s="837"/>
      <c r="F50" s="837"/>
      <c r="G50" s="837"/>
      <c r="H50" s="821"/>
      <c r="I50" s="831"/>
      <c r="J50" s="839"/>
      <c r="K50" s="845"/>
      <c r="L50" s="563">
        <f ca="1">IF(NOT(ISERROR(MATCH(K50,_xlfn.ANCHORARRAY(F121),0))),J125&amp;"Por favor no seleccionar los criterios de impacto",K50)</f>
        <v>0</v>
      </c>
      <c r="M50" s="831"/>
      <c r="N50" s="839"/>
      <c r="O50" s="831"/>
      <c r="P50" s="564">
        <v>4</v>
      </c>
      <c r="Y50" s="567" t="str">
        <f>IFERROR(IF(AND(R49="Probabilidad",R48="Probabilidad"),(AA49-(+AA49*U48)),IF(AND(R49="Impacto",R48="Probabilidad"),(AA48-(+AA48*U48)),IF(R48="Impacto",AA49,""))),"")</f>
        <v/>
      </c>
      <c r="Z50" s="568" t="str">
        <f t="shared" si="41"/>
        <v/>
      </c>
      <c r="AA50" s="569" t="str">
        <f t="shared" si="42"/>
        <v/>
      </c>
      <c r="AB50" s="568" t="str">
        <f t="shared" si="43"/>
        <v/>
      </c>
      <c r="AC50" s="569" t="str">
        <f>IFERROR(IF(AND(R49="Impacto",R48="Impacto"),(AC49-(+AC49*U48)),IF(AND(R49="Probabilidad",R48="Impacto"),(AC48-(+AC48*U48)),IF(R48="Probabilidad",AC49,""))),"")</f>
        <v/>
      </c>
      <c r="AD50" s="568" t="str">
        <f>IFERROR(IF(OR(AND(Z50="Muy Baja",AB50="Leve"),AND(Z50="Muy Baja",AB50="Menor"),AND(Z50="Baja",AB50="Leve")),"Bajo",IF(OR(AND(Z50="Muy baja",AB50="Moderado"),AND(Z50="Baja",AB50="Menor"),AND(Z50="Baja",AB50="Moderado"),AND(Z50="Media",AB50="Leve"),AND(Z50="Media",AB50="Menor"),AND(Z50="Media",AB50="Moderado"),AND(Z50="Alta",AB50="Leve"),AND(Z50="Alta",AB50="Menor")),"Moderado",IF(OR(AND(Z50="Muy Baja",AB50="Mayor"),AND(Z50="Baja",AB50="Mayor"),AND(Z50="Media",AB50="Mayor"),AND(Z50="Alta",AB50="Moderado"),AND(Z50="Alta",AB50="Mayor"),AND(Z50="Muy Alta",AB50="Leve"),AND(Z50="Muy Alta",AB50="Menor"),AND(Z50="Muy Alta",AB50="Moderado"),AND(Z50="Muy Alta",AB50="Mayor")),"Alto",IF(OR(AND(Z50="Muy Baja",AB50="Catastrófico"),AND(Z50="Baja",AB50="Catastrófico"),AND(Z50="Media",AB50="Catastrófico"),AND(Z50="Alta",AB50="Catastrófico"),AND(Z50="Muy Alta",AB50="Catastrófico")),"Extremo","")))),"")</f>
        <v/>
      </c>
      <c r="AE50" s="830"/>
      <c r="AF50" s="530"/>
      <c r="AG50" s="530"/>
      <c r="AH50" s="530"/>
      <c r="AI50" s="532"/>
      <c r="AJ50" s="584"/>
      <c r="AK50" s="584"/>
      <c r="AL50" s="572"/>
      <c r="AM50" s="572"/>
      <c r="AN50" s="572"/>
      <c r="AO50" s="572"/>
      <c r="AP50" s="573"/>
      <c r="AQ50" s="573"/>
      <c r="AR50" s="574"/>
      <c r="AS50" s="574"/>
      <c r="AT50" s="575"/>
      <c r="AU50" s="550"/>
    </row>
    <row r="51" spans="1:47" s="551" customFormat="1" ht="169.5" hidden="1" customHeight="1" x14ac:dyDescent="0.25">
      <c r="A51" s="846">
        <v>11</v>
      </c>
      <c r="B51" s="837" t="s">
        <v>817</v>
      </c>
      <c r="C51" s="837" t="s">
        <v>115</v>
      </c>
      <c r="D51" s="837" t="s">
        <v>896</v>
      </c>
      <c r="E51" s="837" t="s">
        <v>897</v>
      </c>
      <c r="F51" s="837" t="s">
        <v>898</v>
      </c>
      <c r="G51" s="837" t="s">
        <v>540</v>
      </c>
      <c r="H51" s="821">
        <v>365</v>
      </c>
      <c r="I51" s="831" t="str">
        <f>IF(H51&lt;=0,"",IF(H51&lt;=2,"Muy Baja",IF(H51&lt;=24,"Baja",IF(H51&lt;=500,"Media",IF(H51&lt;=5000,"Alta","Muy Alta")))))</f>
        <v>Media</v>
      </c>
      <c r="J51" s="839">
        <f>IF(I51="","",IF(I51="Muy Baja",0.2,IF(I51="Baja",0.4,IF(I51="Media",0.6,IF(I51="Alta",0.8,IF(I51="Muy Alta",1,))))))</f>
        <v>0.6</v>
      </c>
      <c r="K51" s="845" t="s">
        <v>130</v>
      </c>
      <c r="L51" s="563" t="str">
        <f>IF(NOT(ISERROR(MATCH(K51,'Tabla Impacto'!$B$221:$B$223,0))),'Tabla Impacto'!$F$223&amp;"Por favor no seleccionar los criterios de impacto(Afectación Económica o presupuestal y Pérdida Reputacional)",K51)</f>
        <v xml:space="preserve">     El riesgo afecta la imagen de de la entidad con efecto publicitario sostenido a nivel de sector administrativo, nivel departamental o municipal</v>
      </c>
      <c r="M51" s="831" t="str">
        <f>IF(OR(L51='Tabla Impacto'!$C$11,L51='Tabla Impacto'!$D$11),"Leve",IF(OR(L51='Tabla Impacto'!$C$12,L51='Tabla Impacto'!$D$12),"Menor",IF(OR(L51='Tabla Impacto'!$C$13,L51='Tabla Impacto'!$D$13),"Moderado",IF(OR(L51='Tabla Impacto'!$C$14,L51='Tabla Impacto'!$D$14),"Mayor",IF(OR(L51='Tabla Impacto'!$C$15,L51='Tabla Impacto'!$D$15),"Catastrófico","")))))</f>
        <v>Mayor</v>
      </c>
      <c r="N51" s="839">
        <f>IF(M51="","",IF(M51="Leve",0.2,IF(M51="Menor",0.4,IF(M51="Moderado",0.6,IF(M51="Mayor",0.8,IF(M51="Catastrófico",1,))))))</f>
        <v>0.8</v>
      </c>
      <c r="O51" s="831"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Alto</v>
      </c>
      <c r="P51" s="564">
        <v>1</v>
      </c>
      <c r="Q51" s="576" t="s">
        <v>961</v>
      </c>
      <c r="R51" s="576" t="str">
        <f t="shared" si="19"/>
        <v>Probabilidad</v>
      </c>
      <c r="S51" s="576" t="s">
        <v>13</v>
      </c>
      <c r="T51" s="576" t="s">
        <v>8</v>
      </c>
      <c r="U51" s="576" t="str">
        <f t="shared" si="10"/>
        <v>40%</v>
      </c>
      <c r="V51" s="576" t="s">
        <v>18</v>
      </c>
      <c r="W51" s="576" t="s">
        <v>21</v>
      </c>
      <c r="X51" s="576" t="s">
        <v>539</v>
      </c>
      <c r="Y51" s="567">
        <f>IFERROR(IF(R51="Probabilidad",(J51-(+J51*U51)),IF(R51="Impacto",J51,"")),"")</f>
        <v>0.36</v>
      </c>
      <c r="Z51" s="568" t="str">
        <f>IFERROR(IF(Y51="","",IF(Y51&lt;=0.2,"Muy Baja",IF(Y51&lt;=0.4,"Baja",IF(Y51&lt;=0.6,"Media",IF(Y51&lt;=0.8,"Alta","Muy Alta"))))),"")</f>
        <v>Baja</v>
      </c>
      <c r="AA51" s="569">
        <f>+Y51</f>
        <v>0.36</v>
      </c>
      <c r="AB51" s="568" t="str">
        <f>IFERROR(IF(AC51="","",IF(AC51&lt;=0.2,"Leve",IF(AC51&lt;=0.4,"Menor",IF(AC51&lt;=0.6,"Moderado",IF(AC51&lt;=0.8,"Mayor","Catastrófico"))))),"")</f>
        <v>Mayor</v>
      </c>
      <c r="AC51" s="569">
        <f>IFERROR(IF(R51="Impacto",(N51-(+N51*U51)),IF(R51="Probabilidad",N51,"")),"")</f>
        <v>0.8</v>
      </c>
      <c r="AD51" s="568" t="str">
        <f>IFERROR(IF(OR(AND(Z51="Muy Baja",AB51="Leve"),AND(Z51="Muy Baja",AB51="Menor"),AND(Z51="Baja",AB51="Leve")),"Bajo",IF(OR(AND(Z51="Muy baja",AB51="Moderado"),AND(Z51="Baja",AB51="Menor"),AND(Z51="Baja",AB51="Moderado"),AND(Z51="Media",AB51="Leve"),AND(Z51="Media",AB51="Menor"),AND(Z51="Media",AB51="Moderado"),AND(Z51="Alta",AB51="Leve"),AND(Z51="Alta",AB51="Menor")),"Moderado",IF(OR(AND(Z51="Muy Baja",AB51="Mayor"),AND(Z51="Baja",AB51="Mayor"),AND(Z51="Media",AB51="Mayor"),AND(Z51="Alta",AB51="Moderado"),AND(Z51="Alta",AB51="Mayor"),AND(Z51="Muy Alta",AB51="Leve"),AND(Z51="Muy Alta",AB51="Menor"),AND(Z51="Muy Alta",AB51="Moderado"),AND(Z51="Muy Alta",AB51="Mayor")),"Alto",IF(OR(AND(Z51="Muy Baja",AB51="Catastrófico"),AND(Z51="Baja",AB51="Catastrófico"),AND(Z51="Media",AB51="Catastrófico"),AND(Z51="Alta",AB51="Catastrófico"),AND(Z51="Muy Alta",AB51="Catastrófico")),"Extremo","")))),"")</f>
        <v>Alto</v>
      </c>
      <c r="AE51" s="830" t="s">
        <v>26</v>
      </c>
      <c r="AF51" s="270" t="s">
        <v>1084</v>
      </c>
      <c r="AG51" s="270" t="s">
        <v>1085</v>
      </c>
      <c r="AH51" s="579">
        <v>45657</v>
      </c>
      <c r="AI51" s="270" t="s">
        <v>1086</v>
      </c>
      <c r="AJ51" s="535" t="s">
        <v>1079</v>
      </c>
      <c r="AK51" s="535" t="s">
        <v>1085</v>
      </c>
      <c r="AL51" s="572"/>
      <c r="AM51" s="572"/>
      <c r="AN51" s="572"/>
      <c r="AO51" s="572"/>
      <c r="AP51" s="573"/>
      <c r="AQ51" s="573"/>
      <c r="AR51" s="574"/>
      <c r="AS51" s="574"/>
      <c r="AT51" s="575"/>
      <c r="AU51" s="550"/>
    </row>
    <row r="52" spans="1:47" s="551" customFormat="1" ht="123.75" hidden="1" customHeight="1" thickBot="1" x14ac:dyDescent="0.3">
      <c r="A52" s="846"/>
      <c r="B52" s="837"/>
      <c r="C52" s="837"/>
      <c r="D52" s="837"/>
      <c r="E52" s="837"/>
      <c r="F52" s="837"/>
      <c r="G52" s="837"/>
      <c r="H52" s="821"/>
      <c r="I52" s="831"/>
      <c r="J52" s="839"/>
      <c r="K52" s="845"/>
      <c r="L52" s="563">
        <f ca="1">IF(NOT(ISERROR(MATCH(K52,_xlfn.ANCHORARRAY(F99),0))),J99&amp;"Por favor no seleccionar los criterios de impacto",K52)</f>
        <v>0</v>
      </c>
      <c r="M52" s="831"/>
      <c r="N52" s="839"/>
      <c r="O52" s="831"/>
      <c r="P52" s="564">
        <v>2</v>
      </c>
      <c r="Q52" s="565" t="s">
        <v>962</v>
      </c>
      <c r="R52" s="566" t="str">
        <f t="shared" si="19"/>
        <v>Impacto</v>
      </c>
      <c r="S52" s="565" t="s">
        <v>15</v>
      </c>
      <c r="T52" s="565" t="s">
        <v>8</v>
      </c>
      <c r="U52" s="565" t="str">
        <f t="shared" si="10"/>
        <v>25%</v>
      </c>
      <c r="V52" s="565" t="s">
        <v>18</v>
      </c>
      <c r="W52" s="565" t="s">
        <v>21</v>
      </c>
      <c r="X52" s="565" t="s">
        <v>539</v>
      </c>
      <c r="Y52" s="567">
        <f>IFERROR(IF(AND(R51="Probabilidad",R52="Probabilidad"),(AA51-(+AA51*U52)),IF(R52="Probabilidad",(J51-(+J51*U52)),IF(R52="Impacto",AA51,""))),"")</f>
        <v>0.36</v>
      </c>
      <c r="Z52" s="568" t="str">
        <f t="shared" ref="Z52:Z54" si="45">IFERROR(IF(Y52="","",IF(Y52&lt;=0.2,"Muy Baja",IF(Y52&lt;=0.4,"Baja",IF(Y52&lt;=0.6,"Media",IF(Y52&lt;=0.8,"Alta","Muy Alta"))))),"")</f>
        <v>Baja</v>
      </c>
      <c r="AA52" s="569">
        <f t="shared" ref="AA52:AA54" si="46">+Y52</f>
        <v>0.36</v>
      </c>
      <c r="AB52" s="568" t="str">
        <f t="shared" ref="AB52:AB54" si="47">IFERROR(IF(AC52="","",IF(AC52&lt;=0.2,"Leve",IF(AC52&lt;=0.4,"Menor",IF(AC52&lt;=0.6,"Moderado",IF(AC52&lt;=0.8,"Mayor","Catastrófico"))))),"")</f>
        <v>Moderado</v>
      </c>
      <c r="AC52" s="569">
        <f>IFERROR(IF(AND(R51="Impacto",R52="Impacto"),(AC51-(+AC51*U52)),IF(R52="Impacto",(N51-(+N51*U52)),IF(R52="Probabilidad",AC51,""))),"")</f>
        <v>0.60000000000000009</v>
      </c>
      <c r="AD52" s="568" t="str">
        <f t="shared" ref="AD52:AD53" si="48">IFERROR(IF(OR(AND(Z52="Muy Baja",AB52="Leve"),AND(Z52="Muy Baja",AB52="Menor"),AND(Z52="Baja",AB52="Leve")),"Bajo",IF(OR(AND(Z52="Muy baja",AB52="Moderado"),AND(Z52="Baja",AB52="Menor"),AND(Z52="Baja",AB52="Moderado"),AND(Z52="Media",AB52="Leve"),AND(Z52="Media",AB52="Menor"),AND(Z52="Media",AB52="Moderado"),AND(Z52="Alta",AB52="Leve"),AND(Z52="Alta",AB52="Menor")),"Moderado",IF(OR(AND(Z52="Muy Baja",AB52="Mayor"),AND(Z52="Baja",AB52="Mayor"),AND(Z52="Media",AB52="Mayor"),AND(Z52="Alta",AB52="Moderado"),AND(Z52="Alta",AB52="Mayor"),AND(Z52="Muy Alta",AB52="Leve"),AND(Z52="Muy Alta",AB52="Menor"),AND(Z52="Muy Alta",AB52="Moderado"),AND(Z52="Muy Alta",AB52="Mayor")),"Alto",IF(OR(AND(Z52="Muy Baja",AB52="Catastrófico"),AND(Z52="Baja",AB52="Catastrófico"),AND(Z52="Media",AB52="Catastrófico"),AND(Z52="Alta",AB52="Catastrófico"),AND(Z52="Muy Alta",AB52="Catastrófico")),"Extremo","")))),"")</f>
        <v>Moderado</v>
      </c>
      <c r="AE52" s="830"/>
      <c r="AF52" s="530"/>
      <c r="AG52" s="530"/>
      <c r="AH52" s="530"/>
      <c r="AI52" s="532"/>
      <c r="AJ52" s="584"/>
      <c r="AK52" s="584"/>
      <c r="AL52" s="572"/>
      <c r="AM52" s="572"/>
      <c r="AN52" s="572"/>
      <c r="AO52" s="572"/>
      <c r="AP52" s="573"/>
      <c r="AQ52" s="573"/>
      <c r="AR52" s="574"/>
      <c r="AS52" s="574"/>
      <c r="AT52" s="575"/>
      <c r="AU52" s="550"/>
    </row>
    <row r="53" spans="1:47" s="551" customFormat="1" ht="18" hidden="1" customHeight="1" x14ac:dyDescent="0.25">
      <c r="A53" s="846"/>
      <c r="B53" s="837"/>
      <c r="C53" s="837"/>
      <c r="D53" s="837"/>
      <c r="E53" s="837"/>
      <c r="F53" s="837"/>
      <c r="G53" s="837"/>
      <c r="H53" s="821"/>
      <c r="I53" s="831"/>
      <c r="J53" s="839"/>
      <c r="K53" s="845"/>
      <c r="L53" s="563">
        <f ca="1">IF(NOT(ISERROR(MATCH(K53,_xlfn.ANCHORARRAY(F100),0))),J100&amp;"Por favor no seleccionar los criterios de impacto",K53)</f>
        <v>0</v>
      </c>
      <c r="M53" s="831"/>
      <c r="N53" s="839"/>
      <c r="O53" s="831"/>
      <c r="P53" s="564">
        <v>3</v>
      </c>
      <c r="Q53" s="576"/>
      <c r="R53" s="576" t="str">
        <f t="shared" si="19"/>
        <v/>
      </c>
      <c r="S53" s="576"/>
      <c r="T53" s="576"/>
      <c r="U53" s="576" t="str">
        <f t="shared" si="10"/>
        <v/>
      </c>
      <c r="V53" s="576"/>
      <c r="W53" s="576"/>
      <c r="X53" s="576"/>
      <c r="Y53" s="567" t="str">
        <f>IFERROR(IF(AND(R52="Probabilidad",R53="Probabilidad"),(AA52-(+AA52*U53)),IF(AND(R52="Impacto",R53="Probabilidad"),(AA51-(+AA51*U53)),IF(R53="Impacto",AA52,""))),"")</f>
        <v/>
      </c>
      <c r="Z53" s="568" t="str">
        <f t="shared" si="45"/>
        <v/>
      </c>
      <c r="AA53" s="569" t="str">
        <f t="shared" si="46"/>
        <v/>
      </c>
      <c r="AB53" s="568" t="str">
        <f t="shared" si="47"/>
        <v/>
      </c>
      <c r="AC53" s="569" t="str">
        <f>IFERROR(IF(AND(R52="Impacto",R53="Impacto"),(AC52-(+AC52*U53)),IF(AND(R52="Probabilidad",R53="Impacto"),(AC51-(+AC51*U53)),IF(R53="Probabilidad",AC52,""))),"")</f>
        <v/>
      </c>
      <c r="AD53" s="568" t="str">
        <f t="shared" si="48"/>
        <v/>
      </c>
      <c r="AE53" s="830"/>
      <c r="AF53" s="530"/>
      <c r="AG53" s="530"/>
      <c r="AH53" s="530"/>
      <c r="AI53" s="532"/>
      <c r="AJ53" s="584"/>
      <c r="AK53" s="584"/>
      <c r="AL53" s="572"/>
      <c r="AM53" s="572"/>
      <c r="AN53" s="572"/>
      <c r="AO53" s="572"/>
      <c r="AP53" s="573"/>
      <c r="AQ53" s="573"/>
      <c r="AR53" s="574"/>
      <c r="AS53" s="574"/>
      <c r="AT53" s="575"/>
      <c r="AU53" s="550"/>
    </row>
    <row r="54" spans="1:47" s="551" customFormat="1" ht="120.75" hidden="1" customHeight="1" x14ac:dyDescent="0.25">
      <c r="A54" s="846"/>
      <c r="B54" s="837"/>
      <c r="C54" s="837"/>
      <c r="D54" s="837"/>
      <c r="E54" s="837"/>
      <c r="F54" s="837"/>
      <c r="G54" s="837"/>
      <c r="H54" s="821"/>
      <c r="I54" s="831"/>
      <c r="J54" s="839"/>
      <c r="K54" s="845"/>
      <c r="L54" s="563">
        <f ca="1">IF(NOT(ISERROR(MATCH(K54,_xlfn.ANCHORARRAY(F101),0))),J101&amp;"Por favor no seleccionar los criterios de impacto",K54)</f>
        <v>0</v>
      </c>
      <c r="M54" s="831"/>
      <c r="N54" s="839"/>
      <c r="O54" s="831"/>
      <c r="P54" s="564">
        <v>4</v>
      </c>
      <c r="Q54" s="565"/>
      <c r="R54" s="566"/>
      <c r="S54" s="565"/>
      <c r="T54" s="565"/>
      <c r="U54" s="565"/>
      <c r="V54" s="565"/>
      <c r="W54" s="565"/>
      <c r="X54" s="565"/>
      <c r="Y54" s="567" t="str">
        <f>IFERROR(IF(AND(R53="Probabilidad",R54="Probabilidad"),(AA53-(+AA53*U54)),IF(AND(R53="Impacto",R54="Probabilidad"),(AA52-(+AA52*U54)),IF(R54="Impacto",AA53,""))),"")</f>
        <v/>
      </c>
      <c r="Z54" s="568" t="str">
        <f t="shared" si="45"/>
        <v/>
      </c>
      <c r="AA54" s="569" t="str">
        <f t="shared" si="46"/>
        <v/>
      </c>
      <c r="AB54" s="568" t="str">
        <f t="shared" si="47"/>
        <v/>
      </c>
      <c r="AC54" s="569" t="str">
        <f>IFERROR(IF(AND(R53="Impacto",R54="Impacto"),(AC53-(+AC53*U54)),IF(AND(R53="Probabilidad",R54="Impacto"),(AC52-(+AC52*U54)),IF(R54="Probabilidad",AC53,""))),"")</f>
        <v/>
      </c>
      <c r="AD54" s="568" t="str">
        <f>IFERROR(IF(OR(AND(Z54="Muy Baja",AB54="Leve"),AND(Z54="Muy Baja",AB54="Menor"),AND(Z54="Baja",AB54="Leve")),"Bajo",IF(OR(AND(Z54="Muy baja",AB54="Moderado"),AND(Z54="Baja",AB54="Menor"),AND(Z54="Baja",AB54="Moderado"),AND(Z54="Media",AB54="Leve"),AND(Z54="Media",AB54="Menor"),AND(Z54="Media",AB54="Moderado"),AND(Z54="Alta",AB54="Leve"),AND(Z54="Alta",AB54="Menor")),"Moderado",IF(OR(AND(Z54="Muy Baja",AB54="Mayor"),AND(Z54="Baja",AB54="Mayor"),AND(Z54="Media",AB54="Mayor"),AND(Z54="Alta",AB54="Moderado"),AND(Z54="Alta",AB54="Mayor"),AND(Z54="Muy Alta",AB54="Leve"),AND(Z54="Muy Alta",AB54="Menor"),AND(Z54="Muy Alta",AB54="Moderado"),AND(Z54="Muy Alta",AB54="Mayor")),"Alto",IF(OR(AND(Z54="Muy Baja",AB54="Catastrófico"),AND(Z54="Baja",AB54="Catastrófico"),AND(Z54="Media",AB54="Catastrófico"),AND(Z54="Alta",AB54="Catastrófico"),AND(Z54="Muy Alta",AB54="Catastrófico")),"Extremo","")))),"")</f>
        <v/>
      </c>
      <c r="AE54" s="830"/>
      <c r="AF54" s="530"/>
      <c r="AG54" s="530"/>
      <c r="AH54" s="530"/>
      <c r="AI54" s="532"/>
      <c r="AJ54" s="584"/>
      <c r="AK54" s="584"/>
      <c r="AL54" s="572"/>
      <c r="AM54" s="572"/>
      <c r="AN54" s="572"/>
      <c r="AO54" s="572"/>
      <c r="AP54" s="573"/>
      <c r="AQ54" s="573"/>
      <c r="AR54" s="574"/>
      <c r="AS54" s="574"/>
      <c r="AT54" s="575"/>
      <c r="AU54" s="550"/>
    </row>
    <row r="55" spans="1:47" s="551" customFormat="1" ht="318.75" hidden="1" customHeight="1" x14ac:dyDescent="0.25">
      <c r="A55" s="846">
        <v>12</v>
      </c>
      <c r="B55" s="837" t="s">
        <v>994</v>
      </c>
      <c r="C55" s="837" t="s">
        <v>115</v>
      </c>
      <c r="D55" s="837" t="s">
        <v>987</v>
      </c>
      <c r="E55" s="837" t="s">
        <v>988</v>
      </c>
      <c r="F55" s="837" t="s">
        <v>989</v>
      </c>
      <c r="G55" s="837" t="s">
        <v>540</v>
      </c>
      <c r="H55" s="821">
        <v>500</v>
      </c>
      <c r="I55" s="831" t="str">
        <f>IF(H55&lt;=0,"",IF(H55&lt;=2,"Muy Baja",IF(H55&lt;=24,"Baja",IF(H55&lt;=500,"Media",IF(H55&lt;=5000,"Alta","Muy Alta")))))</f>
        <v>Media</v>
      </c>
      <c r="J55" s="839">
        <f>IF(I55="","",IF(I55="Muy Baja",0.2,IF(I55="Baja",0.4,IF(I55="Media",0.6,IF(I55="Alta",0.8,IF(I55="Muy Alta",1,))))))</f>
        <v>0.6</v>
      </c>
      <c r="K55" s="845" t="s">
        <v>129</v>
      </c>
      <c r="L55" s="563" t="str">
        <f>IF(NOT(ISERROR(MATCH(K55,'Tabla Impacto'!$B$221:$B$223,0))),'Tabla Impacto'!$F$223&amp;"Por favor no seleccionar los criterios de impacto(Afectación Económica o presupuestal y Pérdida Reputacional)",K55)</f>
        <v xml:space="preserve">     El riesgo afecta la imagen de la entidad con algunos usuarios de relevancia frente al logro de los objetivos</v>
      </c>
      <c r="M55" s="831" t="str">
        <f>IF(OR(L55='Tabla Impacto'!$C$11,L55='Tabla Impacto'!$D$11),"Leve",IF(OR(L55='Tabla Impacto'!$C$12,L55='Tabla Impacto'!$D$12),"Menor",IF(OR(L55='Tabla Impacto'!$C$13,L55='Tabla Impacto'!$D$13),"Moderado",IF(OR(L55='Tabla Impacto'!$C$14,L55='Tabla Impacto'!$D$14),"Mayor",IF(OR(L55='Tabla Impacto'!$C$15,L55='Tabla Impacto'!$D$15),"Catastrófico","")))))</f>
        <v>Moderado</v>
      </c>
      <c r="N55" s="839">
        <f>IF(M55="","",IF(M55="Leve",0.2,IF(M55="Menor",0.4,IF(M55="Moderado",0.6,IF(M55="Mayor",0.8,IF(M55="Catastrófico",1,))))))</f>
        <v>0.6</v>
      </c>
      <c r="O55" s="831" t="str">
        <f>IF(OR(AND(I55="Muy Baja",M55="Leve"),AND(I55="Muy Baja",M55="Menor"),AND(I55="Baja",M55="Leve")),"Bajo",IF(OR(AND(I55="Muy baja",M55="Moderado"),AND(I55="Baja",M55="Menor"),AND(I55="Baja",M55="Moderado"),AND(I55="Media",M55="Leve"),AND(I55="Media",M55="Menor"),AND(I55="Media",M55="Moderado"),AND(I55="Alta",M55="Leve"),AND(I55="Alta",M55="Menor")),"Moderado",IF(OR(AND(I55="Muy Baja",M55="Mayor"),AND(I55="Baja",M55="Mayor"),AND(I55="Media",M55="Mayor"),AND(I55="Alta",M55="Moderado"),AND(I55="Alta",M55="Mayor"),AND(I55="Muy Alta",M55="Leve"),AND(I55="Muy Alta",M55="Menor"),AND(I55="Muy Alta",M55="Moderado"),AND(I55="Muy Alta",M55="Mayor")),"Alto",IF(OR(AND(I55="Muy Baja",M55="Catastrófico"),AND(I55="Baja",M55="Catastrófico"),AND(I55="Media",M55="Catastrófico"),AND(I55="Alta",M55="Catastrófico"),AND(I55="Muy Alta",M55="Catastrófico")),"Extremo",""))))</f>
        <v>Moderado</v>
      </c>
      <c r="P55" s="565">
        <v>1</v>
      </c>
      <c r="Q55" s="837" t="s">
        <v>979</v>
      </c>
      <c r="R55" s="566" t="str">
        <f t="shared" si="19"/>
        <v>Probabilidad</v>
      </c>
      <c r="S55" s="837" t="s">
        <v>13</v>
      </c>
      <c r="T55" s="837" t="s">
        <v>8</v>
      </c>
      <c r="U55" s="578" t="str">
        <f t="shared" ref="U55:U85" si="49">IF(AND(S55="Preventivo",T55="Automático"),"50%",IF(AND(S55="Preventivo",T55="Manual"),"40%",IF(AND(S55="Detectivo",T55="Automático"),"40%",IF(AND(S55="Detectivo",T55="Manual"),"30%",IF(AND(S55="Correctivo",T55="Automático"),"35%",IF(AND(S55="Correctivo",T55="Manual"),"25%",""))))))</f>
        <v>40%</v>
      </c>
      <c r="V55" s="565" t="s">
        <v>541</v>
      </c>
      <c r="W55" s="565" t="s">
        <v>21</v>
      </c>
      <c r="X55" s="565" t="s">
        <v>539</v>
      </c>
      <c r="Y55" s="567">
        <f>IFERROR(IF(R55="Probabilidad",(J55-(+J55*U55)),IF(R55="Impacto",J55,"")),"")</f>
        <v>0.36</v>
      </c>
      <c r="Z55" s="568" t="str">
        <f>IFERROR(IF(Y55="","",IF(Y55&lt;=0.2,"Muy Baja",IF(Y55&lt;=0.4,"Baja",IF(Y55&lt;=0.6,"Media",IF(Y55&lt;=0.8,"Alta","Muy Alta"))))),"")</f>
        <v>Baja</v>
      </c>
      <c r="AA55" s="569">
        <f>+Y55</f>
        <v>0.36</v>
      </c>
      <c r="AB55" s="568" t="str">
        <f>IFERROR(IF(AC55="","",IF(AC55&lt;=0.2,"Leve",IF(AC55&lt;=0.4,"Menor",IF(AC55&lt;=0.6,"Moderado",IF(AC55&lt;=0.8,"Mayor","Catastrófico"))))),"")</f>
        <v>Moderado</v>
      </c>
      <c r="AC55" s="569">
        <f>IFERROR(IF(R55="Impacto",(N55-(+N55*U55)),IF(R55="Probabilidad",N55,"")),"")</f>
        <v>0.6</v>
      </c>
      <c r="AD55" s="568" t="str">
        <f>IFERROR(IF(OR(AND(Z55="Muy Baja",AB55="Leve"),AND(Z55="Muy Baja",AB55="Menor"),AND(Z55="Baja",AB55="Leve")),"Bajo",IF(OR(AND(Z55="Muy baja",AB55="Moderado"),AND(Z55="Baja",AB55="Menor"),AND(Z55="Baja",AB55="Moderado"),AND(Z55="Media",AB55="Leve"),AND(Z55="Media",AB55="Menor"),AND(Z55="Media",AB55="Moderado"),AND(Z55="Alta",AB55="Leve"),AND(Z55="Alta",AB55="Menor")),"Moderado",IF(OR(AND(Z55="Muy Baja",AB55="Mayor"),AND(Z55="Baja",AB55="Mayor"),AND(Z55="Media",AB55="Mayor"),AND(Z55="Alta",AB55="Moderado"),AND(Z55="Alta",AB55="Mayor"),AND(Z55="Muy Alta",AB55="Leve"),AND(Z55="Muy Alta",AB55="Menor"),AND(Z55="Muy Alta",AB55="Moderado"),AND(Z55="Muy Alta",AB55="Mayor")),"Alto",IF(OR(AND(Z55="Muy Baja",AB55="Catastrófico"),AND(Z55="Baja",AB55="Catastrófico"),AND(Z55="Media",AB55="Catastrófico"),AND(Z55="Alta",AB55="Catastrófico"),AND(Z55="Muy Alta",AB55="Catastrófico")),"Extremo","")))),"")</f>
        <v>Moderado</v>
      </c>
      <c r="AE55" s="830" t="s">
        <v>26</v>
      </c>
      <c r="AF55" s="585" t="s">
        <v>1087</v>
      </c>
      <c r="AG55" s="433" t="s">
        <v>1088</v>
      </c>
      <c r="AH55" s="434">
        <v>45657</v>
      </c>
      <c r="AI55" s="435" t="s">
        <v>1089</v>
      </c>
      <c r="AJ55" s="581" t="s">
        <v>1074</v>
      </c>
      <c r="AK55" s="535" t="s">
        <v>1090</v>
      </c>
      <c r="AL55" s="572"/>
      <c r="AM55" s="572"/>
      <c r="AN55" s="572"/>
      <c r="AO55" s="572"/>
      <c r="AP55" s="573"/>
      <c r="AQ55" s="573"/>
      <c r="AR55" s="574"/>
      <c r="AS55" s="574"/>
      <c r="AT55" s="575"/>
      <c r="AU55" s="550"/>
    </row>
    <row r="56" spans="1:47" s="551" customFormat="1" ht="50.1" hidden="1" customHeight="1" x14ac:dyDescent="0.25">
      <c r="A56" s="846"/>
      <c r="B56" s="837"/>
      <c r="C56" s="837"/>
      <c r="D56" s="837"/>
      <c r="E56" s="837"/>
      <c r="F56" s="837"/>
      <c r="G56" s="837"/>
      <c r="H56" s="821"/>
      <c r="I56" s="831"/>
      <c r="J56" s="839"/>
      <c r="K56" s="845"/>
      <c r="L56" s="563">
        <f>IF(NOT(ISERROR(MATCH(K56,'Tabla Impacto'!$B$221:$B$223,0))),'Tabla Impacto'!$F$223&amp;"Por favor no seleccionar los criterios de impacto(Afectación Económica o presupuestal y Pérdida Reputacional)",K56)</f>
        <v>0</v>
      </c>
      <c r="M56" s="831"/>
      <c r="N56" s="839"/>
      <c r="O56" s="831"/>
      <c r="P56" s="565"/>
      <c r="Q56" s="837"/>
      <c r="R56" s="566" t="str">
        <f t="shared" si="19"/>
        <v/>
      </c>
      <c r="S56" s="837"/>
      <c r="T56" s="837"/>
      <c r="U56" s="578" t="str">
        <f t="shared" si="49"/>
        <v/>
      </c>
      <c r="V56" s="565"/>
      <c r="W56" s="565"/>
      <c r="X56" s="565"/>
      <c r="Y56" s="567" t="str">
        <f>IFERROR(IF(AND(R55="Probabilidad",R56="Probabilidad"),(AA55-(+AA55*U56)),IF(R56="Probabilidad",(J55-(+J55*U56)),IF(R56="Impacto",AA55,""))),"")</f>
        <v/>
      </c>
      <c r="Z56" s="568" t="str">
        <f t="shared" ref="Z56:Z58" si="50">IFERROR(IF(Y56="","",IF(Y56&lt;=0.2,"Muy Baja",IF(Y56&lt;=0.4,"Baja",IF(Y56&lt;=0.6,"Media",IF(Y56&lt;=0.8,"Alta","Muy Alta"))))),"")</f>
        <v/>
      </c>
      <c r="AA56" s="569" t="str">
        <f t="shared" ref="AA56:AA58" si="51">+Y56</f>
        <v/>
      </c>
      <c r="AB56" s="568" t="str">
        <f t="shared" ref="AB56:AB58" si="52">IFERROR(IF(AC56="","",IF(AC56&lt;=0.2,"Leve",IF(AC56&lt;=0.4,"Menor",IF(AC56&lt;=0.6,"Moderado",IF(AC56&lt;=0.8,"Mayor","Catastrófico"))))),"")</f>
        <v/>
      </c>
      <c r="AC56" s="569" t="str">
        <f>IFERROR(IF(AND(R55="Impacto",R56="Impacto"),(AC55-(+AC55*U56)),IF(R56="Impacto",(N55-(+N55*U56)),IF(R56="Probabilidad",AC55,""))),"")</f>
        <v/>
      </c>
      <c r="AD56" s="568" t="str">
        <f t="shared" ref="AD56:AD57" si="53">IFERROR(IF(OR(AND(Z56="Muy Baja",AB56="Leve"),AND(Z56="Muy Baja",AB56="Menor"),AND(Z56="Baja",AB56="Leve")),"Bajo",IF(OR(AND(Z56="Muy baja",AB56="Moderado"),AND(Z56="Baja",AB56="Menor"),AND(Z56="Baja",AB56="Moderado"),AND(Z56="Media",AB56="Leve"),AND(Z56="Media",AB56="Menor"),AND(Z56="Media",AB56="Moderado"),AND(Z56="Alta",AB56="Leve"),AND(Z56="Alta",AB56="Menor")),"Moderado",IF(OR(AND(Z56="Muy Baja",AB56="Mayor"),AND(Z56="Baja",AB56="Mayor"),AND(Z56="Media",AB56="Mayor"),AND(Z56="Alta",AB56="Moderado"),AND(Z56="Alta",AB56="Mayor"),AND(Z56="Muy Alta",AB56="Leve"),AND(Z56="Muy Alta",AB56="Menor"),AND(Z56="Muy Alta",AB56="Moderado"),AND(Z56="Muy Alta",AB56="Mayor")),"Alto",IF(OR(AND(Z56="Muy Baja",AB56="Catastrófico"),AND(Z56="Baja",AB56="Catastrófico"),AND(Z56="Media",AB56="Catastrófico"),AND(Z56="Alta",AB56="Catastrófico"),AND(Z56="Muy Alta",AB56="Catastrófico")),"Extremo","")))),"")</f>
        <v/>
      </c>
      <c r="AE56" s="830"/>
      <c r="AF56" s="530"/>
      <c r="AG56" s="530"/>
      <c r="AH56" s="530"/>
      <c r="AI56" s="532"/>
      <c r="AJ56" s="584"/>
      <c r="AK56" s="584"/>
      <c r="AL56" s="572"/>
      <c r="AM56" s="572"/>
      <c r="AN56" s="572"/>
      <c r="AO56" s="572"/>
      <c r="AP56" s="573"/>
      <c r="AQ56" s="573"/>
      <c r="AR56" s="574"/>
      <c r="AS56" s="574"/>
      <c r="AT56" s="575"/>
      <c r="AU56" s="550"/>
    </row>
    <row r="57" spans="1:47" s="551" customFormat="1" ht="50.1" hidden="1" customHeight="1" x14ac:dyDescent="0.25">
      <c r="A57" s="846"/>
      <c r="B57" s="837"/>
      <c r="C57" s="837"/>
      <c r="D57" s="837"/>
      <c r="E57" s="837"/>
      <c r="F57" s="837"/>
      <c r="G57" s="837"/>
      <c r="H57" s="821"/>
      <c r="I57" s="831"/>
      <c r="J57" s="839"/>
      <c r="K57" s="845"/>
      <c r="L57" s="563">
        <f>IF(NOT(ISERROR(MATCH(K57,'Tabla Impacto'!$B$221:$B$223,0))),'Tabla Impacto'!$F$223&amp;"Por favor no seleccionar los criterios de impacto(Afectación Económica o presupuestal y Pérdida Reputacional)",K57)</f>
        <v>0</v>
      </c>
      <c r="M57" s="831"/>
      <c r="N57" s="839"/>
      <c r="O57" s="831"/>
      <c r="P57" s="565"/>
      <c r="Q57" s="837"/>
      <c r="R57" s="566" t="str">
        <f t="shared" si="19"/>
        <v/>
      </c>
      <c r="S57" s="837"/>
      <c r="T57" s="837"/>
      <c r="U57" s="578" t="str">
        <f t="shared" si="49"/>
        <v/>
      </c>
      <c r="V57" s="565"/>
      <c r="W57" s="565"/>
      <c r="X57" s="565"/>
      <c r="Y57" s="567" t="str">
        <f>IFERROR(IF(AND(R56="Probabilidad",R57="Probabilidad"),(AA56-(+AA56*U57)),IF(AND(R56="Impacto",R57="Probabilidad"),(AA55-(+AA55*U57)),IF(R57="Impacto",AA56,""))),"")</f>
        <v/>
      </c>
      <c r="Z57" s="568" t="str">
        <f t="shared" si="50"/>
        <v/>
      </c>
      <c r="AA57" s="569" t="str">
        <f t="shared" si="51"/>
        <v/>
      </c>
      <c r="AB57" s="568" t="str">
        <f t="shared" si="52"/>
        <v/>
      </c>
      <c r="AC57" s="569" t="str">
        <f>IFERROR(IF(AND(R56="Impacto",R57="Impacto"),(AC56-(+AC56*U57)),IF(AND(R56="Probabilidad",R57="Impacto"),(AC55-(+AC55*U57)),IF(R57="Probabilidad",AC56,""))),"")</f>
        <v/>
      </c>
      <c r="AD57" s="568" t="str">
        <f t="shared" si="53"/>
        <v/>
      </c>
      <c r="AE57" s="830"/>
      <c r="AF57" s="530"/>
      <c r="AG57" s="530"/>
      <c r="AH57" s="530"/>
      <c r="AI57" s="532"/>
      <c r="AJ57" s="584"/>
      <c r="AK57" s="584"/>
      <c r="AL57" s="572"/>
      <c r="AM57" s="572"/>
      <c r="AN57" s="572"/>
      <c r="AO57" s="572"/>
      <c r="AP57" s="573"/>
      <c r="AQ57" s="573"/>
      <c r="AR57" s="574"/>
      <c r="AS57" s="574"/>
      <c r="AT57" s="575"/>
      <c r="AU57" s="550"/>
    </row>
    <row r="58" spans="1:47" s="551" customFormat="1" ht="50.1" hidden="1" customHeight="1" x14ac:dyDescent="0.25">
      <c r="A58" s="846"/>
      <c r="B58" s="837"/>
      <c r="C58" s="837"/>
      <c r="D58" s="837"/>
      <c r="E58" s="837"/>
      <c r="F58" s="837"/>
      <c r="G58" s="837"/>
      <c r="H58" s="821"/>
      <c r="I58" s="831"/>
      <c r="J58" s="839"/>
      <c r="K58" s="845"/>
      <c r="L58" s="563">
        <f>IF(NOT(ISERROR(MATCH(K58,'Tabla Impacto'!$B$221:$B$223,0))),'Tabla Impacto'!$F$223&amp;"Por favor no seleccionar los criterios de impacto(Afectación Económica o presupuestal y Pérdida Reputacional)",K58)</f>
        <v>0</v>
      </c>
      <c r="M58" s="831"/>
      <c r="N58" s="839"/>
      <c r="O58" s="831"/>
      <c r="P58" s="565"/>
      <c r="Q58" s="837"/>
      <c r="R58" s="566" t="str">
        <f t="shared" si="19"/>
        <v/>
      </c>
      <c r="S58" s="837"/>
      <c r="T58" s="837"/>
      <c r="U58" s="578" t="str">
        <f t="shared" si="49"/>
        <v/>
      </c>
      <c r="V58" s="565"/>
      <c r="W58" s="565"/>
      <c r="X58" s="565"/>
      <c r="Y58" s="567" t="str">
        <f>IFERROR(IF(AND(R57="Probabilidad",R58="Probabilidad"),(AA57-(+AA57*U58)),IF(AND(R57="Impacto",R58="Probabilidad"),(AA56-(+AA56*U58)),IF(R58="Impacto",AA57,""))),"")</f>
        <v/>
      </c>
      <c r="Z58" s="568" t="str">
        <f t="shared" si="50"/>
        <v/>
      </c>
      <c r="AA58" s="569" t="str">
        <f t="shared" si="51"/>
        <v/>
      </c>
      <c r="AB58" s="568" t="str">
        <f t="shared" si="52"/>
        <v/>
      </c>
      <c r="AC58" s="569" t="str">
        <f>IFERROR(IF(AND(R57="Impacto",R58="Impacto"),(AC57-(+AC57*U58)),IF(AND(R57="Probabilidad",R58="Impacto"),(AC56-(+AC56*U58)),IF(R58="Probabilidad",AC57,""))),"")</f>
        <v/>
      </c>
      <c r="AD58" s="568" t="str">
        <f>IFERROR(IF(OR(AND(Z58="Muy Baja",AB58="Leve"),AND(Z58="Muy Baja",AB58="Menor"),AND(Z58="Baja",AB58="Leve")),"Bajo",IF(OR(AND(Z58="Muy baja",AB58="Moderado"),AND(Z58="Baja",AB58="Menor"),AND(Z58="Baja",AB58="Moderado"),AND(Z58="Media",AB58="Leve"),AND(Z58="Media",AB58="Menor"),AND(Z58="Media",AB58="Moderado"),AND(Z58="Alta",AB58="Leve"),AND(Z58="Alta",AB58="Menor")),"Moderado",IF(OR(AND(Z58="Muy Baja",AB58="Mayor"),AND(Z58="Baja",AB58="Mayor"),AND(Z58="Media",AB58="Mayor"),AND(Z58="Alta",AB58="Moderado"),AND(Z58="Alta",AB58="Mayor"),AND(Z58="Muy Alta",AB58="Leve"),AND(Z58="Muy Alta",AB58="Menor"),AND(Z58="Muy Alta",AB58="Moderado"),AND(Z58="Muy Alta",AB58="Mayor")),"Alto",IF(OR(AND(Z58="Muy Baja",AB58="Catastrófico"),AND(Z58="Baja",AB58="Catastrófico"),AND(Z58="Media",AB58="Catastrófico"),AND(Z58="Alta",AB58="Catastrófico"),AND(Z58="Muy Alta",AB58="Catastrófico")),"Extremo","")))),"")</f>
        <v/>
      </c>
      <c r="AE58" s="830"/>
      <c r="AF58" s="530"/>
      <c r="AG58" s="530"/>
      <c r="AH58" s="530"/>
      <c r="AI58" s="532"/>
      <c r="AJ58" s="584"/>
      <c r="AK58" s="584"/>
      <c r="AL58" s="572"/>
      <c r="AM58" s="572"/>
      <c r="AN58" s="572"/>
      <c r="AO58" s="572"/>
      <c r="AP58" s="573"/>
      <c r="AQ58" s="573"/>
      <c r="AR58" s="574"/>
      <c r="AS58" s="574"/>
      <c r="AT58" s="575"/>
      <c r="AU58" s="550"/>
    </row>
    <row r="59" spans="1:47" s="551" customFormat="1" ht="126" hidden="1" customHeight="1" thickBot="1" x14ac:dyDescent="0.3">
      <c r="A59" s="846">
        <v>13</v>
      </c>
      <c r="B59" s="837" t="s">
        <v>810</v>
      </c>
      <c r="C59" s="837" t="s">
        <v>115</v>
      </c>
      <c r="D59" s="837" t="s">
        <v>843</v>
      </c>
      <c r="E59" s="837" t="s">
        <v>844</v>
      </c>
      <c r="F59" s="837" t="s">
        <v>845</v>
      </c>
      <c r="G59" s="837" t="s">
        <v>929</v>
      </c>
      <c r="H59" s="821">
        <v>20</v>
      </c>
      <c r="I59" s="831" t="str">
        <f>IF(H59&lt;=0,"",IF(H59&lt;=2,"Muy Baja",IF(H59&lt;=24,"Baja",IF(H59&lt;=500,"Media",IF(H59&lt;=5000,"Alta","Muy Alta")))))</f>
        <v>Baja</v>
      </c>
      <c r="J59" s="839">
        <f>IF(I59="","",IF(I59="Muy Baja",0.2,IF(I59="Baja",0.4,IF(I59="Media",0.6,IF(I59="Alta",0.8,IF(I59="Muy Alta",1,))))))</f>
        <v>0.4</v>
      </c>
      <c r="K59" s="845" t="s">
        <v>130</v>
      </c>
      <c r="L59" s="563" t="str">
        <f>IF(NOT(ISERROR(MATCH(K59,'Tabla Impacto'!$B$221:$B$223,0))),'Tabla Impacto'!$F$223&amp;"Por favor no seleccionar los criterios de impacto(Afectación Económica o presupuestal y Pérdida Reputacional)",K59)</f>
        <v xml:space="preserve">     El riesgo afecta la imagen de de la entidad con efecto publicitario sostenido a nivel de sector administrativo, nivel departamental o municipal</v>
      </c>
      <c r="M59" s="831" t="str">
        <f>IF(OR(L59='Tabla Impacto'!$C$11,L59='Tabla Impacto'!$D$11),"Leve",IF(OR(L59='Tabla Impacto'!$C$12,L59='Tabla Impacto'!$D$12),"Menor",IF(OR(L59='Tabla Impacto'!$C$13,L59='Tabla Impacto'!$D$13),"Moderado",IF(OR(L59='Tabla Impacto'!$C$14,L59='Tabla Impacto'!$D$14),"Mayor",IF(OR(L59='Tabla Impacto'!$C$15,L59='Tabla Impacto'!$D$15),"Catastrófico","")))))</f>
        <v>Mayor</v>
      </c>
      <c r="N59" s="839">
        <f>IF(M59="","",IF(M59="Leve",0.2,IF(M59="Menor",0.4,IF(M59="Moderado",0.6,IF(M59="Mayor",0.8,IF(M59="Catastrófico",1,))))))</f>
        <v>0.8</v>
      </c>
      <c r="O59" s="831" t="str">
        <f>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Alto</v>
      </c>
      <c r="P59" s="564">
        <v>1</v>
      </c>
      <c r="Q59" s="837" t="s">
        <v>932</v>
      </c>
      <c r="R59" s="837" t="str">
        <f t="shared" si="19"/>
        <v>Probabilidad</v>
      </c>
      <c r="S59" s="837" t="s">
        <v>13</v>
      </c>
      <c r="T59" s="837" t="s">
        <v>8</v>
      </c>
      <c r="U59" s="890" t="str">
        <f t="shared" si="49"/>
        <v>40%</v>
      </c>
      <c r="V59" s="890" t="s">
        <v>18</v>
      </c>
      <c r="W59" s="890" t="s">
        <v>21</v>
      </c>
      <c r="X59" s="890" t="s">
        <v>539</v>
      </c>
      <c r="Y59" s="567">
        <f>IFERROR(IF(R59="Probabilidad",(J59-(+J59*U59)),IF(R59="Impacto",J59,"")),"")</f>
        <v>0.24</v>
      </c>
      <c r="Z59" s="568" t="str">
        <f>IFERROR(IF(Y59="","",IF(Y59&lt;=0.2,"Muy Baja",IF(Y59&lt;=0.4,"Baja",IF(Y59&lt;=0.6,"Media",IF(Y59&lt;=0.8,"Alta","Muy Alta"))))),"")</f>
        <v>Baja</v>
      </c>
      <c r="AA59" s="569">
        <f>+Y59</f>
        <v>0.24</v>
      </c>
      <c r="AB59" s="568" t="str">
        <f>IFERROR(IF(AC59="","",IF(AC59&lt;=0.2,"Leve",IF(AC59&lt;=0.4,"Menor",IF(AC59&lt;=0.6,"Moderado",IF(AC59&lt;=0.8,"Mayor","Catastrófico"))))),"")</f>
        <v>Mayor</v>
      </c>
      <c r="AC59" s="569">
        <f>IFERROR(IF(R59="Impacto",(N59-(+N59*U59)),IF(R59="Probabilidad",N59,"")),"")</f>
        <v>0.8</v>
      </c>
      <c r="AD59" s="568" t="str">
        <f>IFERROR(IF(OR(AND(Z59="Muy Baja",AB59="Leve"),AND(Z59="Muy Baja",AB59="Menor"),AND(Z59="Baja",AB59="Leve")),"Bajo",IF(OR(AND(Z59="Muy baja",AB59="Moderado"),AND(Z59="Baja",AB59="Menor"),AND(Z59="Baja",AB59="Moderado"),AND(Z59="Media",AB59="Leve"),AND(Z59="Media",AB59="Menor"),AND(Z59="Media",AB59="Moderado"),AND(Z59="Alta",AB59="Leve"),AND(Z59="Alta",AB59="Menor")),"Moderado",IF(OR(AND(Z59="Muy Baja",AB59="Mayor"),AND(Z59="Baja",AB59="Mayor"),AND(Z59="Media",AB59="Mayor"),AND(Z59="Alta",AB59="Moderado"),AND(Z59="Alta",AB59="Mayor"),AND(Z59="Muy Alta",AB59="Leve"),AND(Z59="Muy Alta",AB59="Menor"),AND(Z59="Muy Alta",AB59="Moderado"),AND(Z59="Muy Alta",AB59="Mayor")),"Alto",IF(OR(AND(Z59="Muy Baja",AB59="Catastrófico"),AND(Z59="Baja",AB59="Catastrófico"),AND(Z59="Media",AB59="Catastrófico"),AND(Z59="Alta",AB59="Catastrófico"),AND(Z59="Muy Alta",AB59="Catastrófico")),"Extremo","")))),"")</f>
        <v>Alto</v>
      </c>
      <c r="AE59" s="832" t="s">
        <v>26</v>
      </c>
      <c r="AF59" s="530"/>
      <c r="AG59" s="530"/>
      <c r="AH59" s="530"/>
      <c r="AI59" s="532"/>
      <c r="AJ59" s="584"/>
      <c r="AK59" s="584"/>
      <c r="AL59" s="572"/>
      <c r="AM59" s="572"/>
      <c r="AN59" s="572"/>
      <c r="AO59" s="572"/>
      <c r="AP59" s="573"/>
      <c r="AQ59" s="573"/>
      <c r="AR59" s="574"/>
      <c r="AS59" s="574"/>
      <c r="AT59" s="575"/>
      <c r="AU59" s="550"/>
    </row>
    <row r="60" spans="1:47" s="551" customFormat="1" ht="15" hidden="1" customHeight="1" x14ac:dyDescent="0.25">
      <c r="A60" s="846"/>
      <c r="B60" s="837"/>
      <c r="C60" s="837"/>
      <c r="D60" s="837"/>
      <c r="E60" s="837"/>
      <c r="F60" s="837"/>
      <c r="G60" s="837"/>
      <c r="H60" s="821"/>
      <c r="I60" s="831"/>
      <c r="J60" s="839"/>
      <c r="K60" s="845"/>
      <c r="L60" s="563">
        <f ca="1">IF(NOT(ISERROR(MATCH(K60,_xlfn.ANCHORARRAY(F71),0))),J71&amp;"Por favor no seleccionar los criterios de impacto",K60)</f>
        <v>0</v>
      </c>
      <c r="M60" s="831"/>
      <c r="N60" s="839"/>
      <c r="O60" s="831"/>
      <c r="P60" s="564">
        <v>2</v>
      </c>
      <c r="Q60" s="837"/>
      <c r="R60" s="837" t="str">
        <f t="shared" si="19"/>
        <v/>
      </c>
      <c r="S60" s="837"/>
      <c r="T60" s="837"/>
      <c r="U60" s="890" t="str">
        <f t="shared" si="49"/>
        <v/>
      </c>
      <c r="V60" s="890"/>
      <c r="W60" s="890"/>
      <c r="X60" s="890"/>
      <c r="Y60" s="567" t="str">
        <f>IFERROR(IF(AND(R59="Probabilidad",R60="Probabilidad"),(AA59-(+AA59*U60)),IF(R60="Probabilidad",(J59-(+J59*U60)),IF(R60="Impacto",AA59,""))),"")</f>
        <v/>
      </c>
      <c r="Z60" s="568" t="str">
        <f t="shared" ref="Z60:Z62" si="54">IFERROR(IF(Y60="","",IF(Y60&lt;=0.2,"Muy Baja",IF(Y60&lt;=0.4,"Baja",IF(Y60&lt;=0.6,"Media",IF(Y60&lt;=0.8,"Alta","Muy Alta"))))),"")</f>
        <v/>
      </c>
      <c r="AA60" s="569" t="str">
        <f t="shared" ref="AA60:AA62" si="55">+Y60</f>
        <v/>
      </c>
      <c r="AB60" s="568" t="str">
        <f t="shared" ref="AB60:AB62" si="56">IFERROR(IF(AC60="","",IF(AC60&lt;=0.2,"Leve",IF(AC60&lt;=0.4,"Menor",IF(AC60&lt;=0.6,"Moderado",IF(AC60&lt;=0.8,"Mayor","Catastrófico"))))),"")</f>
        <v/>
      </c>
      <c r="AC60" s="569" t="str">
        <f>IFERROR(IF(AND(R59="Impacto",R60="Impacto"),(AC59-(+AC59*U60)),IF(R60="Impacto",(N59-(+N59*U60)),IF(R60="Probabilidad",AC59,""))),"")</f>
        <v/>
      </c>
      <c r="AD60" s="568" t="str">
        <f t="shared" ref="AD60:AD61" si="57">IFERROR(IF(OR(AND(Z60="Muy Baja",AB60="Leve"),AND(Z60="Muy Baja",AB60="Menor"),AND(Z60="Baja",AB60="Leve")),"Bajo",IF(OR(AND(Z60="Muy baja",AB60="Moderado"),AND(Z60="Baja",AB60="Menor"),AND(Z60="Baja",AB60="Moderado"),AND(Z60="Media",AB60="Leve"),AND(Z60="Media",AB60="Menor"),AND(Z60="Media",AB60="Moderado"),AND(Z60="Alta",AB60="Leve"),AND(Z60="Alta",AB60="Menor")),"Moderado",IF(OR(AND(Z60="Muy Baja",AB60="Mayor"),AND(Z60="Baja",AB60="Mayor"),AND(Z60="Media",AB60="Mayor"),AND(Z60="Alta",AB60="Moderado"),AND(Z60="Alta",AB60="Mayor"),AND(Z60="Muy Alta",AB60="Leve"),AND(Z60="Muy Alta",AB60="Menor"),AND(Z60="Muy Alta",AB60="Moderado"),AND(Z60="Muy Alta",AB60="Mayor")),"Alto",IF(OR(AND(Z60="Muy Baja",AB60="Catastrófico"),AND(Z60="Baja",AB60="Catastrófico"),AND(Z60="Media",AB60="Catastrófico"),AND(Z60="Alta",AB60="Catastrófico"),AND(Z60="Muy Alta",AB60="Catastrófico")),"Extremo","")))),"")</f>
        <v/>
      </c>
      <c r="AE60" s="833"/>
      <c r="AF60" s="530"/>
      <c r="AG60" s="530"/>
      <c r="AH60" s="530"/>
      <c r="AI60" s="532"/>
      <c r="AJ60" s="584"/>
      <c r="AK60" s="584"/>
      <c r="AL60" s="572"/>
      <c r="AM60" s="572"/>
      <c r="AN60" s="572"/>
      <c r="AO60" s="572"/>
      <c r="AP60" s="573"/>
      <c r="AQ60" s="573"/>
      <c r="AR60" s="574"/>
      <c r="AS60" s="574"/>
      <c r="AT60" s="575"/>
      <c r="AU60" s="550"/>
    </row>
    <row r="61" spans="1:47" s="551" customFormat="1" ht="15" hidden="1" customHeight="1" x14ac:dyDescent="0.25">
      <c r="A61" s="846"/>
      <c r="B61" s="837"/>
      <c r="C61" s="837"/>
      <c r="D61" s="837"/>
      <c r="E61" s="837"/>
      <c r="F61" s="837"/>
      <c r="G61" s="837"/>
      <c r="H61" s="821"/>
      <c r="I61" s="831"/>
      <c r="J61" s="839"/>
      <c r="K61" s="845"/>
      <c r="L61" s="563">
        <f ca="1">IF(NOT(ISERROR(MATCH(K61,_xlfn.ANCHORARRAY(F72),0))),J72&amp;"Por favor no seleccionar los criterios de impacto",K61)</f>
        <v>0</v>
      </c>
      <c r="M61" s="831"/>
      <c r="N61" s="839"/>
      <c r="O61" s="831"/>
      <c r="P61" s="564">
        <v>3</v>
      </c>
      <c r="Q61" s="837"/>
      <c r="R61" s="837" t="str">
        <f t="shared" si="19"/>
        <v/>
      </c>
      <c r="S61" s="837"/>
      <c r="T61" s="837"/>
      <c r="U61" s="890" t="str">
        <f t="shared" si="49"/>
        <v/>
      </c>
      <c r="V61" s="890"/>
      <c r="W61" s="890"/>
      <c r="X61" s="890"/>
      <c r="Y61" s="567" t="str">
        <f>IFERROR(IF(AND(R60="Probabilidad",R61="Probabilidad"),(AA60-(+AA60*U61)),IF(AND(R60="Impacto",R61="Probabilidad"),(AA59-(+AA59*U61)),IF(R61="Impacto",AA60,""))),"")</f>
        <v/>
      </c>
      <c r="Z61" s="568" t="str">
        <f t="shared" si="54"/>
        <v/>
      </c>
      <c r="AA61" s="569" t="str">
        <f t="shared" si="55"/>
        <v/>
      </c>
      <c r="AB61" s="568" t="str">
        <f t="shared" si="56"/>
        <v/>
      </c>
      <c r="AC61" s="569" t="str">
        <f>IFERROR(IF(AND(R60="Impacto",R61="Impacto"),(AC60-(+AC60*U61)),IF(AND(R60="Probabilidad",R61="Impacto"),(AC59-(+AC59*U61)),IF(R61="Probabilidad",AC60,""))),"")</f>
        <v/>
      </c>
      <c r="AD61" s="568" t="str">
        <f t="shared" si="57"/>
        <v/>
      </c>
      <c r="AE61" s="833"/>
      <c r="AF61" s="530"/>
      <c r="AG61" s="530"/>
      <c r="AH61" s="530"/>
      <c r="AI61" s="532"/>
      <c r="AJ61" s="584"/>
      <c r="AK61" s="584"/>
      <c r="AL61" s="572"/>
      <c r="AM61" s="572"/>
      <c r="AN61" s="572"/>
      <c r="AO61" s="572"/>
      <c r="AP61" s="573"/>
      <c r="AQ61" s="573"/>
      <c r="AR61" s="574"/>
      <c r="AS61" s="574"/>
      <c r="AT61" s="575"/>
      <c r="AU61" s="550"/>
    </row>
    <row r="62" spans="1:47" s="551" customFormat="1" ht="15" hidden="1" customHeight="1" x14ac:dyDescent="0.25">
      <c r="A62" s="846"/>
      <c r="B62" s="837"/>
      <c r="C62" s="837"/>
      <c r="D62" s="837"/>
      <c r="E62" s="837"/>
      <c r="F62" s="837"/>
      <c r="G62" s="837"/>
      <c r="H62" s="821"/>
      <c r="I62" s="831"/>
      <c r="J62" s="839"/>
      <c r="K62" s="845"/>
      <c r="L62" s="563">
        <f ca="1">IF(NOT(ISERROR(MATCH(K62,_xlfn.ANCHORARRAY(F73),0))),J73&amp;"Por favor no seleccionar los criterios de impacto",K62)</f>
        <v>0</v>
      </c>
      <c r="M62" s="831"/>
      <c r="N62" s="839"/>
      <c r="O62" s="831"/>
      <c r="P62" s="564">
        <v>4</v>
      </c>
      <c r="Q62" s="837"/>
      <c r="R62" s="837" t="str">
        <f t="shared" si="19"/>
        <v/>
      </c>
      <c r="S62" s="837"/>
      <c r="T62" s="837"/>
      <c r="U62" s="890" t="str">
        <f t="shared" si="49"/>
        <v/>
      </c>
      <c r="V62" s="890"/>
      <c r="W62" s="890"/>
      <c r="X62" s="890"/>
      <c r="Y62" s="567" t="str">
        <f>IFERROR(IF(AND(R61="Probabilidad",R62="Probabilidad"),(AA61-(+AA61*U62)),IF(AND(R61="Impacto",R62="Probabilidad"),(AA60-(+AA60*U62)),IF(R62="Impacto",AA61,""))),"")</f>
        <v/>
      </c>
      <c r="Z62" s="568" t="str">
        <f t="shared" si="54"/>
        <v/>
      </c>
      <c r="AA62" s="569" t="str">
        <f t="shared" si="55"/>
        <v/>
      </c>
      <c r="AB62" s="568" t="str">
        <f t="shared" si="56"/>
        <v/>
      </c>
      <c r="AC62" s="569" t="str">
        <f>IFERROR(IF(AND(R61="Impacto",R62="Impacto"),(AC61-(+AC61*U62)),IF(AND(R61="Probabilidad",R62="Impacto"),(AC60-(+AC60*U62)),IF(R62="Probabilidad",AC61,""))),"")</f>
        <v/>
      </c>
      <c r="AD62" s="568" t="str">
        <f>IFERROR(IF(OR(AND(Z62="Muy Baja",AB62="Leve"),AND(Z62="Muy Baja",AB62="Menor"),AND(Z62="Baja",AB62="Leve")),"Bajo",IF(OR(AND(Z62="Muy baja",AB62="Moderado"),AND(Z62="Baja",AB62="Menor"),AND(Z62="Baja",AB62="Moderado"),AND(Z62="Media",AB62="Leve"),AND(Z62="Media",AB62="Menor"),AND(Z62="Media",AB62="Moderado"),AND(Z62="Alta",AB62="Leve"),AND(Z62="Alta",AB62="Menor")),"Moderado",IF(OR(AND(Z62="Muy Baja",AB62="Mayor"),AND(Z62="Baja",AB62="Mayor"),AND(Z62="Media",AB62="Mayor"),AND(Z62="Alta",AB62="Moderado"),AND(Z62="Alta",AB62="Mayor"),AND(Z62="Muy Alta",AB62="Leve"),AND(Z62="Muy Alta",AB62="Menor"),AND(Z62="Muy Alta",AB62="Moderado"),AND(Z62="Muy Alta",AB62="Mayor")),"Alto",IF(OR(AND(Z62="Muy Baja",AB62="Catastrófico"),AND(Z62="Baja",AB62="Catastrófico"),AND(Z62="Media",AB62="Catastrófico"),AND(Z62="Alta",AB62="Catastrófico"),AND(Z62="Muy Alta",AB62="Catastrófico")),"Extremo","")))),"")</f>
        <v/>
      </c>
      <c r="AE62" s="834"/>
      <c r="AF62" s="530"/>
      <c r="AG62" s="530"/>
      <c r="AH62" s="530"/>
      <c r="AI62" s="532"/>
      <c r="AJ62" s="584"/>
      <c r="AK62" s="584"/>
      <c r="AL62" s="572"/>
      <c r="AM62" s="572"/>
      <c r="AN62" s="572"/>
      <c r="AO62" s="572"/>
      <c r="AP62" s="573"/>
      <c r="AQ62" s="573"/>
      <c r="AR62" s="574"/>
      <c r="AS62" s="574"/>
      <c r="AT62" s="575"/>
      <c r="AU62" s="550"/>
    </row>
    <row r="63" spans="1:47" s="551" customFormat="1" ht="128.25" x14ac:dyDescent="0.25">
      <c r="A63" s="846">
        <v>1</v>
      </c>
      <c r="B63" s="837" t="s">
        <v>810</v>
      </c>
      <c r="C63" s="837" t="s">
        <v>822</v>
      </c>
      <c r="D63" s="837" t="s">
        <v>846</v>
      </c>
      <c r="E63" s="837" t="s">
        <v>847</v>
      </c>
      <c r="F63" s="837" t="s">
        <v>848</v>
      </c>
      <c r="G63" s="837" t="s">
        <v>783</v>
      </c>
      <c r="H63" s="831">
        <v>10</v>
      </c>
      <c r="I63" s="831" t="str">
        <f t="shared" ref="I63" si="58">IF(H63&lt;=0,"",IF(H63&lt;=2,"Muy Baja",IF(H63&lt;=24,"Baja",IF(H63&lt;=500,"Media",IF(H63&lt;=5000,"Alta","Muy Alta")))))</f>
        <v>Baja</v>
      </c>
      <c r="J63" s="839">
        <f>IF(I63="","",IF(I63="Muy Baja",0.2,IF(I63="Baja",0.4,IF(I63="Media",0.6,IF(I63="Alta",0.8,IF(I63="Muy Alta",1,))))))</f>
        <v>0.4</v>
      </c>
      <c r="K63" s="586" t="s">
        <v>120</v>
      </c>
      <c r="L63" s="839" t="str">
        <f>IF(NOT(ISERROR(MATCH(K63,'Tabla Impacto'!$B$221:$B$223,0))),'Tabla Impacto'!$F$223&amp;"Por favor no seleccionar los criterios de impacto(Afectación Económica o presupuestal y Pérdida Reputacional)",K63)</f>
        <v xml:space="preserve">     Afectación menor a 10 SMLMV .</v>
      </c>
      <c r="M63" s="831" t="str">
        <f>IF(OR(L63='Tabla Impacto'!$C$11,L63='Tabla Impacto'!$D$11),"Leve",IF(OR(L63='Tabla Impacto'!$C$12,L63='Tabla Impacto'!$D$12),"Menor",IF(OR(L63='Tabla Impacto'!$C$13,L63='Tabla Impacto'!$D$13),"Moderado",IF(OR(L63='Tabla Impacto'!$C$14,L63='Tabla Impacto'!$D$14),"Mayor",IF(OR(L63='Tabla Impacto'!$C$15,L63='Tabla Impacto'!$D$15),"Catastrófico","")))))</f>
        <v>Leve</v>
      </c>
      <c r="N63" s="839">
        <f>IF(M63="","",IF(M63="Leve",0.2,IF(M63="Menor",0.4,IF(M63="Moderado",0.6,IF(M63="Mayor",0.8,IF(M63="Catastrófico",1,))))))</f>
        <v>0.2</v>
      </c>
      <c r="O63" s="831"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Bajo</v>
      </c>
      <c r="P63" s="564">
        <v>1</v>
      </c>
      <c r="Q63" s="565" t="s">
        <v>933</v>
      </c>
      <c r="R63" s="566" t="str">
        <f t="shared" si="19"/>
        <v>Probabilidad</v>
      </c>
      <c r="S63" s="565" t="s">
        <v>13</v>
      </c>
      <c r="T63" s="565" t="s">
        <v>8</v>
      </c>
      <c r="U63" s="565" t="str">
        <f t="shared" si="49"/>
        <v>40%</v>
      </c>
      <c r="V63" s="565" t="s">
        <v>18</v>
      </c>
      <c r="W63" s="565" t="s">
        <v>21</v>
      </c>
      <c r="X63" s="565" t="s">
        <v>539</v>
      </c>
      <c r="Y63" s="567">
        <f>IFERROR(IF(R63="Probabilidad",(J63-(+J63*U63)),IF(R63="Impacto",J63,"")),"")</f>
        <v>0.24</v>
      </c>
      <c r="Z63" s="568" t="str">
        <f>IFERROR(IF(Y63="","",IF(Y63&lt;=0.2,"Muy Baja",IF(Y63&lt;=0.4,"Baja",IF(Y63&lt;=0.6,"Media",IF(Y63&lt;=0.8,"Alta","Muy Alta"))))),"")</f>
        <v>Baja</v>
      </c>
      <c r="AA63" s="569">
        <f>+Y63</f>
        <v>0.24</v>
      </c>
      <c r="AB63" s="568" t="str">
        <f>IFERROR(IF(AC63="","",IF(AC63&lt;=0.2,"Leve",IF(AC63&lt;=0.4,"Menor",IF(AC63&lt;=0.6,"Moderado",IF(AC63&lt;=0.8,"Mayor","Catastrófico"))))),"")</f>
        <v>Leve</v>
      </c>
      <c r="AC63" s="569">
        <f>IFERROR(IF(R63="Impacto",(N63-(+N63*U63)),IF(R63="Probabilidad",N63,"")),"")</f>
        <v>0.2</v>
      </c>
      <c r="AD63" s="568" t="str">
        <f>IFERROR(IF(OR(AND(Z63="Muy Baja",AB63="Leve"),AND(Z63="Muy Baja",AB63="Menor"),AND(Z63="Baja",AB63="Leve")),"Bajo",IF(OR(AND(Z63="Muy baja",AB63="Moderado"),AND(Z63="Baja",AB63="Menor"),AND(Z63="Baja",AB63="Moderado"),AND(Z63="Media",AB63="Leve"),AND(Z63="Media",AB63="Menor"),AND(Z63="Media",AB63="Moderado"),AND(Z63="Alta",AB63="Leve"),AND(Z63="Alta",AB63="Menor")),"Moderado",IF(OR(AND(Z63="Muy Baja",AB63="Mayor"),AND(Z63="Baja",AB63="Mayor"),AND(Z63="Media",AB63="Mayor"),AND(Z63="Alta",AB63="Moderado"),AND(Z63="Alta",AB63="Mayor"),AND(Z63="Muy Alta",AB63="Leve"),AND(Z63="Muy Alta",AB63="Menor"),AND(Z63="Muy Alta",AB63="Moderado"),AND(Z63="Muy Alta",AB63="Mayor")),"Alto",IF(OR(AND(Z63="Muy Baja",AB63="Catastrófico"),AND(Z63="Baja",AB63="Catastrófico"),AND(Z63="Media",AB63="Catastrófico"),AND(Z63="Alta",AB63="Catastrófico"),AND(Z63="Muy Alta",AB63="Catastrófico")),"Extremo","")))),"")</f>
        <v>Bajo</v>
      </c>
      <c r="AE63" s="832" t="s">
        <v>26</v>
      </c>
      <c r="AF63" s="530"/>
      <c r="AG63" s="530"/>
      <c r="AH63" s="530"/>
      <c r="AI63" s="532"/>
      <c r="AJ63" s="534" t="s">
        <v>1099</v>
      </c>
      <c r="AK63" s="405" t="s">
        <v>1094</v>
      </c>
      <c r="AL63" s="572"/>
      <c r="AM63" s="572"/>
      <c r="AN63" s="572"/>
      <c r="AO63" s="572"/>
      <c r="AP63" s="573"/>
      <c r="AQ63" s="573"/>
      <c r="AR63" s="574"/>
      <c r="AS63" s="574"/>
      <c r="AT63" s="575"/>
      <c r="AU63" s="550"/>
    </row>
    <row r="64" spans="1:47" s="551" customFormat="1" ht="128.25" hidden="1" x14ac:dyDescent="0.25">
      <c r="A64" s="846"/>
      <c r="B64" s="837"/>
      <c r="C64" s="837"/>
      <c r="D64" s="837"/>
      <c r="E64" s="837"/>
      <c r="F64" s="837"/>
      <c r="G64" s="837"/>
      <c r="H64" s="831"/>
      <c r="I64" s="831"/>
      <c r="J64" s="839"/>
      <c r="K64" s="586"/>
      <c r="L64" s="839"/>
      <c r="M64" s="831"/>
      <c r="N64" s="839"/>
      <c r="O64" s="831"/>
      <c r="P64" s="564">
        <v>2</v>
      </c>
      <c r="Q64" s="565" t="s">
        <v>934</v>
      </c>
      <c r="R64" s="566" t="str">
        <f t="shared" si="19"/>
        <v>Probabilidad</v>
      </c>
      <c r="S64" s="565" t="s">
        <v>13</v>
      </c>
      <c r="T64" s="565" t="s">
        <v>8</v>
      </c>
      <c r="U64" s="565" t="str">
        <f t="shared" si="49"/>
        <v>40%</v>
      </c>
      <c r="V64" s="565" t="s">
        <v>18</v>
      </c>
      <c r="W64" s="565" t="s">
        <v>21</v>
      </c>
      <c r="X64" s="565" t="s">
        <v>539</v>
      </c>
      <c r="Y64" s="567">
        <f>IFERROR(IF(AND(R63="Probabilidad",R64="Probabilidad"),(AA63-(+AA63*U64)),IF(R64="Probabilidad",(J63-(+J63*U64)),IF(R64="Impacto",AA63,""))),"")</f>
        <v>0.14399999999999999</v>
      </c>
      <c r="Z64" s="568" t="str">
        <f t="shared" ref="Z64" si="59">IFERROR(IF(Y64="","",IF(Y64&lt;=0.2,"Muy Baja",IF(Y64&lt;=0.4,"Baja",IF(Y64&lt;=0.6,"Media",IF(Y64&lt;=0.8,"Alta","Muy Alta"))))),"")</f>
        <v>Muy Baja</v>
      </c>
      <c r="AA64" s="569">
        <f t="shared" ref="AA64" si="60">+Y64</f>
        <v>0.14399999999999999</v>
      </c>
      <c r="AB64" s="568" t="str">
        <f t="shared" ref="AB64" si="61">IFERROR(IF(AC64="","",IF(AC64&lt;=0.2,"Leve",IF(AC64&lt;=0.4,"Menor",IF(AC64&lt;=0.6,"Moderado",IF(AC64&lt;=0.8,"Mayor","Catastrófico"))))),"")</f>
        <v>Leve</v>
      </c>
      <c r="AC64" s="569">
        <f>IFERROR(IF(AND(R63="Impacto",R64="Impacto"),(AC63-(+AC63*U64)),IF(R64="Impacto",(N63-(+N63*U64)),IF(R64="Probabilidad",AC63,""))),"")</f>
        <v>0.2</v>
      </c>
      <c r="AD64" s="568" t="str">
        <f t="shared" ref="AD64" si="62">IFERROR(IF(OR(AND(Z64="Muy Baja",AB64="Leve"),AND(Z64="Muy Baja",AB64="Menor"),AND(Z64="Baja",AB64="Leve")),"Bajo",IF(OR(AND(Z64="Muy baja",AB64="Moderado"),AND(Z64="Baja",AB64="Menor"),AND(Z64="Baja",AB64="Moderado"),AND(Z64="Media",AB64="Leve"),AND(Z64="Media",AB64="Menor"),AND(Z64="Media",AB64="Moderado"),AND(Z64="Alta",AB64="Leve"),AND(Z64="Alta",AB64="Menor")),"Moderado",IF(OR(AND(Z64="Muy Baja",AB64="Mayor"),AND(Z64="Baja",AB64="Mayor"),AND(Z64="Media",AB64="Mayor"),AND(Z64="Alta",AB64="Moderado"),AND(Z64="Alta",AB64="Mayor"),AND(Z64="Muy Alta",AB64="Leve"),AND(Z64="Muy Alta",AB64="Menor"),AND(Z64="Muy Alta",AB64="Moderado"),AND(Z64="Muy Alta",AB64="Mayor")),"Alto",IF(OR(AND(Z64="Muy Baja",AB64="Catastrófico"),AND(Z64="Baja",AB64="Catastrófico"),AND(Z64="Media",AB64="Catastrófico"),AND(Z64="Alta",AB64="Catastrófico"),AND(Z64="Muy Alta",AB64="Catastrófico")),"Extremo","")))),"")</f>
        <v>Bajo</v>
      </c>
      <c r="AE64" s="834"/>
      <c r="AF64" s="539" t="s">
        <v>1100</v>
      </c>
      <c r="AG64" s="539" t="s">
        <v>1094</v>
      </c>
      <c r="AH64" s="577">
        <v>45656</v>
      </c>
      <c r="AI64" s="577" t="s">
        <v>1101</v>
      </c>
      <c r="AJ64" s="538" t="s">
        <v>1099</v>
      </c>
      <c r="AK64" s="528" t="s">
        <v>1094</v>
      </c>
      <c r="AL64" s="572"/>
      <c r="AM64" s="572"/>
      <c r="AN64" s="572"/>
      <c r="AO64" s="572"/>
      <c r="AP64" s="573"/>
      <c r="AQ64" s="573"/>
      <c r="AR64" s="574"/>
      <c r="AS64" s="574"/>
      <c r="AT64" s="575"/>
      <c r="AU64" s="550"/>
    </row>
    <row r="65" spans="1:47" s="551" customFormat="1" ht="213.75" hidden="1" x14ac:dyDescent="0.25">
      <c r="A65" s="846">
        <v>15</v>
      </c>
      <c r="B65" s="837" t="s">
        <v>810</v>
      </c>
      <c r="C65" s="837" t="s">
        <v>116</v>
      </c>
      <c r="D65" s="837" t="s">
        <v>849</v>
      </c>
      <c r="E65" s="837" t="s">
        <v>850</v>
      </c>
      <c r="F65" s="837" t="s">
        <v>851</v>
      </c>
      <c r="G65" s="837" t="s">
        <v>540</v>
      </c>
      <c r="H65" s="821">
        <v>2</v>
      </c>
      <c r="I65" s="831" t="str">
        <f>IF(H65&lt;=0,"",IF(H65&lt;=2,"Muy Baja",IF(H65&lt;=24,"Baja",IF(H65&lt;=500,"Media",IF(H65&lt;=5000,"Alta","Muy Alta")))))</f>
        <v>Muy Baja</v>
      </c>
      <c r="J65" s="839">
        <f>IF(I65="","",IF(I65="Muy Baja",0.2,IF(I65="Baja",0.4,IF(I65="Media",0.6,IF(I65="Alta",0.8,IF(I65="Muy Alta",1,))))))</f>
        <v>0.2</v>
      </c>
      <c r="K65" s="845" t="s">
        <v>124</v>
      </c>
      <c r="L65" s="563" t="str">
        <f>IF(NOT(ISERROR(MATCH(K65,'Tabla Impacto'!$B$221:$B$223,0))),'Tabla Impacto'!$F$223&amp;"Por favor no seleccionar los criterios de impacto(Afectación Económica o presupuestal y Pérdida Reputacional)",K65)</f>
        <v xml:space="preserve">     Entre 10 y 50 SMLMV </v>
      </c>
      <c r="M65" s="831" t="str">
        <f>IF(OR(L65='Tabla Impacto'!$C$11,L65='Tabla Impacto'!$D$11),"Leve",IF(OR(L65='Tabla Impacto'!$C$12,L65='Tabla Impacto'!$D$12),"Menor",IF(OR(L65='Tabla Impacto'!$C$13,L65='Tabla Impacto'!$D$13),"Moderado",IF(OR(L65='Tabla Impacto'!$C$14,L65='Tabla Impacto'!$D$14),"Mayor",IF(OR(L65='Tabla Impacto'!$C$15,L65='Tabla Impacto'!$D$15),"Catastrófico","")))))</f>
        <v>Menor</v>
      </c>
      <c r="N65" s="839">
        <f>IF(M65="","",IF(M65="Leve",0.2,IF(M65="Menor",0.4,IF(M65="Moderado",0.6,IF(M65="Mayor",0.8,IF(M65="Catastrófico",1,))))))</f>
        <v>0.4</v>
      </c>
      <c r="O65" s="831" t="str">
        <f>IF(OR(AND(I65="Muy Baja",M65="Leve"),AND(I65="Muy Baja",M65="Menor"),AND(I65="Baja",M65="Leve")),"Bajo",IF(OR(AND(I65="Muy baja",M65="Moderado"),AND(I65="Baja",M65="Menor"),AND(I65="Baja",M65="Moderado"),AND(I65="Media",M65="Leve"),AND(I65="Media",M65="Menor"),AND(I65="Media",M65="Moderado"),AND(I65="Alta",M65="Leve"),AND(I65="Alta",M65="Menor")),"Moderado",IF(OR(AND(I65="Muy Baja",M65="Mayor"),AND(I65="Baja",M65="Mayor"),AND(I65="Media",M65="Mayor"),AND(I65="Alta",M65="Moderado"),AND(I65="Alta",M65="Mayor"),AND(I65="Muy Alta",M65="Leve"),AND(I65="Muy Alta",M65="Menor"),AND(I65="Muy Alta",M65="Moderado"),AND(I65="Muy Alta",M65="Mayor")),"Alto",IF(OR(AND(I65="Muy Baja",M65="Catastrófico"),AND(I65="Baja",M65="Catastrófico"),AND(I65="Media",M65="Catastrófico"),AND(I65="Alta",M65="Catastrófico"),AND(I65="Muy Alta",M65="Catastrófico")),"Extremo",""))))</f>
        <v>Bajo</v>
      </c>
      <c r="P65" s="564">
        <v>1</v>
      </c>
      <c r="Q65" s="565" t="s">
        <v>935</v>
      </c>
      <c r="R65" s="566" t="str">
        <f t="shared" si="19"/>
        <v>Probabilidad</v>
      </c>
      <c r="S65" s="565" t="s">
        <v>13</v>
      </c>
      <c r="T65" s="565" t="s">
        <v>8</v>
      </c>
      <c r="U65" s="578" t="str">
        <f t="shared" si="49"/>
        <v>40%</v>
      </c>
      <c r="V65" s="565" t="s">
        <v>18</v>
      </c>
      <c r="W65" s="565" t="s">
        <v>21</v>
      </c>
      <c r="X65" s="565" t="s">
        <v>539</v>
      </c>
      <c r="Y65" s="567">
        <f>IFERROR(IF(R65="Probabilidad",(J65-(+J65*U65)),IF(R65="Impacto",J65,"")),"")</f>
        <v>0.12</v>
      </c>
      <c r="Z65" s="568" t="str">
        <f>IFERROR(IF(Y65="","",IF(Y65&lt;=0.2,"Muy Baja",IF(Y65&lt;=0.4,"Baja",IF(Y65&lt;=0.6,"Media",IF(Y65&lt;=0.8,"Alta","Muy Alta"))))),"")</f>
        <v>Muy Baja</v>
      </c>
      <c r="AA65" s="569">
        <f>+Y65</f>
        <v>0.12</v>
      </c>
      <c r="AB65" s="568" t="str">
        <f>IFERROR(IF(AC65="","",IF(AC65&lt;=0.2,"Leve",IF(AC65&lt;=0.4,"Menor",IF(AC65&lt;=0.6,"Moderado",IF(AC65&lt;=0.8,"Mayor","Catastrófico"))))),"")</f>
        <v>Menor</v>
      </c>
      <c r="AC65" s="569">
        <f>IFERROR(IF(R65="Impacto",(N65-(+N65*U65)),IF(R65="Probabilidad",N65,"")),"")</f>
        <v>0.4</v>
      </c>
      <c r="AD65" s="568" t="str">
        <f>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Bajo</v>
      </c>
      <c r="AE65" s="832" t="s">
        <v>26</v>
      </c>
      <c r="AF65" s="530"/>
      <c r="AG65" s="530"/>
      <c r="AH65" s="530"/>
      <c r="AI65" s="532"/>
      <c r="AJ65" s="534" t="s">
        <v>1091</v>
      </c>
      <c r="AK65" s="405" t="s">
        <v>1092</v>
      </c>
      <c r="AL65" s="572"/>
      <c r="AM65" s="572"/>
      <c r="AN65" s="572"/>
      <c r="AO65" s="572"/>
      <c r="AP65" s="573"/>
      <c r="AQ65" s="573"/>
      <c r="AR65" s="574"/>
      <c r="AS65" s="574"/>
      <c r="AT65" s="575"/>
      <c r="AU65" s="550"/>
    </row>
    <row r="66" spans="1:47" s="551" customFormat="1" ht="70.5" hidden="1" customHeight="1" x14ac:dyDescent="0.25">
      <c r="A66" s="846"/>
      <c r="B66" s="837"/>
      <c r="C66" s="837"/>
      <c r="D66" s="837"/>
      <c r="E66" s="837"/>
      <c r="F66" s="837"/>
      <c r="G66" s="837"/>
      <c r="H66" s="821"/>
      <c r="I66" s="831"/>
      <c r="J66" s="839"/>
      <c r="K66" s="845"/>
      <c r="L66" s="563">
        <f ca="1">IF(NOT(ISERROR(MATCH(K66,_xlfn.ANCHORARRAY(F77),0))),J19&amp;"Por favor no seleccionar los criterios de impacto",K66)</f>
        <v>0</v>
      </c>
      <c r="M66" s="831"/>
      <c r="N66" s="839"/>
      <c r="O66" s="831"/>
      <c r="P66" s="564">
        <v>2</v>
      </c>
      <c r="Q66" s="565"/>
      <c r="R66" s="566" t="str">
        <f t="shared" si="19"/>
        <v/>
      </c>
      <c r="S66" s="565"/>
      <c r="T66" s="565"/>
      <c r="U66" s="578" t="str">
        <f t="shared" si="49"/>
        <v/>
      </c>
      <c r="V66" s="565"/>
      <c r="W66" s="565"/>
      <c r="X66" s="565"/>
      <c r="Y66" s="567" t="str">
        <f>IFERROR(IF(AND(R65="Probabilidad",R66="Probabilidad"),(AA65-(+AA65*U66)),IF(R66="Probabilidad",(J65-(+J65*U66)),IF(R66="Impacto",AA65,""))),"")</f>
        <v/>
      </c>
      <c r="Z66" s="568" t="str">
        <f t="shared" ref="Z66:Z68" si="63">IFERROR(IF(Y66="","",IF(Y66&lt;=0.2,"Muy Baja",IF(Y66&lt;=0.4,"Baja",IF(Y66&lt;=0.6,"Media",IF(Y66&lt;=0.8,"Alta","Muy Alta"))))),"")</f>
        <v/>
      </c>
      <c r="AA66" s="569" t="str">
        <f t="shared" ref="AA66:AA68" si="64">+Y66</f>
        <v/>
      </c>
      <c r="AB66" s="568" t="str">
        <f t="shared" ref="AB66:AB68" si="65">IFERROR(IF(AC66="","",IF(AC66&lt;=0.2,"Leve",IF(AC66&lt;=0.4,"Menor",IF(AC66&lt;=0.6,"Moderado",IF(AC66&lt;=0.8,"Mayor","Catastrófico"))))),"")</f>
        <v/>
      </c>
      <c r="AC66" s="569" t="str">
        <f>IFERROR(IF(AND(R65="Impacto",R66="Impacto"),(AC65-(+AC65*U66)),IF(R66="Impacto",(N65-(+N65*U66)),IF(R66="Probabilidad",AC65,""))),"")</f>
        <v/>
      </c>
      <c r="AD66" s="568" t="str">
        <f t="shared" ref="AD66:AD67" si="66">IFERROR(IF(OR(AND(Z66="Muy Baja",AB66="Leve"),AND(Z66="Muy Baja",AB66="Menor"),AND(Z66="Baja",AB66="Leve")),"Bajo",IF(OR(AND(Z66="Muy baja",AB66="Moderado"),AND(Z66="Baja",AB66="Menor"),AND(Z66="Baja",AB66="Moderado"),AND(Z66="Media",AB66="Leve"),AND(Z66="Media",AB66="Menor"),AND(Z66="Media",AB66="Moderado"),AND(Z66="Alta",AB66="Leve"),AND(Z66="Alta",AB66="Menor")),"Moderado",IF(OR(AND(Z66="Muy Baja",AB66="Mayor"),AND(Z66="Baja",AB66="Mayor"),AND(Z66="Media",AB66="Mayor"),AND(Z66="Alta",AB66="Moderado"),AND(Z66="Alta",AB66="Mayor"),AND(Z66="Muy Alta",AB66="Leve"),AND(Z66="Muy Alta",AB66="Menor"),AND(Z66="Muy Alta",AB66="Moderado"),AND(Z66="Muy Alta",AB66="Mayor")),"Alto",IF(OR(AND(Z66="Muy Baja",AB66="Catastrófico"),AND(Z66="Baja",AB66="Catastrófico"),AND(Z66="Media",AB66="Catastrófico"),AND(Z66="Alta",AB66="Catastrófico"),AND(Z66="Muy Alta",AB66="Catastrófico")),"Extremo","")))),"")</f>
        <v/>
      </c>
      <c r="AE66" s="833"/>
      <c r="AF66" s="530"/>
      <c r="AG66" s="530"/>
      <c r="AH66" s="530"/>
      <c r="AI66" s="532"/>
      <c r="AJ66" s="535"/>
      <c r="AK66" s="384"/>
      <c r="AL66" s="572"/>
      <c r="AM66" s="572"/>
      <c r="AN66" s="572"/>
      <c r="AO66" s="572"/>
      <c r="AP66" s="573"/>
      <c r="AQ66" s="573"/>
      <c r="AR66" s="574"/>
      <c r="AS66" s="574"/>
      <c r="AT66" s="575"/>
      <c r="AU66" s="550"/>
    </row>
    <row r="67" spans="1:47" s="551" customFormat="1" ht="46.5" hidden="1" customHeight="1" x14ac:dyDescent="0.25">
      <c r="A67" s="846"/>
      <c r="B67" s="837"/>
      <c r="C67" s="837"/>
      <c r="D67" s="837"/>
      <c r="E67" s="837"/>
      <c r="F67" s="837"/>
      <c r="G67" s="837"/>
      <c r="H67" s="821"/>
      <c r="I67" s="831"/>
      <c r="J67" s="839"/>
      <c r="K67" s="845"/>
      <c r="L67" s="563">
        <f ca="1">IF(NOT(ISERROR(MATCH(K67,_xlfn.ANCHORARRAY(F78),0))),J20&amp;"Por favor no seleccionar los criterios de impacto",K67)</f>
        <v>0</v>
      </c>
      <c r="M67" s="831"/>
      <c r="N67" s="839"/>
      <c r="O67" s="831"/>
      <c r="P67" s="564">
        <v>3</v>
      </c>
      <c r="Q67" s="565"/>
      <c r="R67" s="566" t="str">
        <f t="shared" si="19"/>
        <v/>
      </c>
      <c r="S67" s="565"/>
      <c r="T67" s="565"/>
      <c r="U67" s="578" t="str">
        <f t="shared" si="49"/>
        <v/>
      </c>
      <c r="V67" s="565"/>
      <c r="W67" s="565"/>
      <c r="X67" s="565"/>
      <c r="Y67" s="567" t="str">
        <f>IFERROR(IF(AND(R66="Probabilidad",R67="Probabilidad"),(AA66-(+AA66*U67)),IF(AND(R66="Impacto",R67="Probabilidad"),(AA65-(+AA65*U67)),IF(R67="Impacto",AA66,""))),"")</f>
        <v/>
      </c>
      <c r="Z67" s="568" t="str">
        <f t="shared" si="63"/>
        <v/>
      </c>
      <c r="AA67" s="569" t="str">
        <f t="shared" si="64"/>
        <v/>
      </c>
      <c r="AB67" s="568" t="str">
        <f t="shared" si="65"/>
        <v/>
      </c>
      <c r="AC67" s="569" t="str">
        <f>IFERROR(IF(AND(R66="Impacto",R67="Impacto"),(AC66-(+AC66*U67)),IF(AND(R66="Probabilidad",R67="Impacto"),(AC65-(+AC65*U67)),IF(R67="Probabilidad",AC66,""))),"")</f>
        <v/>
      </c>
      <c r="AD67" s="568" t="str">
        <f t="shared" si="66"/>
        <v/>
      </c>
      <c r="AE67" s="833"/>
      <c r="AF67" s="530"/>
      <c r="AG67" s="530"/>
      <c r="AH67" s="530"/>
      <c r="AI67" s="532"/>
      <c r="AJ67" s="535"/>
      <c r="AK67" s="384"/>
      <c r="AL67" s="572"/>
      <c r="AM67" s="572"/>
      <c r="AN67" s="572"/>
      <c r="AO67" s="572"/>
      <c r="AP67" s="573"/>
      <c r="AQ67" s="573"/>
      <c r="AR67" s="574"/>
      <c r="AS67" s="574"/>
      <c r="AT67" s="575"/>
      <c r="AU67" s="550"/>
    </row>
    <row r="68" spans="1:47" s="551" customFormat="1" ht="46.5" hidden="1" customHeight="1" x14ac:dyDescent="0.25">
      <c r="A68" s="846"/>
      <c r="B68" s="837"/>
      <c r="C68" s="837"/>
      <c r="D68" s="837"/>
      <c r="E68" s="837"/>
      <c r="F68" s="837"/>
      <c r="G68" s="837"/>
      <c r="H68" s="821"/>
      <c r="I68" s="831"/>
      <c r="J68" s="839"/>
      <c r="K68" s="845"/>
      <c r="L68" s="563">
        <f ca="1">IF(NOT(ISERROR(MATCH(K68,_xlfn.ANCHORARRAY(F19),0))),J21&amp;"Por favor no seleccionar los criterios de impacto",K68)</f>
        <v>0</v>
      </c>
      <c r="M68" s="831"/>
      <c r="N68" s="839"/>
      <c r="O68" s="831"/>
      <c r="P68" s="564">
        <v>4</v>
      </c>
      <c r="Q68" s="565"/>
      <c r="R68" s="566" t="str">
        <f t="shared" si="19"/>
        <v/>
      </c>
      <c r="S68" s="565"/>
      <c r="T68" s="565"/>
      <c r="U68" s="578" t="str">
        <f t="shared" si="49"/>
        <v/>
      </c>
      <c r="V68" s="565"/>
      <c r="W68" s="565"/>
      <c r="X68" s="565"/>
      <c r="Y68" s="567" t="str">
        <f>IFERROR(IF(AND(R67="Probabilidad",R68="Probabilidad"),(AA67-(+AA67*U68)),IF(AND(R67="Impacto",R68="Probabilidad"),(AA66-(+AA66*U68)),IF(R68="Impacto",AA67,""))),"")</f>
        <v/>
      </c>
      <c r="Z68" s="568" t="str">
        <f t="shared" si="63"/>
        <v/>
      </c>
      <c r="AA68" s="569" t="str">
        <f t="shared" si="64"/>
        <v/>
      </c>
      <c r="AB68" s="568" t="str">
        <f t="shared" si="65"/>
        <v/>
      </c>
      <c r="AC68" s="569" t="str">
        <f>IFERROR(IF(AND(R67="Impacto",R68="Impacto"),(AC67-(+AC67*U68)),IF(AND(R67="Probabilidad",R68="Impacto"),(AC66-(+AC66*U68)),IF(R68="Probabilidad",AC67,""))),"")</f>
        <v/>
      </c>
      <c r="AD68" s="568" t="str">
        <f>IFERROR(IF(OR(AND(Z68="Muy Baja",AB68="Leve"),AND(Z68="Muy Baja",AB68="Menor"),AND(Z68="Baja",AB68="Leve")),"Bajo",IF(OR(AND(Z68="Muy baja",AB68="Moderado"),AND(Z68="Baja",AB68="Menor"),AND(Z68="Baja",AB68="Moderado"),AND(Z68="Media",AB68="Leve"),AND(Z68="Media",AB68="Menor"),AND(Z68="Media",AB68="Moderado"),AND(Z68="Alta",AB68="Leve"),AND(Z68="Alta",AB68="Menor")),"Moderado",IF(OR(AND(Z68="Muy Baja",AB68="Mayor"),AND(Z68="Baja",AB68="Mayor"),AND(Z68="Media",AB68="Mayor"),AND(Z68="Alta",AB68="Moderado"),AND(Z68="Alta",AB68="Mayor"),AND(Z68="Muy Alta",AB68="Leve"),AND(Z68="Muy Alta",AB68="Menor"),AND(Z68="Muy Alta",AB68="Moderado"),AND(Z68="Muy Alta",AB68="Mayor")),"Alto",IF(OR(AND(Z68="Muy Baja",AB68="Catastrófico"),AND(Z68="Baja",AB68="Catastrófico"),AND(Z68="Media",AB68="Catastrófico"),AND(Z68="Alta",AB68="Catastrófico"),AND(Z68="Muy Alta",AB68="Catastrófico")),"Extremo","")))),"")</f>
        <v/>
      </c>
      <c r="AE68" s="834"/>
      <c r="AF68" s="530"/>
      <c r="AG68" s="530"/>
      <c r="AH68" s="530"/>
      <c r="AI68" s="532"/>
      <c r="AJ68" s="535"/>
      <c r="AK68" s="384"/>
      <c r="AL68" s="572"/>
      <c r="AM68" s="572"/>
      <c r="AN68" s="572"/>
      <c r="AO68" s="572"/>
      <c r="AP68" s="573"/>
      <c r="AQ68" s="573"/>
      <c r="AR68" s="574"/>
      <c r="AS68" s="574"/>
      <c r="AT68" s="575"/>
      <c r="AU68" s="550"/>
    </row>
    <row r="69" spans="1:47" s="551" customFormat="1" ht="233.25" hidden="1" customHeight="1" thickBot="1" x14ac:dyDescent="0.3">
      <c r="A69" s="846">
        <v>16</v>
      </c>
      <c r="B69" s="837" t="s">
        <v>810</v>
      </c>
      <c r="C69" s="837" t="s">
        <v>115</v>
      </c>
      <c r="D69" s="837" t="s">
        <v>852</v>
      </c>
      <c r="E69" s="837" t="s">
        <v>853</v>
      </c>
      <c r="F69" s="837" t="s">
        <v>854</v>
      </c>
      <c r="G69" s="837" t="s">
        <v>540</v>
      </c>
      <c r="H69" s="821">
        <v>4</v>
      </c>
      <c r="I69" s="831" t="str">
        <f>IF(H69&lt;=0,"",IF(H69&lt;=2,"Muy Baja",IF(H69&lt;=24,"Baja",IF(H69&lt;=500,"Media",IF(H69&lt;=5000,"Alta","Muy Alta")))))</f>
        <v>Baja</v>
      </c>
      <c r="J69" s="839">
        <f>IF(I69="","",IF(I69="Muy Baja",0.2,IF(I69="Baja",0.4,IF(I69="Media",0.6,IF(I69="Alta",0.8,IF(I69="Muy Alta",1,))))))</f>
        <v>0.4</v>
      </c>
      <c r="K69" s="845" t="s">
        <v>129</v>
      </c>
      <c r="L69" s="839" t="str">
        <f>IF(NOT(ISERROR(MATCH(K69,'Tabla Impacto'!$B$221:$B$223,0))),'Tabla Impacto'!$F$223&amp;"Por favor no seleccionar los criterios de impacto(Afectación Económica o presupuestal y Pérdida Reputacional)",K69)</f>
        <v xml:space="preserve">     El riesgo afecta la imagen de la entidad con algunos usuarios de relevancia frente al logro de los objetivos</v>
      </c>
      <c r="M69" s="831" t="str">
        <f>IF(OR(L69='Tabla Impacto'!$C$11,L69='Tabla Impacto'!$D$11),"Leve",IF(OR(L69='Tabla Impacto'!$C$12,L69='Tabla Impacto'!$D$12),"Menor",IF(OR(L69='Tabla Impacto'!$C$13,L69='Tabla Impacto'!$D$13),"Moderado",IF(OR(L69='Tabla Impacto'!$C$14,L69='Tabla Impacto'!$D$14),"Mayor",IF(OR(L69='Tabla Impacto'!$C$15,L69='Tabla Impacto'!$D$15),"Catastrófico","")))))</f>
        <v>Moderado</v>
      </c>
      <c r="N69" s="839">
        <f>IF(M69="","",IF(M69="Leve",0.2,IF(M69="Menor",0.4,IF(M69="Moderado",0.6,IF(M69="Mayor",0.8,IF(M69="Catastrófico",1,))))))</f>
        <v>0.6</v>
      </c>
      <c r="O69" s="831" t="str">
        <f>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Moderado</v>
      </c>
      <c r="P69" s="564">
        <v>1</v>
      </c>
      <c r="Q69" s="565" t="s">
        <v>936</v>
      </c>
      <c r="R69" s="566" t="str">
        <f t="shared" si="19"/>
        <v>Probabilidad</v>
      </c>
      <c r="S69" s="565" t="s">
        <v>13</v>
      </c>
      <c r="T69" s="565" t="s">
        <v>8</v>
      </c>
      <c r="U69" s="578" t="str">
        <f t="shared" si="49"/>
        <v>40%</v>
      </c>
      <c r="V69" s="565" t="s">
        <v>18</v>
      </c>
      <c r="W69" s="565" t="s">
        <v>21</v>
      </c>
      <c r="X69" s="565" t="s">
        <v>539</v>
      </c>
      <c r="Y69" s="567">
        <f>IFERROR(IF(R69="Probabilidad",(J69-(+J69*U69)),IF(R69="Impacto",J69,"")),"")</f>
        <v>0.24</v>
      </c>
      <c r="Z69" s="568" t="str">
        <f>IFERROR(IF(Y69="","",IF(Y69&lt;=0.2,"Muy Baja",IF(Y69&lt;=0.4,"Baja",IF(Y69&lt;=0.6,"Media",IF(Y69&lt;=0.8,"Alta","Muy Alta"))))),"")</f>
        <v>Baja</v>
      </c>
      <c r="AA69" s="569">
        <f>+Y69</f>
        <v>0.24</v>
      </c>
      <c r="AB69" s="568" t="str">
        <f>IFERROR(IF(AC69="","",IF(AC69&lt;=0.2,"Leve",IF(AC69&lt;=0.4,"Menor",IF(AC69&lt;=0.6,"Moderado",IF(AC69&lt;=0.8,"Mayor","Catastrófico"))))),"")</f>
        <v>Moderado</v>
      </c>
      <c r="AC69" s="569">
        <f>IFERROR(IF(R69="Impacto",(N69-(+N69*U69)),IF(R69="Probabilidad",N69,"")),"")</f>
        <v>0.6</v>
      </c>
      <c r="AD69" s="568" t="str">
        <f>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Moderado</v>
      </c>
      <c r="AE69" s="830" t="s">
        <v>26</v>
      </c>
      <c r="AF69" s="553" t="s">
        <v>1093</v>
      </c>
      <c r="AG69" s="528" t="s">
        <v>1094</v>
      </c>
      <c r="AH69" s="541">
        <v>45657</v>
      </c>
      <c r="AI69" s="528" t="s">
        <v>1095</v>
      </c>
      <c r="AJ69" s="538" t="s">
        <v>1091</v>
      </c>
      <c r="AK69" s="528" t="s">
        <v>1092</v>
      </c>
      <c r="AL69" s="572"/>
      <c r="AM69" s="572"/>
      <c r="AN69" s="572"/>
      <c r="AO69" s="572"/>
      <c r="AP69" s="573"/>
      <c r="AQ69" s="573"/>
      <c r="AR69" s="574"/>
      <c r="AS69" s="574"/>
      <c r="AT69" s="575"/>
      <c r="AU69" s="550"/>
    </row>
    <row r="70" spans="1:47" s="551" customFormat="1" ht="46.5" hidden="1" customHeight="1" x14ac:dyDescent="0.25">
      <c r="A70" s="846"/>
      <c r="B70" s="837"/>
      <c r="C70" s="837"/>
      <c r="D70" s="837"/>
      <c r="E70" s="837"/>
      <c r="F70" s="837"/>
      <c r="G70" s="837"/>
      <c r="H70" s="821"/>
      <c r="I70" s="831"/>
      <c r="J70" s="839"/>
      <c r="K70" s="845"/>
      <c r="L70" s="839"/>
      <c r="M70" s="831"/>
      <c r="N70" s="839"/>
      <c r="O70" s="831"/>
      <c r="P70" s="564">
        <v>2</v>
      </c>
      <c r="Q70" s="565"/>
      <c r="R70" s="566" t="str">
        <f t="shared" si="19"/>
        <v/>
      </c>
      <c r="S70" s="565"/>
      <c r="T70" s="565"/>
      <c r="U70" s="578" t="str">
        <f t="shared" si="49"/>
        <v/>
      </c>
      <c r="V70" s="565"/>
      <c r="W70" s="565"/>
      <c r="X70" s="565"/>
      <c r="Y70" s="567" t="str">
        <f>IFERROR(IF(AND(R69="Probabilidad",R70="Probabilidad"),(AA69-(+AA69*U70)),IF(R70="Probabilidad",(J69-(+J69*U70)),IF(R70="Impacto",AA69,""))),"")</f>
        <v/>
      </c>
      <c r="Z70" s="568" t="str">
        <f t="shared" ref="Z70:Z72" si="67">IFERROR(IF(Y70="","",IF(Y70&lt;=0.2,"Muy Baja",IF(Y70&lt;=0.4,"Baja",IF(Y70&lt;=0.6,"Media",IF(Y70&lt;=0.8,"Alta","Muy Alta"))))),"")</f>
        <v/>
      </c>
      <c r="AA70" s="569" t="str">
        <f t="shared" ref="AA70:AA72" si="68">+Y70</f>
        <v/>
      </c>
      <c r="AB70" s="568" t="str">
        <f t="shared" ref="AB70:AB72" si="69">IFERROR(IF(AC70="","",IF(AC70&lt;=0.2,"Leve",IF(AC70&lt;=0.4,"Menor",IF(AC70&lt;=0.6,"Moderado",IF(AC70&lt;=0.8,"Mayor","Catastrófico"))))),"")</f>
        <v/>
      </c>
      <c r="AC70" s="569" t="str">
        <f>IFERROR(IF(AND(R69="Impacto",R70="Impacto"),(AC69-(+AC69*U70)),IF(R70="Impacto",(N69-(+N69*U70)),IF(R70="Probabilidad",AC69,""))),"")</f>
        <v/>
      </c>
      <c r="AD70" s="568" t="str">
        <f t="shared" ref="AD70:AD71" si="70">IFERROR(IF(OR(AND(Z70="Muy Baja",AB70="Leve"),AND(Z70="Muy Baja",AB70="Menor"),AND(Z70="Baja",AB70="Leve")),"Bajo",IF(OR(AND(Z70="Muy baja",AB70="Moderado"),AND(Z70="Baja",AB70="Menor"),AND(Z70="Baja",AB70="Moderado"),AND(Z70="Media",AB70="Leve"),AND(Z70="Media",AB70="Menor"),AND(Z70="Media",AB70="Moderado"),AND(Z70="Alta",AB70="Leve"),AND(Z70="Alta",AB70="Menor")),"Moderado",IF(OR(AND(Z70="Muy Baja",AB70="Mayor"),AND(Z70="Baja",AB70="Mayor"),AND(Z70="Media",AB70="Mayor"),AND(Z70="Alta",AB70="Moderado"),AND(Z70="Alta",AB70="Mayor"),AND(Z70="Muy Alta",AB70="Leve"),AND(Z70="Muy Alta",AB70="Menor"),AND(Z70="Muy Alta",AB70="Moderado"),AND(Z70="Muy Alta",AB70="Mayor")),"Alto",IF(OR(AND(Z70="Muy Baja",AB70="Catastrófico"),AND(Z70="Baja",AB70="Catastrófico"),AND(Z70="Media",AB70="Catastrófico"),AND(Z70="Alta",AB70="Catastrófico"),AND(Z70="Muy Alta",AB70="Catastrófico")),"Extremo","")))),"")</f>
        <v/>
      </c>
      <c r="AE70" s="830"/>
      <c r="AF70" s="564"/>
      <c r="AG70" s="536"/>
      <c r="AH70" s="542"/>
      <c r="AI70" s="536"/>
      <c r="AJ70" s="539"/>
      <c r="AK70" s="536"/>
      <c r="AL70" s="572"/>
      <c r="AM70" s="572"/>
      <c r="AN70" s="572"/>
      <c r="AO70" s="572"/>
      <c r="AP70" s="573"/>
      <c r="AQ70" s="573"/>
      <c r="AR70" s="574"/>
      <c r="AS70" s="574"/>
      <c r="AT70" s="575"/>
      <c r="AU70" s="550"/>
    </row>
    <row r="71" spans="1:47" s="551" customFormat="1" ht="57" hidden="1" customHeight="1" x14ac:dyDescent="0.25">
      <c r="A71" s="846"/>
      <c r="B71" s="837"/>
      <c r="C71" s="837"/>
      <c r="D71" s="837"/>
      <c r="E71" s="837"/>
      <c r="F71" s="837"/>
      <c r="G71" s="837"/>
      <c r="H71" s="821"/>
      <c r="I71" s="831"/>
      <c r="J71" s="839"/>
      <c r="K71" s="845"/>
      <c r="L71" s="839"/>
      <c r="M71" s="831"/>
      <c r="N71" s="839"/>
      <c r="O71" s="831"/>
      <c r="P71" s="564">
        <v>3</v>
      </c>
      <c r="Q71" s="565"/>
      <c r="R71" s="566" t="str">
        <f t="shared" si="19"/>
        <v/>
      </c>
      <c r="S71" s="565"/>
      <c r="T71" s="565"/>
      <c r="U71" s="578" t="str">
        <f t="shared" si="49"/>
        <v/>
      </c>
      <c r="V71" s="565"/>
      <c r="W71" s="565"/>
      <c r="X71" s="565"/>
      <c r="Y71" s="567" t="str">
        <f>IFERROR(IF(AND(R70="Probabilidad",R71="Probabilidad"),(AA70-(+AA70*U71)),IF(AND(R70="Impacto",R71="Probabilidad"),(AA69-(+AA69*U71)),IF(R71="Impacto",AA70,""))),"")</f>
        <v/>
      </c>
      <c r="Z71" s="568" t="str">
        <f t="shared" si="67"/>
        <v/>
      </c>
      <c r="AA71" s="569" t="str">
        <f t="shared" si="68"/>
        <v/>
      </c>
      <c r="AB71" s="568" t="str">
        <f t="shared" si="69"/>
        <v/>
      </c>
      <c r="AC71" s="569" t="str">
        <f>IFERROR(IF(AND(R70="Impacto",R71="Impacto"),(AC70-(+AC70*U71)),IF(AND(R70="Probabilidad",R71="Impacto"),(AC69-(+AC69*U71)),IF(R71="Probabilidad",AC70,""))),"")</f>
        <v/>
      </c>
      <c r="AD71" s="568" t="str">
        <f t="shared" si="70"/>
        <v/>
      </c>
      <c r="AE71" s="830"/>
      <c r="AF71" s="539"/>
      <c r="AG71" s="536"/>
      <c r="AH71" s="542"/>
      <c r="AI71" s="536"/>
      <c r="AJ71" s="539"/>
      <c r="AK71" s="536"/>
      <c r="AL71" s="572"/>
      <c r="AM71" s="572"/>
      <c r="AN71" s="572"/>
      <c r="AO71" s="572"/>
      <c r="AP71" s="573"/>
      <c r="AQ71" s="573"/>
      <c r="AR71" s="574"/>
      <c r="AS71" s="574"/>
      <c r="AT71" s="575"/>
      <c r="AU71" s="550"/>
    </row>
    <row r="72" spans="1:47" s="551" customFormat="1" ht="39" hidden="1" customHeight="1" x14ac:dyDescent="0.25">
      <c r="A72" s="846"/>
      <c r="B72" s="837"/>
      <c r="C72" s="837"/>
      <c r="D72" s="837"/>
      <c r="E72" s="837"/>
      <c r="F72" s="837"/>
      <c r="G72" s="837"/>
      <c r="H72" s="821"/>
      <c r="I72" s="831"/>
      <c r="J72" s="839"/>
      <c r="K72" s="845"/>
      <c r="L72" s="839"/>
      <c r="M72" s="831"/>
      <c r="N72" s="839"/>
      <c r="O72" s="831"/>
      <c r="P72" s="564">
        <v>4</v>
      </c>
      <c r="Q72" s="565"/>
      <c r="R72" s="566" t="str">
        <f t="shared" si="19"/>
        <v/>
      </c>
      <c r="S72" s="565"/>
      <c r="T72" s="565"/>
      <c r="U72" s="578" t="str">
        <f t="shared" si="49"/>
        <v/>
      </c>
      <c r="V72" s="565"/>
      <c r="W72" s="565"/>
      <c r="X72" s="565"/>
      <c r="Y72" s="567" t="str">
        <f>IFERROR(IF(AND(R71="Probabilidad",R72="Probabilidad"),(AA71-(+AA71*U72)),IF(AND(R71="Impacto",R72="Probabilidad"),(AA70-(+AA70*U72)),IF(R72="Impacto",AA71,""))),"")</f>
        <v/>
      </c>
      <c r="Z72" s="568" t="str">
        <f t="shared" si="67"/>
        <v/>
      </c>
      <c r="AA72" s="569" t="str">
        <f t="shared" si="68"/>
        <v/>
      </c>
      <c r="AB72" s="568" t="str">
        <f t="shared" si="69"/>
        <v/>
      </c>
      <c r="AC72" s="569" t="str">
        <f>IFERROR(IF(AND(R71="Impacto",R72="Impacto"),(AC71-(+AC71*U72)),IF(AND(R71="Probabilidad",R72="Impacto"),(AC70-(+AC70*U72)),IF(R72="Probabilidad",AC71,""))),"")</f>
        <v/>
      </c>
      <c r="AD72" s="568" t="str">
        <f>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
      </c>
      <c r="AE72" s="830"/>
      <c r="AF72" s="564"/>
      <c r="AG72" s="536"/>
      <c r="AH72" s="542"/>
      <c r="AI72" s="536"/>
      <c r="AJ72" s="539"/>
      <c r="AK72" s="536"/>
      <c r="AL72" s="572"/>
      <c r="AM72" s="572"/>
      <c r="AN72" s="572"/>
      <c r="AO72" s="572"/>
      <c r="AP72" s="573"/>
      <c r="AQ72" s="573"/>
      <c r="AR72" s="574"/>
      <c r="AS72" s="574"/>
      <c r="AT72" s="575"/>
      <c r="AU72" s="550"/>
    </row>
    <row r="73" spans="1:47" s="551" customFormat="1" ht="188.25" hidden="1" customHeight="1" x14ac:dyDescent="0.25">
      <c r="A73" s="846">
        <v>17</v>
      </c>
      <c r="B73" s="837" t="s">
        <v>810</v>
      </c>
      <c r="C73" s="837" t="s">
        <v>117</v>
      </c>
      <c r="D73" s="837" t="s">
        <v>855</v>
      </c>
      <c r="E73" s="837" t="s">
        <v>856</v>
      </c>
      <c r="F73" s="837" t="s">
        <v>857</v>
      </c>
      <c r="G73" s="837" t="s">
        <v>540</v>
      </c>
      <c r="H73" s="821">
        <v>11</v>
      </c>
      <c r="I73" s="831" t="str">
        <f>IF(H73&lt;=0,"",IF(H73&lt;=2,"Muy Baja",IF(H73&lt;=24,"Baja",IF(H73&lt;=500,"Media",IF(H73&lt;=5000,"Alta","Muy Alta")))))</f>
        <v>Baja</v>
      </c>
      <c r="J73" s="839">
        <f>IF(I73="","",IF(I73="Muy Baja",0.2,IF(I73="Baja",0.4,IF(I73="Media",0.6,IF(I73="Alta",0.8,IF(I73="Muy Alta",1,))))))</f>
        <v>0.4</v>
      </c>
      <c r="K73" s="845" t="s">
        <v>120</v>
      </c>
      <c r="L73" s="839" t="str">
        <f>IF(NOT(ISERROR(MATCH(K73,'Tabla Impacto'!$B$221:$B$223,0))),'Tabla Impacto'!$F$223&amp;"Por favor no seleccionar los criterios de impacto(Afectación Económica o presupuestal y Pérdida Reputacional)",K73)</f>
        <v xml:space="preserve">     Afectación menor a 10 SMLMV .</v>
      </c>
      <c r="M73" s="831" t="str">
        <f>IF(OR(L73='Tabla Impacto'!$C$11,L73='Tabla Impacto'!$D$11),"Leve",IF(OR(L73='Tabla Impacto'!$C$12,L73='Tabla Impacto'!$D$12),"Menor",IF(OR(L73='Tabla Impacto'!$C$13,L73='Tabla Impacto'!$D$13),"Moderado",IF(OR(L73='Tabla Impacto'!$C$14,L73='Tabla Impacto'!$D$14),"Mayor",IF(OR(L73='Tabla Impacto'!$C$15,L73='Tabla Impacto'!$D$15),"Catastrófico","")))))</f>
        <v>Leve</v>
      </c>
      <c r="N73" s="839">
        <f>IF(M73="","",IF(M73="Leve",0.2,IF(M73="Menor",0.4,IF(M73="Moderado",0.6,IF(M73="Mayor",0.8,IF(M73="Catastrófico",1,))))))</f>
        <v>0.2</v>
      </c>
      <c r="O73" s="831" t="str">
        <f>IF(OR(AND(I73="Muy Baja",M73="Leve"),AND(I73="Muy Baja",M73="Menor"),AND(I73="Baja",M73="Leve")),"Bajo",IF(OR(AND(I73="Muy baja",M73="Moderado"),AND(I73="Baja",M73="Menor"),AND(I73="Baja",M73="Moderado"),AND(I73="Media",M73="Leve"),AND(I73="Media",M73="Menor"),AND(I73="Media",M73="Moderado"),AND(I73="Alta",M73="Leve"),AND(I73="Alta",M73="Menor")),"Moderado",IF(OR(AND(I73="Muy Baja",M73="Mayor"),AND(I73="Baja",M73="Mayor"),AND(I73="Media",M73="Mayor"),AND(I73="Alta",M73="Moderado"),AND(I73="Alta",M73="Mayor"),AND(I73="Muy Alta",M73="Leve"),AND(I73="Muy Alta",M73="Menor"),AND(I73="Muy Alta",M73="Moderado"),AND(I73="Muy Alta",M73="Mayor")),"Alto",IF(OR(AND(I73="Muy Baja",M73="Catastrófico"),AND(I73="Baja",M73="Catastrófico"),AND(I73="Media",M73="Catastrófico"),AND(I73="Alta",M73="Catastrófico"),AND(I73="Muy Alta",M73="Catastrófico")),"Extremo",""))))</f>
        <v>Bajo</v>
      </c>
      <c r="P73" s="564">
        <v>1</v>
      </c>
      <c r="Q73" s="565" t="s">
        <v>937</v>
      </c>
      <c r="R73" s="566" t="str">
        <f t="shared" si="19"/>
        <v>Probabilidad</v>
      </c>
      <c r="S73" s="565" t="s">
        <v>13</v>
      </c>
      <c r="T73" s="565" t="s">
        <v>8</v>
      </c>
      <c r="U73" s="578" t="str">
        <f t="shared" si="49"/>
        <v>40%</v>
      </c>
      <c r="V73" s="565" t="s">
        <v>18</v>
      </c>
      <c r="W73" s="565" t="s">
        <v>21</v>
      </c>
      <c r="X73" s="565" t="s">
        <v>539</v>
      </c>
      <c r="Y73" s="567">
        <f>IFERROR(IF(R73="Probabilidad",(J73-(+J73*U73)),IF(R73="Impacto",J73,"")),"")</f>
        <v>0.24</v>
      </c>
      <c r="Z73" s="568" t="str">
        <f>IFERROR(IF(Y73="","",IF(Y73&lt;=0.2,"Muy Baja",IF(Y73&lt;=0.4,"Baja",IF(Y73&lt;=0.6,"Media",IF(Y73&lt;=0.8,"Alta","Muy Alta"))))),"")</f>
        <v>Baja</v>
      </c>
      <c r="AA73" s="569">
        <f>+Y73</f>
        <v>0.24</v>
      </c>
      <c r="AB73" s="568" t="str">
        <f>IFERROR(IF(AC73="","",IF(AC73&lt;=0.2,"Leve",IF(AC73&lt;=0.4,"Menor",IF(AC73&lt;=0.6,"Moderado",IF(AC73&lt;=0.8,"Mayor","Catastrófico"))))),"")</f>
        <v>Leve</v>
      </c>
      <c r="AC73" s="569">
        <f>IFERROR(IF(R73="Impacto",(N73-(+N73*U73)),IF(R73="Probabilidad",N73,"")),"")</f>
        <v>0.2</v>
      </c>
      <c r="AD73" s="568" t="str">
        <f>IFERROR(IF(OR(AND(Z73="Muy Baja",AB73="Leve"),AND(Z73="Muy Baja",AB73="Menor"),AND(Z73="Baja",AB73="Leve")),"Bajo",IF(OR(AND(Z73="Muy baja",AB73="Moderado"),AND(Z73="Baja",AB73="Menor"),AND(Z73="Baja",AB73="Moderado"),AND(Z73="Media",AB73="Leve"),AND(Z73="Media",AB73="Menor"),AND(Z73="Media",AB73="Moderado"),AND(Z73="Alta",AB73="Leve"),AND(Z73="Alta",AB73="Menor")),"Moderado",IF(OR(AND(Z73="Muy Baja",AB73="Mayor"),AND(Z73="Baja",AB73="Mayor"),AND(Z73="Media",AB73="Mayor"),AND(Z73="Alta",AB73="Moderado"),AND(Z73="Alta",AB73="Mayor"),AND(Z73="Muy Alta",AB73="Leve"),AND(Z73="Muy Alta",AB73="Menor"),AND(Z73="Muy Alta",AB73="Moderado"),AND(Z73="Muy Alta",AB73="Mayor")),"Alto",IF(OR(AND(Z73="Muy Baja",AB73="Catastrófico"),AND(Z73="Baja",AB73="Catastrófico"),AND(Z73="Media",AB73="Catastrófico"),AND(Z73="Alta",AB73="Catastrófico"),AND(Z73="Muy Alta",AB73="Catastrófico")),"Extremo","")))),"")</f>
        <v>Bajo</v>
      </c>
      <c r="AE73" s="830" t="s">
        <v>26</v>
      </c>
      <c r="AF73" s="564" t="s">
        <v>1096</v>
      </c>
      <c r="AG73" s="564" t="s">
        <v>1092</v>
      </c>
      <c r="AH73" s="541">
        <v>45657</v>
      </c>
      <c r="AI73" s="564" t="s">
        <v>1097</v>
      </c>
      <c r="AJ73" s="564" t="s">
        <v>1098</v>
      </c>
      <c r="AK73" s="564" t="s">
        <v>1092</v>
      </c>
      <c r="AL73" s="572"/>
      <c r="AM73" s="572"/>
      <c r="AN73" s="572"/>
      <c r="AO73" s="572"/>
      <c r="AP73" s="573"/>
      <c r="AQ73" s="573"/>
      <c r="AR73" s="574"/>
      <c r="AS73" s="574"/>
      <c r="AT73" s="575"/>
      <c r="AU73" s="550"/>
    </row>
    <row r="74" spans="1:47" s="551" customFormat="1" ht="46.5" hidden="1" customHeight="1" x14ac:dyDescent="0.25">
      <c r="A74" s="846"/>
      <c r="B74" s="837"/>
      <c r="C74" s="837"/>
      <c r="D74" s="837"/>
      <c r="E74" s="837"/>
      <c r="F74" s="837"/>
      <c r="G74" s="837"/>
      <c r="H74" s="821"/>
      <c r="I74" s="831"/>
      <c r="J74" s="839"/>
      <c r="K74" s="845"/>
      <c r="L74" s="839"/>
      <c r="M74" s="831"/>
      <c r="N74" s="839"/>
      <c r="O74" s="831"/>
      <c r="P74" s="564">
        <v>2</v>
      </c>
      <c r="Q74" s="565"/>
      <c r="R74" s="566" t="str">
        <f t="shared" si="19"/>
        <v/>
      </c>
      <c r="S74" s="565"/>
      <c r="T74" s="565"/>
      <c r="U74" s="578" t="str">
        <f t="shared" si="49"/>
        <v/>
      </c>
      <c r="V74" s="565"/>
      <c r="W74" s="565"/>
      <c r="X74" s="565"/>
      <c r="Y74" s="567" t="str">
        <f>IFERROR(IF(AND(R73="Probabilidad",R74="Probabilidad"),(AA73-(+AA73*U74)),IF(R74="Probabilidad",(J73-(+J73*U74)),IF(R74="Impacto",AA73,""))),"")</f>
        <v/>
      </c>
      <c r="Z74" s="568" t="str">
        <f t="shared" ref="Z74:Z76" si="71">IFERROR(IF(Y74="","",IF(Y74&lt;=0.2,"Muy Baja",IF(Y74&lt;=0.4,"Baja",IF(Y74&lt;=0.6,"Media",IF(Y74&lt;=0.8,"Alta","Muy Alta"))))),"")</f>
        <v/>
      </c>
      <c r="AA74" s="569" t="str">
        <f t="shared" ref="AA74:AA76" si="72">+Y74</f>
        <v/>
      </c>
      <c r="AB74" s="568" t="str">
        <f t="shared" ref="AB74:AB76" si="73">IFERROR(IF(AC74="","",IF(AC74&lt;=0.2,"Leve",IF(AC74&lt;=0.4,"Menor",IF(AC74&lt;=0.6,"Moderado",IF(AC74&lt;=0.8,"Mayor","Catastrófico"))))),"")</f>
        <v/>
      </c>
      <c r="AC74" s="569" t="str">
        <f>IFERROR(IF(AND(R73="Impacto",R74="Impacto"),(AC73-(+AC73*U74)),IF(R74="Impacto",(N73-(+N73*U74)),IF(R74="Probabilidad",AC73,""))),"")</f>
        <v/>
      </c>
      <c r="AD74" s="568" t="str">
        <f t="shared" ref="AD74:AD75" si="74">IFERROR(IF(OR(AND(Z74="Muy Baja",AB74="Leve"),AND(Z74="Muy Baja",AB74="Menor"),AND(Z74="Baja",AB74="Leve")),"Bajo",IF(OR(AND(Z74="Muy baja",AB74="Moderado"),AND(Z74="Baja",AB74="Menor"),AND(Z74="Baja",AB74="Moderado"),AND(Z74="Media",AB74="Leve"),AND(Z74="Media",AB74="Menor"),AND(Z74="Media",AB74="Moderado"),AND(Z74="Alta",AB74="Leve"),AND(Z74="Alta",AB74="Menor")),"Moderado",IF(OR(AND(Z74="Muy Baja",AB74="Mayor"),AND(Z74="Baja",AB74="Mayor"),AND(Z74="Media",AB74="Mayor"),AND(Z74="Alta",AB74="Moderado"),AND(Z74="Alta",AB74="Mayor"),AND(Z74="Muy Alta",AB74="Leve"),AND(Z74="Muy Alta",AB74="Menor"),AND(Z74="Muy Alta",AB74="Moderado"),AND(Z74="Muy Alta",AB74="Mayor")),"Alto",IF(OR(AND(Z74="Muy Baja",AB74="Catastrófico"),AND(Z74="Baja",AB74="Catastrófico"),AND(Z74="Media",AB74="Catastrófico"),AND(Z74="Alta",AB74="Catastrófico"),AND(Z74="Muy Alta",AB74="Catastrófico")),"Extremo","")))),"")</f>
        <v/>
      </c>
      <c r="AE74" s="830"/>
      <c r="AF74" s="539"/>
      <c r="AG74" s="537"/>
      <c r="AH74" s="543"/>
      <c r="AI74" s="537"/>
      <c r="AJ74" s="539"/>
      <c r="AK74" s="537"/>
      <c r="AL74" s="572"/>
      <c r="AM74" s="572"/>
      <c r="AN74" s="572"/>
      <c r="AO74" s="572"/>
      <c r="AP74" s="573"/>
      <c r="AQ74" s="573"/>
      <c r="AR74" s="574"/>
      <c r="AS74" s="574"/>
      <c r="AT74" s="575"/>
      <c r="AU74" s="550"/>
    </row>
    <row r="75" spans="1:47" s="551" customFormat="1" ht="46.5" hidden="1" customHeight="1" x14ac:dyDescent="0.25">
      <c r="A75" s="846"/>
      <c r="B75" s="837"/>
      <c r="C75" s="837"/>
      <c r="D75" s="837"/>
      <c r="E75" s="837"/>
      <c r="F75" s="837"/>
      <c r="G75" s="837"/>
      <c r="H75" s="821"/>
      <c r="I75" s="831"/>
      <c r="J75" s="839"/>
      <c r="K75" s="845"/>
      <c r="L75" s="839"/>
      <c r="M75" s="831"/>
      <c r="N75" s="839"/>
      <c r="O75" s="831"/>
      <c r="P75" s="564">
        <v>3</v>
      </c>
      <c r="Q75" s="565"/>
      <c r="R75" s="566" t="str">
        <f t="shared" si="19"/>
        <v/>
      </c>
      <c r="S75" s="565"/>
      <c r="T75" s="565"/>
      <c r="U75" s="578" t="str">
        <f t="shared" si="49"/>
        <v/>
      </c>
      <c r="V75" s="565"/>
      <c r="W75" s="565"/>
      <c r="X75" s="565"/>
      <c r="Y75" s="567" t="str">
        <f>IFERROR(IF(AND(R74="Probabilidad",R75="Probabilidad"),(AA74-(+AA74*U75)),IF(AND(R74="Impacto",R75="Probabilidad"),(AA73-(+AA73*U75)),IF(R75="Impacto",AA74,""))),"")</f>
        <v/>
      </c>
      <c r="Z75" s="568" t="str">
        <f t="shared" si="71"/>
        <v/>
      </c>
      <c r="AA75" s="569" t="str">
        <f t="shared" si="72"/>
        <v/>
      </c>
      <c r="AB75" s="568" t="str">
        <f t="shared" si="73"/>
        <v/>
      </c>
      <c r="AC75" s="569" t="str">
        <f>IFERROR(IF(AND(R74="Impacto",R75="Impacto"),(AC74-(+AC74*U75)),IF(AND(R74="Probabilidad",R75="Impacto"),(AC73-(+AC73*U75)),IF(R75="Probabilidad",AC74,""))),"")</f>
        <v/>
      </c>
      <c r="AD75" s="568" t="str">
        <f t="shared" si="74"/>
        <v/>
      </c>
      <c r="AE75" s="830"/>
      <c r="AF75" s="530"/>
      <c r="AG75" s="530"/>
      <c r="AH75" s="530"/>
      <c r="AI75" s="532"/>
      <c r="AJ75" s="584"/>
      <c r="AK75" s="584"/>
      <c r="AL75" s="572"/>
      <c r="AM75" s="572"/>
      <c r="AN75" s="572"/>
      <c r="AO75" s="572"/>
      <c r="AP75" s="573"/>
      <c r="AQ75" s="573"/>
      <c r="AR75" s="574"/>
      <c r="AS75" s="574"/>
      <c r="AT75" s="575"/>
      <c r="AU75" s="550"/>
    </row>
    <row r="76" spans="1:47" s="551" customFormat="1" ht="46.5" hidden="1" customHeight="1" x14ac:dyDescent="0.25">
      <c r="A76" s="846"/>
      <c r="B76" s="837"/>
      <c r="C76" s="837"/>
      <c r="D76" s="837"/>
      <c r="E76" s="837"/>
      <c r="F76" s="837"/>
      <c r="G76" s="837"/>
      <c r="H76" s="821"/>
      <c r="I76" s="831"/>
      <c r="J76" s="839"/>
      <c r="K76" s="845"/>
      <c r="L76" s="839"/>
      <c r="M76" s="831"/>
      <c r="N76" s="839"/>
      <c r="O76" s="831"/>
      <c r="P76" s="564">
        <v>4</v>
      </c>
      <c r="Q76" s="565"/>
      <c r="R76" s="566" t="str">
        <f t="shared" si="19"/>
        <v/>
      </c>
      <c r="S76" s="565"/>
      <c r="T76" s="565"/>
      <c r="U76" s="578" t="str">
        <f t="shared" si="49"/>
        <v/>
      </c>
      <c r="V76" s="565"/>
      <c r="W76" s="565"/>
      <c r="X76" s="565"/>
      <c r="Y76" s="567" t="str">
        <f>IFERROR(IF(AND(R75="Probabilidad",R76="Probabilidad"),(AA75-(+AA75*U76)),IF(AND(R75="Impacto",R76="Probabilidad"),(AA74-(+AA74*U76)),IF(R76="Impacto",AA75,""))),"")</f>
        <v/>
      </c>
      <c r="Z76" s="568" t="str">
        <f t="shared" si="71"/>
        <v/>
      </c>
      <c r="AA76" s="569" t="str">
        <f t="shared" si="72"/>
        <v/>
      </c>
      <c r="AB76" s="568" t="str">
        <f t="shared" si="73"/>
        <v/>
      </c>
      <c r="AC76" s="569" t="str">
        <f>IFERROR(IF(AND(R75="Impacto",R76="Impacto"),(AC75-(+AC75*U76)),IF(AND(R75="Probabilidad",R76="Impacto"),(AC74-(+AC74*U76)),IF(R76="Probabilidad",AC75,""))),"")</f>
        <v/>
      </c>
      <c r="AD76" s="568" t="str">
        <f>IFERROR(IF(OR(AND(Z76="Muy Baja",AB76="Leve"),AND(Z76="Muy Baja",AB76="Menor"),AND(Z76="Baja",AB76="Leve")),"Bajo",IF(OR(AND(Z76="Muy baja",AB76="Moderado"),AND(Z76="Baja",AB76="Menor"),AND(Z76="Baja",AB76="Moderado"),AND(Z76="Media",AB76="Leve"),AND(Z76="Media",AB76="Menor"),AND(Z76="Media",AB76="Moderado"),AND(Z76="Alta",AB76="Leve"),AND(Z76="Alta",AB76="Menor")),"Moderado",IF(OR(AND(Z76="Muy Baja",AB76="Mayor"),AND(Z76="Baja",AB76="Mayor"),AND(Z76="Media",AB76="Mayor"),AND(Z76="Alta",AB76="Moderado"),AND(Z76="Alta",AB76="Mayor"),AND(Z76="Muy Alta",AB76="Leve"),AND(Z76="Muy Alta",AB76="Menor"),AND(Z76="Muy Alta",AB76="Moderado"),AND(Z76="Muy Alta",AB76="Mayor")),"Alto",IF(OR(AND(Z76="Muy Baja",AB76="Catastrófico"),AND(Z76="Baja",AB76="Catastrófico"),AND(Z76="Media",AB76="Catastrófico"),AND(Z76="Alta",AB76="Catastrófico"),AND(Z76="Muy Alta",AB76="Catastrófico")),"Extremo","")))),"")</f>
        <v/>
      </c>
      <c r="AE76" s="830"/>
      <c r="AF76" s="530"/>
      <c r="AG76" s="530"/>
      <c r="AH76" s="530"/>
      <c r="AI76" s="532"/>
      <c r="AJ76" s="584"/>
      <c r="AK76" s="584"/>
      <c r="AL76" s="572"/>
      <c r="AM76" s="572"/>
      <c r="AN76" s="572"/>
      <c r="AO76" s="572"/>
      <c r="AP76" s="573"/>
      <c r="AQ76" s="573"/>
      <c r="AR76" s="574"/>
      <c r="AS76" s="574"/>
      <c r="AT76" s="575"/>
      <c r="AU76" s="550"/>
    </row>
    <row r="77" spans="1:47" s="551" customFormat="1" ht="141" hidden="1" customHeight="1" thickBot="1" x14ac:dyDescent="0.3">
      <c r="A77" s="846">
        <v>18</v>
      </c>
      <c r="B77" s="837" t="s">
        <v>995</v>
      </c>
      <c r="C77" s="837" t="s">
        <v>115</v>
      </c>
      <c r="D77" s="837" t="s">
        <v>990</v>
      </c>
      <c r="E77" s="837" t="s">
        <v>991</v>
      </c>
      <c r="F77" s="837" t="s">
        <v>992</v>
      </c>
      <c r="G77" s="837" t="s">
        <v>540</v>
      </c>
      <c r="H77" s="821">
        <v>12</v>
      </c>
      <c r="I77" s="831" t="str">
        <f>IF(H77&lt;=0,"",IF(H77&lt;=2,"Muy Baja",IF(H77&lt;=24,"Baja",IF(H77&lt;=500,"Media",IF(H77&lt;=5000,"Alta","Muy Alta")))))</f>
        <v>Baja</v>
      </c>
      <c r="J77" s="839">
        <f>IF(I77="","",IF(I77="Muy Baja",0.2,IF(I77="Baja",0.4,IF(I77="Media",0.6,IF(I77="Alta",0.8,IF(I77="Muy Alta",1,))))))</f>
        <v>0.4</v>
      </c>
      <c r="K77" s="845" t="s">
        <v>130</v>
      </c>
      <c r="L77" s="839" t="str">
        <f>IF(NOT(ISERROR(MATCH(K77,'Tabla Impacto'!$B$221:$B$223,0))),'Tabla Impacto'!$F$223&amp;"Por favor no seleccionar los criterios de impacto(Afectación Económica o presupuestal y Pérdida Reputacional)",K77)</f>
        <v xml:space="preserve">     El riesgo afecta la imagen de de la entidad con efecto publicitario sostenido a nivel de sector administrativo, nivel departamental o municipal</v>
      </c>
      <c r="M77" s="831" t="str">
        <f>IF(OR(L77='Tabla Impacto'!$C$11,L77='Tabla Impacto'!$D$11),"Leve",IF(OR(L77='Tabla Impacto'!$C$12,L77='Tabla Impacto'!$D$12),"Menor",IF(OR(L77='Tabla Impacto'!$C$13,L77='Tabla Impacto'!$D$13),"Moderado",IF(OR(L77='Tabla Impacto'!$C$14,L77='Tabla Impacto'!$D$14),"Mayor",IF(OR(L77='Tabla Impacto'!$C$15,L77='Tabla Impacto'!$D$15),"Catastrófico","")))))</f>
        <v>Mayor</v>
      </c>
      <c r="N77" s="839">
        <f>IF(M77="","",IF(M77="Leve",0.2,IF(M77="Menor",0.4,IF(M77="Moderado",0.6,IF(M77="Mayor",0.8,IF(M77="Catastrófico",1,))))))</f>
        <v>0.8</v>
      </c>
      <c r="O77" s="831" t="str">
        <f>IF(OR(AND(I77="Muy Baja",M77="Leve"),AND(I77="Muy Baja",M77="Menor"),AND(I77="Baja",M77="Leve")),"Bajo",IF(OR(AND(I77="Muy baja",M77="Moderado"),AND(I77="Baja",M77="Menor"),AND(I77="Baja",M77="Moderado"),AND(I77="Media",M77="Leve"),AND(I77="Media",M77="Menor"),AND(I77="Media",M77="Moderado"),AND(I77="Alta",M77="Leve"),AND(I77="Alta",M77="Menor")),"Moderado",IF(OR(AND(I77="Muy Baja",M77="Mayor"),AND(I77="Baja",M77="Mayor"),AND(I77="Media",M77="Mayor"),AND(I77="Alta",M77="Moderado"),AND(I77="Alta",M77="Mayor"),AND(I77="Muy Alta",M77="Leve"),AND(I77="Muy Alta",M77="Menor"),AND(I77="Muy Alta",M77="Moderado"),AND(I77="Muy Alta",M77="Mayor")),"Alto",IF(OR(AND(I77="Muy Baja",M77="Catastrófico"),AND(I77="Baja",M77="Catastrófico"),AND(I77="Media",M77="Catastrófico"),AND(I77="Alta",M77="Catastrófico"),AND(I77="Muy Alta",M77="Catastrófico")),"Extremo",""))))</f>
        <v>Alto</v>
      </c>
      <c r="P77" s="565">
        <v>1</v>
      </c>
      <c r="Q77" s="565" t="s">
        <v>1422</v>
      </c>
      <c r="R77" s="566" t="str">
        <f t="shared" si="19"/>
        <v>Probabilidad</v>
      </c>
      <c r="S77" s="565" t="s">
        <v>13</v>
      </c>
      <c r="T77" s="565" t="s">
        <v>8</v>
      </c>
      <c r="U77" s="578" t="str">
        <f t="shared" si="49"/>
        <v>40%</v>
      </c>
      <c r="V77" s="565" t="s">
        <v>18</v>
      </c>
      <c r="W77" s="565" t="s">
        <v>21</v>
      </c>
      <c r="X77" s="565" t="s">
        <v>539</v>
      </c>
      <c r="Y77" s="567">
        <f>IFERROR(IF(R77="Probabilidad",(J77-(+J77*U77)),IF(R77="Impacto",J77,"")),"")</f>
        <v>0.24</v>
      </c>
      <c r="Z77" s="568" t="str">
        <f>IFERROR(IF(Y77="","",IF(Y77&lt;=0.2,"Muy Baja",IF(Y77&lt;=0.4,"Baja",IF(Y77&lt;=0.6,"Media",IF(Y77&lt;=0.8,"Alta","Muy Alta"))))),"")</f>
        <v>Baja</v>
      </c>
      <c r="AA77" s="569">
        <f>+Y77</f>
        <v>0.24</v>
      </c>
      <c r="AB77" s="568" t="str">
        <f>IFERROR(IF(AC77="","",IF(AC77&lt;=0.2,"Leve",IF(AC77&lt;=0.4,"Menor",IF(AC77&lt;=0.6,"Moderado",IF(AC77&lt;=0.8,"Mayor","Catastrófico"))))),"")</f>
        <v>Mayor</v>
      </c>
      <c r="AC77" s="569">
        <f>IFERROR(IF(R77="Impacto",(N77-(+N77*U77)),IF(R77="Probabilidad",N77,"")),"")</f>
        <v>0.8</v>
      </c>
      <c r="AD77" s="568" t="str">
        <f>IFERROR(IF(OR(AND(Z77="Muy Baja",AB77="Leve"),AND(Z77="Muy Baja",AB77="Menor"),AND(Z77="Baja",AB77="Leve")),"Bajo",IF(OR(AND(Z77="Muy baja",AB77="Moderado"),AND(Z77="Baja",AB77="Menor"),AND(Z77="Baja",AB77="Moderado"),AND(Z77="Media",AB77="Leve"),AND(Z77="Media",AB77="Menor"),AND(Z77="Media",AB77="Moderado"),AND(Z77="Alta",AB77="Leve"),AND(Z77="Alta",AB77="Menor")),"Moderado",IF(OR(AND(Z77="Muy Baja",AB77="Mayor"),AND(Z77="Baja",AB77="Mayor"),AND(Z77="Media",AB77="Mayor"),AND(Z77="Alta",AB77="Moderado"),AND(Z77="Alta",AB77="Mayor"),AND(Z77="Muy Alta",AB77="Leve"),AND(Z77="Muy Alta",AB77="Menor"),AND(Z77="Muy Alta",AB77="Moderado"),AND(Z77="Muy Alta",AB77="Mayor")),"Alto",IF(OR(AND(Z77="Muy Baja",AB77="Catastrófico"),AND(Z77="Baja",AB77="Catastrófico"),AND(Z77="Media",AB77="Catastrófico"),AND(Z77="Alta",AB77="Catastrófico"),AND(Z77="Muy Alta",AB77="Catastrófico")),"Extremo","")))),"")</f>
        <v>Alto</v>
      </c>
      <c r="AE77" s="830" t="s">
        <v>26</v>
      </c>
      <c r="AF77" s="263" t="s">
        <v>1106</v>
      </c>
      <c r="AG77" s="539" t="s">
        <v>981</v>
      </c>
      <c r="AH77" s="243">
        <v>45656</v>
      </c>
      <c r="AI77" s="240" t="s">
        <v>1107</v>
      </c>
      <c r="AJ77" s="535" t="s">
        <v>1108</v>
      </c>
      <c r="AK77" s="535" t="s">
        <v>981</v>
      </c>
      <c r="AL77" s="572"/>
      <c r="AM77" s="572"/>
      <c r="AN77" s="572"/>
      <c r="AO77" s="572"/>
      <c r="AP77" s="573"/>
      <c r="AQ77" s="573"/>
      <c r="AR77" s="574"/>
      <c r="AS77" s="574"/>
      <c r="AT77" s="575"/>
      <c r="AU77" s="550"/>
    </row>
    <row r="78" spans="1:47" s="551" customFormat="1" hidden="1" x14ac:dyDescent="0.25">
      <c r="A78" s="846"/>
      <c r="B78" s="837"/>
      <c r="C78" s="837"/>
      <c r="D78" s="837"/>
      <c r="E78" s="837"/>
      <c r="F78" s="837"/>
      <c r="G78" s="837"/>
      <c r="H78" s="821"/>
      <c r="I78" s="831"/>
      <c r="J78" s="839"/>
      <c r="K78" s="845"/>
      <c r="L78" s="839"/>
      <c r="M78" s="831"/>
      <c r="N78" s="839"/>
      <c r="O78" s="831"/>
      <c r="P78" s="565"/>
      <c r="Q78" s="565"/>
      <c r="R78" s="566"/>
      <c r="S78" s="565"/>
      <c r="T78" s="565"/>
      <c r="U78" s="578"/>
      <c r="V78" s="565"/>
      <c r="W78" s="565"/>
      <c r="X78" s="565"/>
      <c r="Y78" s="567" t="str">
        <f>IFERROR(IF(AND(R77="Probabilidad",R78="Probabilidad"),(AA77-(+AA77*U78)),IF(R78="Probabilidad",(J77-(+J77*U78)),IF(R78="Impacto",AA77,""))),"")</f>
        <v/>
      </c>
      <c r="Z78" s="568" t="str">
        <f t="shared" ref="Z78:Z80" si="75">IFERROR(IF(Y78="","",IF(Y78&lt;=0.2,"Muy Baja",IF(Y78&lt;=0.4,"Baja",IF(Y78&lt;=0.6,"Media",IF(Y78&lt;=0.8,"Alta","Muy Alta"))))),"")</f>
        <v/>
      </c>
      <c r="AA78" s="569" t="str">
        <f t="shared" ref="AA78:AA80" si="76">+Y78</f>
        <v/>
      </c>
      <c r="AB78" s="568" t="str">
        <f t="shared" ref="AB78:AB80" si="77">IFERROR(IF(AC78="","",IF(AC78&lt;=0.2,"Leve",IF(AC78&lt;=0.4,"Menor",IF(AC78&lt;=0.6,"Moderado",IF(AC78&lt;=0.8,"Mayor","Catastrófico"))))),"")</f>
        <v/>
      </c>
      <c r="AC78" s="569" t="str">
        <f>IFERROR(IF(AND(R77="Impacto",R78="Impacto"),(AC77-(+AC77*U78)),IF(R78="Impacto",(N77-(+N77*U78)),IF(R78="Probabilidad",AC77,""))),"")</f>
        <v/>
      </c>
      <c r="AD78" s="568" t="str">
        <f t="shared" ref="AD78:AD79" si="78">IFERROR(IF(OR(AND(Z78="Muy Baja",AB78="Leve"),AND(Z78="Muy Baja",AB78="Menor"),AND(Z78="Baja",AB78="Leve")),"Bajo",IF(OR(AND(Z78="Muy baja",AB78="Moderado"),AND(Z78="Baja",AB78="Menor"),AND(Z78="Baja",AB78="Moderado"),AND(Z78="Media",AB78="Leve"),AND(Z78="Media",AB78="Menor"),AND(Z78="Media",AB78="Moderado"),AND(Z78="Alta",AB78="Leve"),AND(Z78="Alta",AB78="Menor")),"Moderado",IF(OR(AND(Z78="Muy Baja",AB78="Mayor"),AND(Z78="Baja",AB78="Mayor"),AND(Z78="Media",AB78="Mayor"),AND(Z78="Alta",AB78="Moderado"),AND(Z78="Alta",AB78="Mayor"),AND(Z78="Muy Alta",AB78="Leve"),AND(Z78="Muy Alta",AB78="Menor"),AND(Z78="Muy Alta",AB78="Moderado"),AND(Z78="Muy Alta",AB78="Mayor")),"Alto",IF(OR(AND(Z78="Muy Baja",AB78="Catastrófico"),AND(Z78="Baja",AB78="Catastrófico"),AND(Z78="Media",AB78="Catastrófico"),AND(Z78="Alta",AB78="Catastrófico"),AND(Z78="Muy Alta",AB78="Catastrófico")),"Extremo","")))),"")</f>
        <v/>
      </c>
      <c r="AE78" s="830"/>
      <c r="AF78" s="530"/>
      <c r="AG78" s="530"/>
      <c r="AH78" s="530"/>
      <c r="AI78" s="532"/>
      <c r="AJ78" s="584"/>
      <c r="AK78" s="584"/>
      <c r="AL78" s="572"/>
      <c r="AM78" s="572"/>
      <c r="AN78" s="572"/>
      <c r="AO78" s="572"/>
      <c r="AP78" s="573"/>
      <c r="AQ78" s="573"/>
      <c r="AR78" s="574"/>
      <c r="AS78" s="574"/>
      <c r="AT78" s="575"/>
      <c r="AU78" s="550"/>
    </row>
    <row r="79" spans="1:47" s="551" customFormat="1" ht="53.25" hidden="1" customHeight="1" x14ac:dyDescent="0.25">
      <c r="A79" s="846"/>
      <c r="B79" s="837"/>
      <c r="C79" s="837"/>
      <c r="D79" s="837"/>
      <c r="E79" s="837"/>
      <c r="F79" s="837"/>
      <c r="G79" s="837"/>
      <c r="H79" s="821"/>
      <c r="I79" s="831"/>
      <c r="J79" s="839"/>
      <c r="K79" s="845"/>
      <c r="L79" s="839"/>
      <c r="M79" s="831"/>
      <c r="N79" s="839"/>
      <c r="O79" s="831"/>
      <c r="P79" s="565"/>
      <c r="R79" s="566" t="str">
        <f t="shared" si="19"/>
        <v/>
      </c>
      <c r="S79" s="565"/>
      <c r="T79" s="565"/>
      <c r="U79" s="578" t="str">
        <f t="shared" si="49"/>
        <v/>
      </c>
      <c r="V79" s="565"/>
      <c r="W79" s="565"/>
      <c r="X79" s="565"/>
      <c r="Y79" s="567" t="str">
        <f>IFERROR(IF(AND(R78="Probabilidad",R79="Probabilidad"),(AA78-(+AA78*U79)),IF(AND(R78="Impacto",R79="Probabilidad"),(AA77-(+AA77*U79)),IF(R79="Impacto",AA78,""))),"")</f>
        <v/>
      </c>
      <c r="Z79" s="568" t="str">
        <f t="shared" si="75"/>
        <v/>
      </c>
      <c r="AA79" s="569" t="str">
        <f t="shared" si="76"/>
        <v/>
      </c>
      <c r="AB79" s="568" t="str">
        <f t="shared" si="77"/>
        <v/>
      </c>
      <c r="AC79" s="569" t="str">
        <f>IFERROR(IF(AND(R78="Impacto",R79="Impacto"),(AC78-(+AC78*U79)),IF(AND(R78="Probabilidad",R79="Impacto"),(AC77-(+AC77*U79)),IF(R79="Probabilidad",AC78,""))),"")</f>
        <v/>
      </c>
      <c r="AD79" s="568" t="str">
        <f t="shared" si="78"/>
        <v/>
      </c>
      <c r="AE79" s="830"/>
      <c r="AF79" s="530"/>
      <c r="AG79" s="530"/>
      <c r="AH79" s="530"/>
      <c r="AI79" s="532"/>
      <c r="AJ79" s="584"/>
      <c r="AK79" s="584"/>
      <c r="AL79" s="572"/>
      <c r="AM79" s="572"/>
      <c r="AN79" s="572"/>
      <c r="AO79" s="572"/>
      <c r="AP79" s="573"/>
      <c r="AQ79" s="573"/>
      <c r="AR79" s="574"/>
      <c r="AS79" s="574"/>
      <c r="AT79" s="575"/>
      <c r="AU79" s="550"/>
    </row>
    <row r="80" spans="1:47" s="551" customFormat="1" ht="52.5" hidden="1" customHeight="1" x14ac:dyDescent="0.25">
      <c r="A80" s="846"/>
      <c r="B80" s="837"/>
      <c r="C80" s="837"/>
      <c r="D80" s="837"/>
      <c r="E80" s="837"/>
      <c r="F80" s="837"/>
      <c r="G80" s="837"/>
      <c r="H80" s="821"/>
      <c r="I80" s="831"/>
      <c r="J80" s="839"/>
      <c r="K80" s="845"/>
      <c r="L80" s="839"/>
      <c r="M80" s="831"/>
      <c r="N80" s="839"/>
      <c r="O80" s="831"/>
      <c r="P80" s="565"/>
      <c r="Q80" s="565"/>
      <c r="R80" s="566" t="str">
        <f t="shared" si="19"/>
        <v/>
      </c>
      <c r="S80" s="565"/>
      <c r="T80" s="565"/>
      <c r="U80" s="578" t="str">
        <f t="shared" si="49"/>
        <v/>
      </c>
      <c r="V80" s="565"/>
      <c r="W80" s="565"/>
      <c r="X80" s="565"/>
      <c r="Y80" s="567" t="str">
        <f>IFERROR(IF(AND(R79="Probabilidad",R80="Probabilidad"),(AA79-(+AA79*U80)),IF(AND(R79="Impacto",R80="Probabilidad"),(AA78-(+AA78*U80)),IF(R80="Impacto",AA79,""))),"")</f>
        <v/>
      </c>
      <c r="Z80" s="568" t="str">
        <f t="shared" si="75"/>
        <v/>
      </c>
      <c r="AA80" s="569" t="str">
        <f t="shared" si="76"/>
        <v/>
      </c>
      <c r="AB80" s="568" t="str">
        <f t="shared" si="77"/>
        <v/>
      </c>
      <c r="AC80" s="569" t="str">
        <f>IFERROR(IF(AND(R79="Impacto",R80="Impacto"),(AC79-(+AC79*U80)),IF(AND(R79="Probabilidad",R80="Impacto"),(AC78-(+AC78*U80)),IF(R80="Probabilidad",AC79,""))),"")</f>
        <v/>
      </c>
      <c r="AD80" s="568" t="str">
        <f>IFERROR(IF(OR(AND(Z80="Muy Baja",AB80="Leve"),AND(Z80="Muy Baja",AB80="Menor"),AND(Z80="Baja",AB80="Leve")),"Bajo",IF(OR(AND(Z80="Muy baja",AB80="Moderado"),AND(Z80="Baja",AB80="Menor"),AND(Z80="Baja",AB80="Moderado"),AND(Z80="Media",AB80="Leve"),AND(Z80="Media",AB80="Menor"),AND(Z80="Media",AB80="Moderado"),AND(Z80="Alta",AB80="Leve"),AND(Z80="Alta",AB80="Menor")),"Moderado",IF(OR(AND(Z80="Muy Baja",AB80="Mayor"),AND(Z80="Baja",AB80="Mayor"),AND(Z80="Media",AB80="Mayor"),AND(Z80="Alta",AB80="Moderado"),AND(Z80="Alta",AB80="Mayor"),AND(Z80="Muy Alta",AB80="Leve"),AND(Z80="Muy Alta",AB80="Menor"),AND(Z80="Muy Alta",AB80="Moderado"),AND(Z80="Muy Alta",AB80="Mayor")),"Alto",IF(OR(AND(Z80="Muy Baja",AB80="Catastrófico"),AND(Z80="Baja",AB80="Catastrófico"),AND(Z80="Media",AB80="Catastrófico"),AND(Z80="Alta",AB80="Catastrófico"),AND(Z80="Muy Alta",AB80="Catastrófico")),"Extremo","")))),"")</f>
        <v/>
      </c>
      <c r="AE80" s="830"/>
      <c r="AF80" s="530"/>
      <c r="AG80" s="530"/>
      <c r="AH80" s="530"/>
      <c r="AI80" s="532"/>
      <c r="AJ80" s="584"/>
      <c r="AK80" s="584"/>
      <c r="AL80" s="572"/>
      <c r="AM80" s="572"/>
      <c r="AN80" s="572"/>
      <c r="AO80" s="572"/>
      <c r="AP80" s="573"/>
      <c r="AQ80" s="573"/>
      <c r="AR80" s="574"/>
      <c r="AS80" s="574"/>
      <c r="AT80" s="575"/>
      <c r="AU80" s="550"/>
    </row>
    <row r="81" spans="1:47" s="551" customFormat="1" ht="142.5" hidden="1" x14ac:dyDescent="0.25">
      <c r="A81" s="846">
        <v>19</v>
      </c>
      <c r="B81" s="837" t="s">
        <v>995</v>
      </c>
      <c r="C81" s="837" t="s">
        <v>115</v>
      </c>
      <c r="D81" s="837" t="s">
        <v>996</v>
      </c>
      <c r="E81" s="837" t="s">
        <v>997</v>
      </c>
      <c r="F81" s="837" t="s">
        <v>993</v>
      </c>
      <c r="G81" s="837" t="s">
        <v>540</v>
      </c>
      <c r="H81" s="821">
        <v>5001</v>
      </c>
      <c r="I81" s="831" t="str">
        <f>IF(H81&lt;=0,"",IF(H81&lt;=2,"Muy Baja",IF(H81&lt;=24,"Baja",IF(H81&lt;=500,"Media",IF(H81&lt;=5000,"Alta","Muy Alta")))))</f>
        <v>Muy Alta</v>
      </c>
      <c r="J81" s="839">
        <f>IF(I81="","",IF(I81="Muy Baja",0.2,IF(I81="Baja",0.4,IF(I81="Media",0.6,IF(I81="Alta",0.8,IF(I81="Muy Alta",1,))))))</f>
        <v>1</v>
      </c>
      <c r="K81" s="845" t="s">
        <v>130</v>
      </c>
      <c r="L81" s="839" t="str">
        <f>IF(NOT(ISERROR(MATCH(K81,'Tabla Impacto'!$B$221:$B$223,0))),'Tabla Impacto'!$F$223&amp;"Por favor no seleccionar los criterios de impacto(Afectación Económica o presupuestal y Pérdida Reputacional)",K81)</f>
        <v xml:space="preserve">     El riesgo afecta la imagen de de la entidad con efecto publicitario sostenido a nivel de sector administrativo, nivel departamental o municipal</v>
      </c>
      <c r="M81" s="831" t="str">
        <f>IF(OR(L81='Tabla Impacto'!$C$11,L81='Tabla Impacto'!$D$11),"Leve",IF(OR(L81='Tabla Impacto'!$C$12,L81='Tabla Impacto'!$D$12),"Menor",IF(OR(L81='Tabla Impacto'!$C$13,L81='Tabla Impacto'!$D$13),"Moderado",IF(OR(L81='Tabla Impacto'!$C$14,L81='Tabla Impacto'!$D$14),"Mayor",IF(OR(L81='Tabla Impacto'!$C$15,L81='Tabla Impacto'!$D$15),"Catastrófico","")))))</f>
        <v>Mayor</v>
      </c>
      <c r="N81" s="839">
        <f>IF(M81="","",IF(M81="Leve",0.2,IF(M81="Menor",0.4,IF(M81="Moderado",0.6,IF(M81="Mayor",0.8,IF(M81="Catastrófico",1,))))))</f>
        <v>0.8</v>
      </c>
      <c r="O81" s="831" t="str">
        <f>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Alto</v>
      </c>
      <c r="P81" s="565">
        <v>1</v>
      </c>
      <c r="Q81" s="565" t="s">
        <v>1423</v>
      </c>
      <c r="R81" s="566" t="str">
        <f t="shared" si="19"/>
        <v>Probabilidad</v>
      </c>
      <c r="S81" s="565" t="s">
        <v>13</v>
      </c>
      <c r="T81" s="565" t="s">
        <v>8</v>
      </c>
      <c r="U81" s="578" t="str">
        <f t="shared" si="49"/>
        <v>40%</v>
      </c>
      <c r="V81" s="565" t="s">
        <v>18</v>
      </c>
      <c r="W81" s="565" t="s">
        <v>21</v>
      </c>
      <c r="X81" s="565" t="s">
        <v>539</v>
      </c>
      <c r="Y81" s="567">
        <f>IFERROR(IF(R81="Probabilidad",(J81-(+J81*U81)),IF(R81="Impacto",J81,"")),"")</f>
        <v>0.6</v>
      </c>
      <c r="Z81" s="568" t="str">
        <f>IFERROR(IF(Y81="","",IF(Y81&lt;=0.2,"Muy Baja",IF(Y81&lt;=0.4,"Baja",IF(Y81&lt;=0.6,"Media",IF(Y81&lt;=0.8,"Alta","Muy Alta"))))),"")</f>
        <v>Media</v>
      </c>
      <c r="AA81" s="569">
        <f>+Y81</f>
        <v>0.6</v>
      </c>
      <c r="AB81" s="568" t="str">
        <f>IFERROR(IF(AC81="","",IF(AC81&lt;=0.2,"Leve",IF(AC81&lt;=0.4,"Menor",IF(AC81&lt;=0.6,"Moderado",IF(AC81&lt;=0.8,"Mayor","Catastrófico"))))),"")</f>
        <v>Mayor</v>
      </c>
      <c r="AC81" s="569">
        <f>IFERROR(IF(R81="Impacto",(N81-(+N81*U81)),IF(R81="Probabilidad",N81,"")),"")</f>
        <v>0.8</v>
      </c>
      <c r="AD81" s="568" t="str">
        <f>IFERROR(IF(OR(AND(Z81="Muy Baja",AB81="Leve"),AND(Z81="Muy Baja",AB81="Menor"),AND(Z81="Baja",AB81="Leve")),"Bajo",IF(OR(AND(Z81="Muy baja",AB81="Moderado"),AND(Z81="Baja",AB81="Menor"),AND(Z81="Baja",AB81="Moderado"),AND(Z81="Media",AB81="Leve"),AND(Z81="Media",AB81="Menor"),AND(Z81="Media",AB81="Moderado"),AND(Z81="Alta",AB81="Leve"),AND(Z81="Alta",AB81="Menor")),"Moderado",IF(OR(AND(Z81="Muy Baja",AB81="Mayor"),AND(Z81="Baja",AB81="Mayor"),AND(Z81="Media",AB81="Mayor"),AND(Z81="Alta",AB81="Moderado"),AND(Z81="Alta",AB81="Mayor"),AND(Z81="Muy Alta",AB81="Leve"),AND(Z81="Muy Alta",AB81="Menor"),AND(Z81="Muy Alta",AB81="Moderado"),AND(Z81="Muy Alta",AB81="Mayor")),"Alto",IF(OR(AND(Z81="Muy Baja",AB81="Catastrófico"),AND(Z81="Baja",AB81="Catastrófico"),AND(Z81="Media",AB81="Catastrófico"),AND(Z81="Alta",AB81="Catastrófico"),AND(Z81="Muy Alta",AB81="Catastrófico")),"Extremo","")))),"")</f>
        <v>Alto</v>
      </c>
      <c r="AE81" s="832" t="s">
        <v>26</v>
      </c>
      <c r="AF81" s="587" t="s">
        <v>980</v>
      </c>
      <c r="AG81" s="538" t="s">
        <v>981</v>
      </c>
      <c r="AH81" s="233">
        <v>45656</v>
      </c>
      <c r="AI81" s="234" t="s">
        <v>982</v>
      </c>
      <c r="AJ81" s="538" t="s">
        <v>1109</v>
      </c>
      <c r="AK81" s="538" t="s">
        <v>981</v>
      </c>
      <c r="AL81" s="572"/>
      <c r="AM81" s="572"/>
      <c r="AN81" s="572"/>
      <c r="AO81" s="572"/>
      <c r="AP81" s="573"/>
      <c r="AQ81" s="573"/>
      <c r="AR81" s="574"/>
      <c r="AS81" s="574"/>
      <c r="AT81" s="575"/>
      <c r="AU81" s="550"/>
    </row>
    <row r="82" spans="1:47" s="551" customFormat="1" ht="50.1" hidden="1" customHeight="1" x14ac:dyDescent="0.25">
      <c r="A82" s="846"/>
      <c r="B82" s="837"/>
      <c r="C82" s="837"/>
      <c r="D82" s="837"/>
      <c r="E82" s="837"/>
      <c r="F82" s="837"/>
      <c r="G82" s="837"/>
      <c r="H82" s="821"/>
      <c r="I82" s="831"/>
      <c r="J82" s="839"/>
      <c r="K82" s="845"/>
      <c r="L82" s="839"/>
      <c r="M82" s="831"/>
      <c r="N82" s="839"/>
      <c r="O82" s="831"/>
      <c r="P82" s="565"/>
      <c r="Q82" s="565"/>
      <c r="R82" s="566" t="str">
        <f t="shared" si="19"/>
        <v/>
      </c>
      <c r="S82" s="565"/>
      <c r="T82" s="565"/>
      <c r="U82" s="578" t="str">
        <f t="shared" si="49"/>
        <v/>
      </c>
      <c r="V82" s="565"/>
      <c r="W82" s="565"/>
      <c r="X82" s="565"/>
      <c r="Y82" s="567" t="str">
        <f>IFERROR(IF(AND(R81="Probabilidad",R82="Probabilidad"),(AA81-(+AA81*U82)),IF(R82="Probabilidad",(J81-(+J81*U82)),IF(R82="Impacto",AA81,""))),"")</f>
        <v/>
      </c>
      <c r="Z82" s="568" t="str">
        <f t="shared" ref="Z82:Z84" si="79">IFERROR(IF(Y82="","",IF(Y82&lt;=0.2,"Muy Baja",IF(Y82&lt;=0.4,"Baja",IF(Y82&lt;=0.6,"Media",IF(Y82&lt;=0.8,"Alta","Muy Alta"))))),"")</f>
        <v/>
      </c>
      <c r="AA82" s="569" t="str">
        <f t="shared" ref="AA82:AA84" si="80">+Y82</f>
        <v/>
      </c>
      <c r="AB82" s="568" t="str">
        <f t="shared" ref="AB82:AB84" si="81">IFERROR(IF(AC82="","",IF(AC82&lt;=0.2,"Leve",IF(AC82&lt;=0.4,"Menor",IF(AC82&lt;=0.6,"Moderado",IF(AC82&lt;=0.8,"Mayor","Catastrófico"))))),"")</f>
        <v/>
      </c>
      <c r="AC82" s="569" t="str">
        <f>IFERROR(IF(AND(R81="Impacto",R82="Impacto"),(AC81-(+AC81*U82)),IF(R82="Impacto",(N81-(+N81*U82)),IF(R82="Probabilidad",AC81,""))),"")</f>
        <v/>
      </c>
      <c r="AD82" s="568" t="str">
        <f t="shared" ref="AD82:AD83" si="82">IFERROR(IF(OR(AND(Z82="Muy Baja",AB82="Leve"),AND(Z82="Muy Baja",AB82="Menor"),AND(Z82="Baja",AB82="Leve")),"Bajo",IF(OR(AND(Z82="Muy baja",AB82="Moderado"),AND(Z82="Baja",AB82="Menor"),AND(Z82="Baja",AB82="Moderado"),AND(Z82="Media",AB82="Leve"),AND(Z82="Media",AB82="Menor"),AND(Z82="Media",AB82="Moderado"),AND(Z82="Alta",AB82="Leve"),AND(Z82="Alta",AB82="Menor")),"Moderado",IF(OR(AND(Z82="Muy Baja",AB82="Mayor"),AND(Z82="Baja",AB82="Mayor"),AND(Z82="Media",AB82="Mayor"),AND(Z82="Alta",AB82="Moderado"),AND(Z82="Alta",AB82="Mayor"),AND(Z82="Muy Alta",AB82="Leve"),AND(Z82="Muy Alta",AB82="Menor"),AND(Z82="Muy Alta",AB82="Moderado"),AND(Z82="Muy Alta",AB82="Mayor")),"Alto",IF(OR(AND(Z82="Muy Baja",AB82="Catastrófico"),AND(Z82="Baja",AB82="Catastrófico"),AND(Z82="Media",AB82="Catastrófico"),AND(Z82="Alta",AB82="Catastrófico"),AND(Z82="Muy Alta",AB82="Catastrófico")),"Extremo","")))),"")</f>
        <v/>
      </c>
      <c r="AE82" s="833"/>
      <c r="AF82" s="530"/>
      <c r="AG82" s="530"/>
      <c r="AH82" s="530"/>
      <c r="AI82" s="532"/>
      <c r="AJ82" s="584"/>
      <c r="AK82" s="584"/>
      <c r="AL82" s="572"/>
      <c r="AM82" s="572"/>
      <c r="AN82" s="572"/>
      <c r="AO82" s="572"/>
      <c r="AP82" s="573"/>
      <c r="AQ82" s="573"/>
      <c r="AR82" s="574"/>
      <c r="AS82" s="574"/>
      <c r="AT82" s="575"/>
      <c r="AU82" s="550"/>
    </row>
    <row r="83" spans="1:47" s="551" customFormat="1" ht="57" hidden="1" customHeight="1" x14ac:dyDescent="0.25">
      <c r="A83" s="846"/>
      <c r="B83" s="837"/>
      <c r="C83" s="837"/>
      <c r="D83" s="837"/>
      <c r="E83" s="837"/>
      <c r="F83" s="837"/>
      <c r="G83" s="837"/>
      <c r="H83" s="821"/>
      <c r="I83" s="831"/>
      <c r="J83" s="839"/>
      <c r="K83" s="845"/>
      <c r="L83" s="839"/>
      <c r="M83" s="831"/>
      <c r="N83" s="839"/>
      <c r="O83" s="831"/>
      <c r="P83" s="565"/>
      <c r="Q83" s="565"/>
      <c r="R83" s="566" t="str">
        <f t="shared" si="19"/>
        <v/>
      </c>
      <c r="S83" s="565"/>
      <c r="T83" s="565"/>
      <c r="U83" s="578" t="str">
        <f t="shared" si="49"/>
        <v/>
      </c>
      <c r="V83" s="565"/>
      <c r="W83" s="565"/>
      <c r="X83" s="565"/>
      <c r="Y83" s="567" t="str">
        <f>IFERROR(IF(AND(R82="Probabilidad",R83="Probabilidad"),(AA82-(+AA82*U83)),IF(AND(R82="Impacto",R83="Probabilidad"),(AA81-(+AA81*U83)),IF(R83="Impacto",AA82,""))),"")</f>
        <v/>
      </c>
      <c r="Z83" s="568" t="str">
        <f t="shared" si="79"/>
        <v/>
      </c>
      <c r="AA83" s="569" t="str">
        <f t="shared" si="80"/>
        <v/>
      </c>
      <c r="AB83" s="568" t="str">
        <f t="shared" si="81"/>
        <v/>
      </c>
      <c r="AC83" s="569" t="str">
        <f>IFERROR(IF(AND(R82="Impacto",R83="Impacto"),(AC82-(+AC82*U83)),IF(AND(R82="Probabilidad",R83="Impacto"),(AC81-(+AC81*U83)),IF(R83="Probabilidad",AC82,""))),"")</f>
        <v/>
      </c>
      <c r="AD83" s="568" t="str">
        <f t="shared" si="82"/>
        <v/>
      </c>
      <c r="AE83" s="833"/>
      <c r="AF83" s="530"/>
      <c r="AG83" s="530"/>
      <c r="AH83" s="530"/>
      <c r="AI83" s="532"/>
      <c r="AJ83" s="584"/>
      <c r="AK83" s="584"/>
      <c r="AL83" s="572"/>
      <c r="AM83" s="572"/>
      <c r="AN83" s="572"/>
      <c r="AO83" s="572"/>
      <c r="AP83" s="573"/>
      <c r="AQ83" s="573"/>
      <c r="AR83" s="574"/>
      <c r="AS83" s="574"/>
      <c r="AT83" s="575"/>
      <c r="AU83" s="550"/>
    </row>
    <row r="84" spans="1:47" s="551" customFormat="1" ht="50.1" hidden="1" customHeight="1" x14ac:dyDescent="0.25">
      <c r="A84" s="846"/>
      <c r="B84" s="837"/>
      <c r="C84" s="837"/>
      <c r="D84" s="837"/>
      <c r="E84" s="837"/>
      <c r="F84" s="837"/>
      <c r="G84" s="837"/>
      <c r="H84" s="821"/>
      <c r="I84" s="831"/>
      <c r="J84" s="839"/>
      <c r="K84" s="845"/>
      <c r="L84" s="839"/>
      <c r="M84" s="831"/>
      <c r="N84" s="839"/>
      <c r="O84" s="831"/>
      <c r="P84" s="565"/>
      <c r="Q84" s="565"/>
      <c r="R84" s="566" t="str">
        <f t="shared" si="19"/>
        <v/>
      </c>
      <c r="S84" s="565"/>
      <c r="T84" s="565"/>
      <c r="U84" s="578" t="str">
        <f t="shared" si="49"/>
        <v/>
      </c>
      <c r="V84" s="565"/>
      <c r="W84" s="565"/>
      <c r="X84" s="565"/>
      <c r="Y84" s="567" t="str">
        <f>IFERROR(IF(AND(R83="Probabilidad",R84="Probabilidad"),(AA83-(+AA83*U84)),IF(AND(R83="Impacto",R84="Probabilidad"),(AA82-(+AA82*U84)),IF(R84="Impacto",AA83,""))),"")</f>
        <v/>
      </c>
      <c r="Z84" s="568" t="str">
        <f t="shared" si="79"/>
        <v/>
      </c>
      <c r="AA84" s="569" t="str">
        <f t="shared" si="80"/>
        <v/>
      </c>
      <c r="AB84" s="568" t="str">
        <f t="shared" si="81"/>
        <v/>
      </c>
      <c r="AC84" s="569" t="str">
        <f>IFERROR(IF(AND(R83="Impacto",R84="Impacto"),(AC83-(+AC83*U84)),IF(AND(R83="Probabilidad",R84="Impacto"),(AC82-(+AC82*U84)),IF(R84="Probabilidad",AC83,""))),"")</f>
        <v/>
      </c>
      <c r="AD84" s="568" t="str">
        <f>IFERROR(IF(OR(AND(Z84="Muy Baja",AB84="Leve"),AND(Z84="Muy Baja",AB84="Menor"),AND(Z84="Baja",AB84="Leve")),"Bajo",IF(OR(AND(Z84="Muy baja",AB84="Moderado"),AND(Z84="Baja",AB84="Menor"),AND(Z84="Baja",AB84="Moderado"),AND(Z84="Media",AB84="Leve"),AND(Z84="Media",AB84="Menor"),AND(Z84="Media",AB84="Moderado"),AND(Z84="Alta",AB84="Leve"),AND(Z84="Alta",AB84="Menor")),"Moderado",IF(OR(AND(Z84="Muy Baja",AB84="Mayor"),AND(Z84="Baja",AB84="Mayor"),AND(Z84="Media",AB84="Mayor"),AND(Z84="Alta",AB84="Moderado"),AND(Z84="Alta",AB84="Mayor"),AND(Z84="Muy Alta",AB84="Leve"),AND(Z84="Muy Alta",AB84="Menor"),AND(Z84="Muy Alta",AB84="Moderado"),AND(Z84="Muy Alta",AB84="Mayor")),"Alto",IF(OR(AND(Z84="Muy Baja",AB84="Catastrófico"),AND(Z84="Baja",AB84="Catastrófico"),AND(Z84="Media",AB84="Catastrófico"),AND(Z84="Alta",AB84="Catastrófico"),AND(Z84="Muy Alta",AB84="Catastrófico")),"Extremo","")))),"")</f>
        <v/>
      </c>
      <c r="AE84" s="834"/>
      <c r="AF84" s="530"/>
      <c r="AG84" s="530"/>
      <c r="AH84" s="530"/>
      <c r="AI84" s="532"/>
      <c r="AJ84" s="584"/>
      <c r="AK84" s="584"/>
      <c r="AL84" s="572"/>
      <c r="AM84" s="572"/>
      <c r="AN84" s="572"/>
      <c r="AO84" s="572"/>
      <c r="AP84" s="573"/>
      <c r="AQ84" s="573"/>
      <c r="AR84" s="574"/>
      <c r="AS84" s="574"/>
      <c r="AT84" s="575"/>
      <c r="AU84" s="550"/>
    </row>
    <row r="85" spans="1:47" s="551" customFormat="1" ht="168" hidden="1" customHeight="1" x14ac:dyDescent="0.25">
      <c r="A85" s="846">
        <v>20</v>
      </c>
      <c r="B85" s="837" t="s">
        <v>995</v>
      </c>
      <c r="C85" s="837" t="s">
        <v>117</v>
      </c>
      <c r="D85" s="837" t="s">
        <v>1012</v>
      </c>
      <c r="E85" s="837" t="s">
        <v>1012</v>
      </c>
      <c r="F85" s="837" t="s">
        <v>1013</v>
      </c>
      <c r="G85" s="837" t="s">
        <v>929</v>
      </c>
      <c r="H85" s="891">
        <v>30</v>
      </c>
      <c r="I85" s="831" t="str">
        <f t="shared" ref="I85" si="83">IF(H85&lt;=0,"",IF(H85&lt;=2,"Muy Baja",IF(H85&lt;=24,"Baja",IF(H85&lt;=500,"Media",IF(H85&lt;=5000,"Alta","Muy Alta")))))</f>
        <v>Media</v>
      </c>
      <c r="J85" s="839">
        <f>IF(I85="","",IF(I85="Muy Baja",0.2,IF(I85="Baja",0.4,IF(I85="Media",0.6,IF(I85="Alta",0.8,IF(I85="Muy Alta",1,))))))</f>
        <v>0.6</v>
      </c>
      <c r="K85" s="586" t="s">
        <v>130</v>
      </c>
      <c r="L85" s="839" t="str">
        <f>IF(NOT(ISERROR(MATCH(K85,'Tabla Impacto'!$B$221:$B$223,0))),'Tabla Impacto'!$F$223&amp;"Por favor no seleccionar los criterios de impacto(Afectación Económica o presupuestal y Pérdida Reputacional)",K85)</f>
        <v xml:space="preserve">     El riesgo afecta la imagen de de la entidad con efecto publicitario sostenido a nivel de sector administrativo, nivel departamental o municipal</v>
      </c>
      <c r="M85" s="831" t="str">
        <f>IF(OR(L85='Tabla Impacto'!$C$11,L85='Tabla Impacto'!$D$11),"Leve",IF(OR(L85='Tabla Impacto'!$C$12,L85='Tabla Impacto'!$D$12),"Menor",IF(OR(L85='Tabla Impacto'!$C$13,L85='Tabla Impacto'!$D$13),"Moderado",IF(OR(L85='Tabla Impacto'!$C$14,L85='Tabla Impacto'!$D$14),"Mayor",IF(OR(L85='Tabla Impacto'!$C$15,L85='Tabla Impacto'!$D$15),"Catastrófico","")))))</f>
        <v>Mayor</v>
      </c>
      <c r="N85" s="839">
        <f>IF(M85="","",IF(M85="Leve",0.2,IF(M85="Menor",0.4,IF(M85="Moderado",0.6,IF(M85="Mayor",0.8,IF(M85="Catastrófico",1,))))))</f>
        <v>0.8</v>
      </c>
      <c r="O85" s="831" t="str">
        <f>IF(OR(AND(I85="Muy Baja",M85="Leve"),AND(I85="Muy Baja",M85="Menor"),AND(I85="Baja",M85="Leve")),"Bajo",IF(OR(AND(I85="Muy baja",M85="Moderado"),AND(I85="Baja",M85="Menor"),AND(I85="Baja",M85="Moderado"),AND(I85="Media",M85="Leve"),AND(I85="Media",M85="Menor"),AND(I85="Media",M85="Moderado"),AND(I85="Alta",M85="Leve"),AND(I85="Alta",M85="Menor")),"Moderado",IF(OR(AND(I85="Muy Baja",M85="Mayor"),AND(I85="Baja",M85="Mayor"),AND(I85="Media",M85="Mayor"),AND(I85="Alta",M85="Moderado"),AND(I85="Alta",M85="Mayor"),AND(I85="Muy Alta",M85="Leve"),AND(I85="Muy Alta",M85="Menor"),AND(I85="Muy Alta",M85="Moderado"),AND(I85="Muy Alta",M85="Mayor")),"Alto",IF(OR(AND(I85="Muy Baja",M85="Catastrófico"),AND(I85="Baja",M85="Catastrófico"),AND(I85="Media",M85="Catastrófico"),AND(I85="Alta",M85="Catastrófico"),AND(I85="Muy Alta",M85="Catastrófico")),"Extremo",""))))</f>
        <v>Alto</v>
      </c>
      <c r="P85" s="564">
        <v>1</v>
      </c>
      <c r="Q85" s="565" t="s">
        <v>1014</v>
      </c>
      <c r="R85" s="566" t="str">
        <f t="shared" si="19"/>
        <v>Probabilidad</v>
      </c>
      <c r="S85" s="565" t="s">
        <v>13</v>
      </c>
      <c r="T85" s="565" t="s">
        <v>8</v>
      </c>
      <c r="U85" s="565" t="str">
        <f t="shared" si="49"/>
        <v>40%</v>
      </c>
      <c r="V85" s="565" t="s">
        <v>18</v>
      </c>
      <c r="W85" s="565" t="s">
        <v>21</v>
      </c>
      <c r="X85" s="565" t="s">
        <v>539</v>
      </c>
      <c r="Y85" s="567">
        <f>IFERROR(IF(R85="Probabilidad",(J85-(+J85*U85)),IF(R85="Impacto",J85,"")),"")</f>
        <v>0.36</v>
      </c>
      <c r="Z85" s="568" t="str">
        <f>IFERROR(IF(Y85="","",IF(Y85&lt;=0.2,"Muy Baja",IF(Y85&lt;=0.4,"Baja",IF(Y85&lt;=0.6,"Media",IF(Y85&lt;=0.8,"Alta","Muy Alta"))))),"")</f>
        <v>Baja</v>
      </c>
      <c r="AA85" s="569">
        <f>+Y85</f>
        <v>0.36</v>
      </c>
      <c r="AB85" s="568" t="str">
        <f>IFERROR(IF(AC85="","",IF(AC85&lt;=0.2,"Leve",IF(AC85&lt;=0.4,"Menor",IF(AC85&lt;=0.6,"Moderado",IF(AC85&lt;=0.8,"Mayor","Catastrófico"))))),"")</f>
        <v>Mayor</v>
      </c>
      <c r="AC85" s="569">
        <f>IFERROR(IF(R85="Impacto",(N85-(+N85*U85)),IF(R85="Probabilidad",N85,"")),"")</f>
        <v>0.8</v>
      </c>
      <c r="AD85" s="568" t="str">
        <f>IFERROR(IF(OR(AND(Z85="Muy Baja",AB85="Leve"),AND(Z85="Muy Baja",AB85="Menor"),AND(Z85="Baja",AB85="Leve")),"Bajo",IF(OR(AND(Z85="Muy baja",AB85="Moderado"),AND(Z85="Baja",AB85="Menor"),AND(Z85="Baja",AB85="Moderado"),AND(Z85="Media",AB85="Leve"),AND(Z85="Media",AB85="Menor"),AND(Z85="Media",AB85="Moderado"),AND(Z85="Alta",AB85="Leve"),AND(Z85="Alta",AB85="Menor")),"Moderado",IF(OR(AND(Z85="Muy Baja",AB85="Mayor"),AND(Z85="Baja",AB85="Mayor"),AND(Z85="Media",AB85="Mayor"),AND(Z85="Alta",AB85="Moderado"),AND(Z85="Alta",AB85="Mayor"),AND(Z85="Muy Alta",AB85="Leve"),AND(Z85="Muy Alta",AB85="Menor"),AND(Z85="Muy Alta",AB85="Moderado"),AND(Z85="Muy Alta",AB85="Mayor")),"Alto",IF(OR(AND(Z85="Muy Baja",AB85="Catastrófico"),AND(Z85="Baja",AB85="Catastrófico"),AND(Z85="Media",AB85="Catastrófico"),AND(Z85="Alta",AB85="Catastrófico"),AND(Z85="Muy Alta",AB85="Catastrófico")),"Extremo","")))),"")</f>
        <v>Alto</v>
      </c>
      <c r="AE85" s="832" t="s">
        <v>26</v>
      </c>
      <c r="AF85" s="588" t="s">
        <v>1102</v>
      </c>
      <c r="AG85" s="406" t="s">
        <v>1103</v>
      </c>
      <c r="AH85" s="407">
        <v>45656</v>
      </c>
      <c r="AI85" s="406" t="s">
        <v>1104</v>
      </c>
      <c r="AJ85" s="406" t="s">
        <v>1105</v>
      </c>
      <c r="AK85" s="406" t="s">
        <v>1103</v>
      </c>
      <c r="AL85" s="572"/>
      <c r="AM85" s="572"/>
      <c r="AN85" s="572"/>
      <c r="AO85" s="572"/>
      <c r="AP85" s="573"/>
      <c r="AQ85" s="573"/>
      <c r="AR85" s="574"/>
      <c r="AS85" s="574"/>
      <c r="AT85" s="575"/>
      <c r="AU85" s="550"/>
    </row>
    <row r="86" spans="1:47" s="551" customFormat="1" ht="24.75" hidden="1" customHeight="1" x14ac:dyDescent="0.25">
      <c r="A86" s="846"/>
      <c r="B86" s="837"/>
      <c r="C86" s="837"/>
      <c r="D86" s="837"/>
      <c r="E86" s="837"/>
      <c r="F86" s="837"/>
      <c r="G86" s="837"/>
      <c r="H86" s="891"/>
      <c r="I86" s="831"/>
      <c r="J86" s="839"/>
      <c r="K86" s="586"/>
      <c r="L86" s="839"/>
      <c r="M86" s="831"/>
      <c r="N86" s="839"/>
      <c r="O86" s="831"/>
      <c r="P86" s="564"/>
      <c r="Q86" s="565"/>
      <c r="R86" s="566"/>
      <c r="S86" s="565"/>
      <c r="T86" s="565"/>
      <c r="U86" s="565"/>
      <c r="V86" s="565"/>
      <c r="W86" s="565"/>
      <c r="X86" s="565"/>
      <c r="Y86" s="567" t="str">
        <f>IFERROR(IF(AND(R85="Probabilidad",R86="Probabilidad"),(AA85-(+AA85*U86)),IF(R86="Probabilidad",(J85-(+J85*U86)),IF(R86="Impacto",AA85,""))),"")</f>
        <v/>
      </c>
      <c r="Z86" s="568" t="str">
        <f t="shared" ref="Z86" si="84">IFERROR(IF(Y86="","",IF(Y86&lt;=0.2,"Muy Baja",IF(Y86&lt;=0.4,"Baja",IF(Y86&lt;=0.6,"Media",IF(Y86&lt;=0.8,"Alta","Muy Alta"))))),"")</f>
        <v/>
      </c>
      <c r="AA86" s="569" t="str">
        <f t="shared" ref="AA86" si="85">+Y86</f>
        <v/>
      </c>
      <c r="AB86" s="568" t="str">
        <f t="shared" ref="AB86" si="86">IFERROR(IF(AC86="","",IF(AC86&lt;=0.2,"Leve",IF(AC86&lt;=0.4,"Menor",IF(AC86&lt;=0.6,"Moderado",IF(AC86&lt;=0.8,"Mayor","Catastrófico"))))),"")</f>
        <v/>
      </c>
      <c r="AC86" s="569" t="str">
        <f>IFERROR(IF(AND(R85="Impacto",R86="Impacto"),(AC85-(+AC85*U86)),IF(R86="Impacto",(N85-(+N85*U86)),IF(R86="Probabilidad",AC85,""))),"")</f>
        <v/>
      </c>
      <c r="AD86" s="568" t="str">
        <f t="shared" ref="AD86" si="87">IFERROR(IF(OR(AND(Z86="Muy Baja",AB86="Leve"),AND(Z86="Muy Baja",AB86="Menor"),AND(Z86="Baja",AB86="Leve")),"Bajo",IF(OR(AND(Z86="Muy baja",AB86="Moderado"),AND(Z86="Baja",AB86="Menor"),AND(Z86="Baja",AB86="Moderado"),AND(Z86="Media",AB86="Leve"),AND(Z86="Media",AB86="Menor"),AND(Z86="Media",AB86="Moderado"),AND(Z86="Alta",AB86="Leve"),AND(Z86="Alta",AB86="Menor")),"Moderado",IF(OR(AND(Z86="Muy Baja",AB86="Mayor"),AND(Z86="Baja",AB86="Mayor"),AND(Z86="Media",AB86="Mayor"),AND(Z86="Alta",AB86="Moderado"),AND(Z86="Alta",AB86="Mayor"),AND(Z86="Muy Alta",AB86="Leve"),AND(Z86="Muy Alta",AB86="Menor"),AND(Z86="Muy Alta",AB86="Moderado"),AND(Z86="Muy Alta",AB86="Mayor")),"Alto",IF(OR(AND(Z86="Muy Baja",AB86="Catastrófico"),AND(Z86="Baja",AB86="Catastrófico"),AND(Z86="Media",AB86="Catastrófico"),AND(Z86="Alta",AB86="Catastrófico"),AND(Z86="Muy Alta",AB86="Catastrófico")),"Extremo","")))),"")</f>
        <v/>
      </c>
      <c r="AE86" s="834"/>
      <c r="AF86" s="589"/>
      <c r="AG86" s="590"/>
      <c r="AH86" s="591"/>
      <c r="AI86" s="408"/>
      <c r="AJ86" s="408"/>
      <c r="AK86" s="408"/>
      <c r="AL86" s="572"/>
      <c r="AM86" s="572"/>
      <c r="AN86" s="572"/>
      <c r="AO86" s="572"/>
      <c r="AP86" s="573"/>
      <c r="AQ86" s="573"/>
      <c r="AR86" s="574"/>
      <c r="AS86" s="574"/>
      <c r="AT86" s="575"/>
      <c r="AU86" s="550"/>
    </row>
    <row r="87" spans="1:47" s="551" customFormat="1" ht="171.75" customHeight="1" thickBot="1" x14ac:dyDescent="0.3">
      <c r="A87" s="846">
        <v>2</v>
      </c>
      <c r="B87" s="837" t="s">
        <v>995</v>
      </c>
      <c r="C87" s="837" t="s">
        <v>983</v>
      </c>
      <c r="D87" s="837" t="s">
        <v>984</v>
      </c>
      <c r="E87" s="837" t="s">
        <v>985</v>
      </c>
      <c r="F87" s="837" t="s">
        <v>986</v>
      </c>
      <c r="G87" s="837" t="s">
        <v>783</v>
      </c>
      <c r="H87" s="837">
        <v>501</v>
      </c>
      <c r="I87" s="831" t="str">
        <f>IF(H87&lt;=0,"",IF(H87&lt;=2,"Muy Baja",IF(H87&lt;=24,"Baja",IF(H87&lt;=500,"Media",IF(H87&lt;=5000,"Alta","Muy Alta")))))</f>
        <v>Alta</v>
      </c>
      <c r="J87" s="839">
        <f>IF(I87="","",IF(I87="Muy Baja",0.2,IF(I87="Baja",0.4,IF(I87="Media",0.6,IF(I87="Alta",0.8,IF(I87="Muy Alta",1,))))))</f>
        <v>0.8</v>
      </c>
      <c r="K87" s="845" t="s">
        <v>124</v>
      </c>
      <c r="L87" s="839" t="str">
        <f>IF(NOT(ISERROR(MATCH(K87,'Tabla Impacto'!$B$221:$B$223,0))),'Tabla Impacto'!$F$223&amp;"Por favor no seleccionar los criterios de impacto(Afectación Económica o presupuestal y Pérdida Reputacional)",K87)</f>
        <v xml:space="preserve">     Entre 10 y 50 SMLMV </v>
      </c>
      <c r="M87" s="831" t="str">
        <f>IF(OR(L87='Tabla Impacto'!$C$11,L87='Tabla Impacto'!$D$11),"Leve",IF(OR(L87='Tabla Impacto'!$C$12,L87='Tabla Impacto'!$D$12),"Menor",IF(OR(L87='Tabla Impacto'!$C$13,L87='Tabla Impacto'!$D$13),"Moderado",IF(OR(L87='Tabla Impacto'!$C$14,L87='Tabla Impacto'!$D$14),"Mayor",IF(OR(L87='Tabla Impacto'!$C$15,L87='Tabla Impacto'!$D$15),"Catastrófico","")))))</f>
        <v>Menor</v>
      </c>
      <c r="N87" s="839">
        <f>IF(M87="","",IF(M87="Leve",0.2,IF(M87="Menor",0.4,IF(M87="Moderado",0.6,IF(M87="Mayor",0.8,IF(M87="Catastrófico",1,))))))</f>
        <v>0.4</v>
      </c>
      <c r="O87" s="831"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Moderado</v>
      </c>
      <c r="P87" s="565">
        <v>1</v>
      </c>
      <c r="Q87" s="565" t="s">
        <v>1424</v>
      </c>
      <c r="R87" s="566" t="str">
        <f t="shared" ref="R87:R93" si="88">IF(OR(S87="Preventivo",S87="Detectivo"),"Probabilidad",IF(S87="Correctivo","Impacto",""))</f>
        <v>Probabilidad</v>
      </c>
      <c r="S87" s="565" t="s">
        <v>13</v>
      </c>
      <c r="T87" s="565" t="s">
        <v>8</v>
      </c>
      <c r="U87" s="578" t="str">
        <f t="shared" ref="U87:U93" si="89">IF(AND(S87="Preventivo",T87="Automático"),"50%",IF(AND(S87="Preventivo",T87="Manual"),"40%",IF(AND(S87="Detectivo",T87="Automático"),"40%",IF(AND(S87="Detectivo",T87="Manual"),"30%",IF(AND(S87="Correctivo",T87="Automático"),"35%",IF(AND(S87="Correctivo",T87="Manual"),"25%",""))))))</f>
        <v>40%</v>
      </c>
      <c r="V87" s="565" t="s">
        <v>18</v>
      </c>
      <c r="W87" s="565" t="s">
        <v>21</v>
      </c>
      <c r="X87" s="565" t="s">
        <v>539</v>
      </c>
      <c r="Y87" s="567">
        <f>IFERROR(IF(R87="Probabilidad",(J87-(+J87*U87)),IF(R87="Impacto",J87,"")),"")</f>
        <v>0.48</v>
      </c>
      <c r="Z87" s="568" t="str">
        <f>IFERROR(IF(Y87="","",IF(Y87&lt;=0.2,"Muy Baja",IF(Y87&lt;=0.4,"Baja",IF(Y87&lt;=0.6,"Media",IF(Y87&lt;=0.8,"Alta","Muy Alta"))))),"")</f>
        <v>Media</v>
      </c>
      <c r="AA87" s="569">
        <f>+Y87</f>
        <v>0.48</v>
      </c>
      <c r="AB87" s="568" t="str">
        <f>IFERROR(IF(AC87="","",IF(AC87&lt;=0.2,"Leve",IF(AC87&lt;=0.4,"Menor",IF(AC87&lt;=0.6,"Moderado",IF(AC87&lt;=0.8,"Mayor","Catastrófico"))))),"")</f>
        <v>Menor</v>
      </c>
      <c r="AC87" s="569">
        <f>IFERROR(IF(R87="Impacto",(N87-(+N87*U87)),IF(R87="Probabilidad",N87,"")),"")</f>
        <v>0.4</v>
      </c>
      <c r="AD87" s="568" t="str">
        <f>IFERROR(IF(OR(AND(Z87="Muy Baja",AB87="Leve"),AND(Z87="Muy Baja",AB87="Menor"),AND(Z87="Baja",AB87="Leve")),"Bajo",IF(OR(AND(Z87="Muy baja",AB87="Moderado"),AND(Z87="Baja",AB87="Menor"),AND(Z87="Baja",AB87="Moderado"),AND(Z87="Media",AB87="Leve"),AND(Z87="Media",AB87="Menor"),AND(Z87="Media",AB87="Moderado"),AND(Z87="Alta",AB87="Leve"),AND(Z87="Alta",AB87="Menor")),"Moderado",IF(OR(AND(Z87="Muy Baja",AB87="Mayor"),AND(Z87="Baja",AB87="Mayor"),AND(Z87="Media",AB87="Mayor"),AND(Z87="Alta",AB87="Moderado"),AND(Z87="Alta",AB87="Mayor"),AND(Z87="Muy Alta",AB87="Leve"),AND(Z87="Muy Alta",AB87="Menor"),AND(Z87="Muy Alta",AB87="Moderado"),AND(Z87="Muy Alta",AB87="Mayor")),"Alto",IF(OR(AND(Z87="Muy Baja",AB87="Catastrófico"),AND(Z87="Baja",AB87="Catastrófico"),AND(Z87="Media",AB87="Catastrófico"),AND(Z87="Alta",AB87="Catastrófico"),AND(Z87="Muy Alta",AB87="Catastrófico")),"Extremo","")))),"")</f>
        <v>Moderado</v>
      </c>
      <c r="AE87" s="830" t="s">
        <v>26</v>
      </c>
      <c r="AF87" s="564" t="s">
        <v>1110</v>
      </c>
      <c r="AG87" s="539" t="s">
        <v>981</v>
      </c>
      <c r="AH87" s="243">
        <v>45656</v>
      </c>
      <c r="AI87" s="539" t="s">
        <v>1111</v>
      </c>
      <c r="AJ87" s="539" t="s">
        <v>1108</v>
      </c>
      <c r="AK87" s="539" t="s">
        <v>981</v>
      </c>
      <c r="AL87" s="572"/>
      <c r="AM87" s="572"/>
      <c r="AN87" s="572"/>
      <c r="AO87" s="572"/>
      <c r="AP87" s="573"/>
      <c r="AQ87" s="573"/>
      <c r="AR87" s="574"/>
      <c r="AS87" s="574"/>
      <c r="AT87" s="575"/>
      <c r="AU87" s="550"/>
    </row>
    <row r="88" spans="1:47" s="551" customFormat="1" ht="111" hidden="1" customHeight="1" thickBot="1" x14ac:dyDescent="0.3">
      <c r="A88" s="846"/>
      <c r="B88" s="837"/>
      <c r="C88" s="837"/>
      <c r="D88" s="837"/>
      <c r="E88" s="837"/>
      <c r="F88" s="837"/>
      <c r="G88" s="837"/>
      <c r="H88" s="837"/>
      <c r="I88" s="831"/>
      <c r="J88" s="839"/>
      <c r="K88" s="845"/>
      <c r="L88" s="839"/>
      <c r="M88" s="831"/>
      <c r="N88" s="839"/>
      <c r="O88" s="831"/>
      <c r="P88" s="565">
        <v>2</v>
      </c>
      <c r="Q88" s="565" t="s">
        <v>1425</v>
      </c>
      <c r="R88" s="566" t="str">
        <f t="shared" si="88"/>
        <v>Probabilidad</v>
      </c>
      <c r="S88" s="565" t="s">
        <v>13</v>
      </c>
      <c r="T88" s="565" t="s">
        <v>8</v>
      </c>
      <c r="U88" s="578" t="str">
        <f t="shared" si="89"/>
        <v>40%</v>
      </c>
      <c r="V88" s="565" t="s">
        <v>18</v>
      </c>
      <c r="W88" s="565" t="s">
        <v>21</v>
      </c>
      <c r="X88" s="565" t="s">
        <v>539</v>
      </c>
      <c r="Y88" s="567">
        <f>IFERROR(IF(AND(R87="Probabilidad",R88="Probabilidad"),(AA87-(+AA87*U88)),IF(R88="Probabilidad",(J87-(+J87*U88)),IF(R88="Impacto",AA87,""))),"")</f>
        <v>0.28799999999999998</v>
      </c>
      <c r="Z88" s="568" t="str">
        <f t="shared" ref="Z88:Z90" si="90">IFERROR(IF(Y88="","",IF(Y88&lt;=0.2,"Muy Baja",IF(Y88&lt;=0.4,"Baja",IF(Y88&lt;=0.6,"Media",IF(Y88&lt;=0.8,"Alta","Muy Alta"))))),"")</f>
        <v>Baja</v>
      </c>
      <c r="AA88" s="569">
        <f t="shared" ref="AA88:AA90" si="91">+Y88</f>
        <v>0.28799999999999998</v>
      </c>
      <c r="AB88" s="568" t="str">
        <f t="shared" ref="AB88:AB90" si="92">IFERROR(IF(AC88="","",IF(AC88&lt;=0.2,"Leve",IF(AC88&lt;=0.4,"Menor",IF(AC88&lt;=0.6,"Moderado",IF(AC88&lt;=0.8,"Mayor","Catastrófico"))))),"")</f>
        <v>Menor</v>
      </c>
      <c r="AC88" s="569">
        <f>IFERROR(IF(AND(R87="Impacto",R88="Impacto"),(AC87-(+AC87*U88)),IF(R88="Impacto",(N87-(+N87*U88)),IF(R88="Probabilidad",AC87,""))),"")</f>
        <v>0.4</v>
      </c>
      <c r="AD88" s="568" t="str">
        <f t="shared" ref="AD88:AD89" si="93">IFERROR(IF(OR(AND(Z88="Muy Baja",AB88="Leve"),AND(Z88="Muy Baja",AB88="Menor"),AND(Z88="Baja",AB88="Leve")),"Bajo",IF(OR(AND(Z88="Muy baja",AB88="Moderado"),AND(Z88="Baja",AB88="Menor"),AND(Z88="Baja",AB88="Moderado"),AND(Z88="Media",AB88="Leve"),AND(Z88="Media",AB88="Menor"),AND(Z88="Media",AB88="Moderado"),AND(Z88="Alta",AB88="Leve"),AND(Z88="Alta",AB88="Menor")),"Moderado",IF(OR(AND(Z88="Muy Baja",AB88="Mayor"),AND(Z88="Baja",AB88="Mayor"),AND(Z88="Media",AB88="Mayor"),AND(Z88="Alta",AB88="Moderado"),AND(Z88="Alta",AB88="Mayor"),AND(Z88="Muy Alta",AB88="Leve"),AND(Z88="Muy Alta",AB88="Menor"),AND(Z88="Muy Alta",AB88="Moderado"),AND(Z88="Muy Alta",AB88="Mayor")),"Alto",IF(OR(AND(Z88="Muy Baja",AB88="Catastrófico"),AND(Z88="Baja",AB88="Catastrófico"),AND(Z88="Media",AB88="Catastrófico"),AND(Z88="Alta",AB88="Catastrófico"),AND(Z88="Muy Alta",AB88="Catastrófico")),"Extremo","")))),"")</f>
        <v>Moderado</v>
      </c>
      <c r="AE88" s="830"/>
      <c r="AF88" s="564"/>
      <c r="AG88" s="566"/>
      <c r="AH88" s="571"/>
      <c r="AI88" s="539"/>
      <c r="AJ88" s="539"/>
      <c r="AK88" s="539"/>
      <c r="AL88" s="572"/>
      <c r="AM88" s="572"/>
      <c r="AN88" s="572"/>
      <c r="AO88" s="572"/>
      <c r="AP88" s="573"/>
      <c r="AQ88" s="573"/>
      <c r="AR88" s="574"/>
      <c r="AS88" s="574"/>
      <c r="AT88" s="575"/>
      <c r="AU88" s="550"/>
    </row>
    <row r="89" spans="1:47" s="551" customFormat="1" ht="57" hidden="1" customHeight="1" x14ac:dyDescent="0.25">
      <c r="A89" s="846"/>
      <c r="B89" s="837"/>
      <c r="C89" s="837"/>
      <c r="D89" s="837"/>
      <c r="E89" s="837"/>
      <c r="F89" s="837"/>
      <c r="G89" s="837"/>
      <c r="H89" s="837"/>
      <c r="I89" s="831"/>
      <c r="J89" s="839"/>
      <c r="K89" s="845"/>
      <c r="L89" s="839"/>
      <c r="M89" s="831"/>
      <c r="N89" s="839"/>
      <c r="O89" s="831"/>
      <c r="P89" s="565"/>
      <c r="Q89" s="565"/>
      <c r="R89" s="566" t="str">
        <f t="shared" si="88"/>
        <v/>
      </c>
      <c r="S89" s="565"/>
      <c r="T89" s="565"/>
      <c r="U89" s="578" t="str">
        <f t="shared" si="89"/>
        <v/>
      </c>
      <c r="V89" s="565"/>
      <c r="W89" s="565"/>
      <c r="X89" s="565"/>
      <c r="Y89" s="567" t="str">
        <f>IFERROR(IF(AND(R88="Probabilidad",R89="Probabilidad"),(AA88-(+AA88*U89)),IF(AND(R88="Impacto",R89="Probabilidad"),(AA87-(+AA87*U89)),IF(R89="Impacto",AA88,""))),"")</f>
        <v/>
      </c>
      <c r="Z89" s="568" t="str">
        <f t="shared" si="90"/>
        <v/>
      </c>
      <c r="AA89" s="569" t="str">
        <f t="shared" si="91"/>
        <v/>
      </c>
      <c r="AB89" s="568" t="str">
        <f t="shared" si="92"/>
        <v/>
      </c>
      <c r="AC89" s="569" t="str">
        <f>IFERROR(IF(AND(R88="Impacto",R89="Impacto"),(AC88-(+AC88*U89)),IF(AND(R88="Probabilidad",R89="Impacto"),(AC87-(+AC87*U89)),IF(R89="Probabilidad",AC88,""))),"")</f>
        <v/>
      </c>
      <c r="AD89" s="568" t="str">
        <f t="shared" si="93"/>
        <v/>
      </c>
      <c r="AE89" s="830"/>
      <c r="AF89" s="539"/>
      <c r="AG89" s="539"/>
      <c r="AH89" s="243"/>
      <c r="AI89" s="539"/>
      <c r="AJ89" s="539"/>
      <c r="AK89" s="539"/>
      <c r="AL89" s="572"/>
      <c r="AM89" s="572"/>
      <c r="AN89" s="572"/>
      <c r="AO89" s="572"/>
      <c r="AP89" s="573"/>
      <c r="AQ89" s="573"/>
      <c r="AR89" s="574"/>
      <c r="AS89" s="574"/>
      <c r="AT89" s="575"/>
      <c r="AU89" s="550"/>
    </row>
    <row r="90" spans="1:47" s="551" customFormat="1" ht="50.1" hidden="1" customHeight="1" x14ac:dyDescent="0.25">
      <c r="A90" s="846"/>
      <c r="B90" s="837"/>
      <c r="C90" s="837"/>
      <c r="D90" s="837"/>
      <c r="E90" s="837"/>
      <c r="F90" s="837"/>
      <c r="G90" s="837"/>
      <c r="H90" s="837"/>
      <c r="I90" s="831"/>
      <c r="J90" s="839"/>
      <c r="K90" s="845"/>
      <c r="L90" s="839"/>
      <c r="M90" s="831"/>
      <c r="N90" s="839"/>
      <c r="O90" s="831"/>
      <c r="P90" s="565"/>
      <c r="Q90" s="565"/>
      <c r="R90" s="566" t="str">
        <f t="shared" si="88"/>
        <v/>
      </c>
      <c r="S90" s="565"/>
      <c r="T90" s="565"/>
      <c r="U90" s="578" t="str">
        <f t="shared" si="89"/>
        <v/>
      </c>
      <c r="V90" s="565"/>
      <c r="W90" s="565"/>
      <c r="X90" s="565"/>
      <c r="Y90" s="567" t="str">
        <f>IFERROR(IF(AND(R89="Probabilidad",R90="Probabilidad"),(AA89-(+AA89*U90)),IF(AND(R89="Impacto",R90="Probabilidad"),(AA88-(+AA88*U90)),IF(R90="Impacto",AA89,""))),"")</f>
        <v/>
      </c>
      <c r="Z90" s="568" t="str">
        <f t="shared" si="90"/>
        <v/>
      </c>
      <c r="AA90" s="569" t="str">
        <f t="shared" si="91"/>
        <v/>
      </c>
      <c r="AB90" s="568" t="str">
        <f t="shared" si="92"/>
        <v/>
      </c>
      <c r="AC90" s="569" t="str">
        <f>IFERROR(IF(AND(R89="Impacto",R90="Impacto"),(AC89-(+AC89*U90)),IF(AND(R89="Probabilidad",R90="Impacto"),(AC88-(+AC88*U90)),IF(R90="Probabilidad",AC89,""))),"")</f>
        <v/>
      </c>
      <c r="AD90" s="568" t="str">
        <f>IFERROR(IF(OR(AND(Z90="Muy Baja",AB90="Leve"),AND(Z90="Muy Baja",AB90="Menor"),AND(Z90="Baja",AB90="Leve")),"Bajo",IF(OR(AND(Z90="Muy baja",AB90="Moderado"),AND(Z90="Baja",AB90="Menor"),AND(Z90="Baja",AB90="Moderado"),AND(Z90="Media",AB90="Leve"),AND(Z90="Media",AB90="Menor"),AND(Z90="Media",AB90="Moderado"),AND(Z90="Alta",AB90="Leve"),AND(Z90="Alta",AB90="Menor")),"Moderado",IF(OR(AND(Z90="Muy Baja",AB90="Mayor"),AND(Z90="Baja",AB90="Mayor"),AND(Z90="Media",AB90="Mayor"),AND(Z90="Alta",AB90="Moderado"),AND(Z90="Alta",AB90="Mayor"),AND(Z90="Muy Alta",AB90="Leve"),AND(Z90="Muy Alta",AB90="Menor"),AND(Z90="Muy Alta",AB90="Moderado"),AND(Z90="Muy Alta",AB90="Mayor")),"Alto",IF(OR(AND(Z90="Muy Baja",AB90="Catastrófico"),AND(Z90="Baja",AB90="Catastrófico"),AND(Z90="Media",AB90="Catastrófico"),AND(Z90="Alta",AB90="Catastrófico"),AND(Z90="Muy Alta",AB90="Catastrófico")),"Extremo","")))),"")</f>
        <v/>
      </c>
      <c r="AE90" s="830"/>
      <c r="AF90" s="564"/>
      <c r="AG90" s="564"/>
      <c r="AH90" s="571"/>
      <c r="AI90" s="564"/>
      <c r="AJ90" s="539"/>
      <c r="AK90" s="539"/>
      <c r="AL90" s="572"/>
      <c r="AM90" s="572"/>
      <c r="AN90" s="572"/>
      <c r="AO90" s="572"/>
      <c r="AP90" s="573"/>
      <c r="AQ90" s="573"/>
      <c r="AR90" s="574"/>
      <c r="AS90" s="574"/>
      <c r="AT90" s="575"/>
      <c r="AU90" s="550"/>
    </row>
    <row r="91" spans="1:47" s="551" customFormat="1" ht="325.5" hidden="1" customHeight="1" x14ac:dyDescent="0.25">
      <c r="A91" s="846">
        <v>22</v>
      </c>
      <c r="B91" s="837" t="s">
        <v>818</v>
      </c>
      <c r="C91" s="837" t="s">
        <v>115</v>
      </c>
      <c r="D91" s="837" t="s">
        <v>890</v>
      </c>
      <c r="E91" s="837" t="s">
        <v>891</v>
      </c>
      <c r="F91" s="837" t="s">
        <v>892</v>
      </c>
      <c r="G91" s="837" t="s">
        <v>540</v>
      </c>
      <c r="H91" s="821">
        <v>255</v>
      </c>
      <c r="I91" s="831" t="str">
        <f>IF(H91&lt;=0,"",IF(H91&lt;=2,"Muy Baja",IF(H91&lt;=24,"Baja",IF(H91&lt;=500,"Media",IF(H91&lt;=5000,"Alta","Muy Alta")))))</f>
        <v>Media</v>
      </c>
      <c r="J91" s="839">
        <f>IF(I91="","",IF(I91="Muy Baja",0.2,IF(I91="Baja",0.4,IF(I91="Media",0.6,IF(I91="Alta",0.8,IF(I91="Muy Alta",1,))))))</f>
        <v>0.6</v>
      </c>
      <c r="K91" s="845" t="s">
        <v>128</v>
      </c>
      <c r="L91" s="839" t="str">
        <f>IF(NOT(ISERROR(MATCH(K91,'Tabla Impacto'!$B$221:$B$223,0))),'Tabla Impacto'!$F$223&amp;"Por favor no seleccionar los criterios de impacto(Afectación Económica o presupuestal y Pérdida Reputacional)",K91)</f>
        <v xml:space="preserve">     El riesgo afecta la imagen de la entidad internamente, de conocimiento general, nivel interno, de junta dircetiva y accionistas y/o de provedores</v>
      </c>
      <c r="M91" s="831" t="str">
        <f>IF(OR(L91='Tabla Impacto'!$C$11,L91='Tabla Impacto'!$D$11),"Leve",IF(OR(L91='Tabla Impacto'!$C$12,L91='Tabla Impacto'!$D$12),"Menor",IF(OR(L91='Tabla Impacto'!$C$13,L91='Tabla Impacto'!$D$13),"Moderado",IF(OR(L91='Tabla Impacto'!$C$14,L91='Tabla Impacto'!$D$14),"Mayor",IF(OR(L91='Tabla Impacto'!$C$15,L91='Tabla Impacto'!$D$15),"Catastrófico","")))))</f>
        <v>Menor</v>
      </c>
      <c r="N91" s="839">
        <f>IF(M91="","",IF(M91="Leve",0.2,IF(M91="Menor",0.4,IF(M91="Moderado",0.6,IF(M91="Mayor",0.8,IF(M91="Catastrófico",1,))))))</f>
        <v>0.4</v>
      </c>
      <c r="O91" s="831" t="str">
        <f>IF(OR(AND(I91="Muy Baja",M91="Leve"),AND(I91="Muy Baja",M91="Menor"),AND(I91="Baja",M91="Leve")),"Bajo",IF(OR(AND(I91="Muy baja",M91="Moderado"),AND(I91="Baja",M91="Menor"),AND(I91="Baja",M91="Moderado"),AND(I91="Media",M91="Leve"),AND(I91="Media",M91="Menor"),AND(I91="Media",M91="Moderado"),AND(I91="Alta",M91="Leve"),AND(I91="Alta",M91="Menor")),"Moderado",IF(OR(AND(I91="Muy Baja",M91="Mayor"),AND(I91="Baja",M91="Mayor"),AND(I91="Media",M91="Mayor"),AND(I91="Alta",M91="Moderado"),AND(I91="Alta",M91="Mayor"),AND(I91="Muy Alta",M91="Leve"),AND(I91="Muy Alta",M91="Menor"),AND(I91="Muy Alta",M91="Moderado"),AND(I91="Muy Alta",M91="Mayor")),"Alto",IF(OR(AND(I91="Muy Baja",M91="Catastrófico"),AND(I91="Baja",M91="Catastrófico"),AND(I91="Media",M91="Catastrófico"),AND(I91="Alta",M91="Catastrófico"),AND(I91="Muy Alta",M91="Catastrófico")),"Extremo",""))))</f>
        <v>Moderado</v>
      </c>
      <c r="P91" s="564">
        <v>1</v>
      </c>
      <c r="Q91" s="565" t="s">
        <v>959</v>
      </c>
      <c r="R91" s="566" t="str">
        <f t="shared" si="88"/>
        <v>Probabilidad</v>
      </c>
      <c r="S91" s="565" t="s">
        <v>14</v>
      </c>
      <c r="T91" s="565" t="s">
        <v>8</v>
      </c>
      <c r="U91" s="578" t="str">
        <f t="shared" si="89"/>
        <v>30%</v>
      </c>
      <c r="V91" s="565" t="s">
        <v>18</v>
      </c>
      <c r="W91" s="565" t="s">
        <v>21</v>
      </c>
      <c r="X91" s="565" t="s">
        <v>539</v>
      </c>
      <c r="Y91" s="567">
        <f>IFERROR(IF(R91="Probabilidad",(J91-(+J91*U91)),IF(R91="Impacto",J91,"")),"")</f>
        <v>0.42</v>
      </c>
      <c r="Z91" s="568" t="str">
        <f>IFERROR(IF(Y91="","",IF(Y91&lt;=0.2,"Muy Baja",IF(Y91&lt;=0.4,"Baja",IF(Y91&lt;=0.6,"Media",IF(Y91&lt;=0.8,"Alta","Muy Alta"))))),"")</f>
        <v>Media</v>
      </c>
      <c r="AA91" s="569">
        <f>+Y91</f>
        <v>0.42</v>
      </c>
      <c r="AB91" s="568" t="str">
        <f>IFERROR(IF(AC91="","",IF(AC91&lt;=0.2,"Leve",IF(AC91&lt;=0.4,"Menor",IF(AC91&lt;=0.6,"Moderado",IF(AC91&lt;=0.8,"Mayor","Catastrófico"))))),"")</f>
        <v>Menor</v>
      </c>
      <c r="AC91" s="569">
        <f>IFERROR(IF(R91="Impacto",(N91-(+N91*U91)),IF(R91="Probabilidad",N91,"")),"")</f>
        <v>0.4</v>
      </c>
      <c r="AD91" s="568" t="str">
        <f>IFERROR(IF(OR(AND(Z91="Muy Baja",AB91="Leve"),AND(Z91="Muy Baja",AB91="Menor"),AND(Z91="Baja",AB91="Leve")),"Bajo",IF(OR(AND(Z91="Muy baja",AB91="Moderado"),AND(Z91="Baja",AB91="Menor"),AND(Z91="Baja",AB91="Moderado"),AND(Z91="Media",AB91="Leve"),AND(Z91="Media",AB91="Menor"),AND(Z91="Media",AB91="Moderado"),AND(Z91="Alta",AB91="Leve"),AND(Z91="Alta",AB91="Menor")),"Moderado",IF(OR(AND(Z91="Muy Baja",AB91="Mayor"),AND(Z91="Baja",AB91="Mayor"),AND(Z91="Media",AB91="Mayor"),AND(Z91="Alta",AB91="Moderado"),AND(Z91="Alta",AB91="Mayor"),AND(Z91="Muy Alta",AB91="Leve"),AND(Z91="Muy Alta",AB91="Menor"),AND(Z91="Muy Alta",AB91="Moderado"),AND(Z91="Muy Alta",AB91="Mayor")),"Alto",IF(OR(AND(Z91="Muy Baja",AB91="Catastrófico"),AND(Z91="Baja",AB91="Catastrófico"),AND(Z91="Media",AB91="Catastrófico"),AND(Z91="Alta",AB91="Catastrófico"),AND(Z91="Muy Alta",AB91="Catastrófico")),"Extremo","")))),"")</f>
        <v>Moderado</v>
      </c>
      <c r="AE91" s="830" t="s">
        <v>26</v>
      </c>
      <c r="AF91" s="592" t="s">
        <v>1112</v>
      </c>
      <c r="AG91" s="592" t="s">
        <v>1075</v>
      </c>
      <c r="AH91" s="593">
        <v>45657</v>
      </c>
      <c r="AI91" s="592" t="s">
        <v>1113</v>
      </c>
      <c r="AJ91" s="534" t="s">
        <v>1114</v>
      </c>
      <c r="AK91" s="534" t="s">
        <v>1075</v>
      </c>
      <c r="AL91" s="572"/>
      <c r="AM91" s="572"/>
      <c r="AN91" s="572"/>
      <c r="AO91" s="572"/>
      <c r="AP91" s="573"/>
      <c r="AQ91" s="573"/>
      <c r="AR91" s="574"/>
      <c r="AS91" s="574"/>
      <c r="AT91" s="575"/>
      <c r="AU91" s="550"/>
    </row>
    <row r="92" spans="1:47" s="551" customFormat="1" ht="121.5" hidden="1" customHeight="1" thickBot="1" x14ac:dyDescent="0.3">
      <c r="A92" s="846"/>
      <c r="B92" s="837"/>
      <c r="C92" s="837"/>
      <c r="D92" s="837"/>
      <c r="E92" s="837"/>
      <c r="F92" s="837"/>
      <c r="G92" s="837"/>
      <c r="H92" s="821"/>
      <c r="I92" s="831"/>
      <c r="J92" s="839"/>
      <c r="K92" s="845"/>
      <c r="L92" s="839"/>
      <c r="M92" s="831"/>
      <c r="N92" s="839"/>
      <c r="O92" s="831"/>
      <c r="P92" s="564">
        <v>2</v>
      </c>
      <c r="Q92" s="565" t="s">
        <v>960</v>
      </c>
      <c r="R92" s="566" t="str">
        <f t="shared" si="88"/>
        <v>Probabilidad</v>
      </c>
      <c r="S92" s="565" t="s">
        <v>13</v>
      </c>
      <c r="T92" s="565" t="s">
        <v>8</v>
      </c>
      <c r="U92" s="578" t="str">
        <f t="shared" si="89"/>
        <v>40%</v>
      </c>
      <c r="V92" s="565" t="s">
        <v>18</v>
      </c>
      <c r="W92" s="565" t="s">
        <v>21</v>
      </c>
      <c r="X92" s="565" t="s">
        <v>539</v>
      </c>
      <c r="Y92" s="567">
        <f>IFERROR(IF(AND(R91="Probabilidad",R92="Probabilidad"),(AA91-(+AA91*U92)),IF(R92="Probabilidad",(J91-(+J91*U92)),IF(R92="Impacto",AA91,""))),"")</f>
        <v>0.252</v>
      </c>
      <c r="Z92" s="568" t="str">
        <f t="shared" ref="Z92:Z94" si="94">IFERROR(IF(Y92="","",IF(Y92&lt;=0.2,"Muy Baja",IF(Y92&lt;=0.4,"Baja",IF(Y92&lt;=0.6,"Media",IF(Y92&lt;=0.8,"Alta","Muy Alta"))))),"")</f>
        <v>Baja</v>
      </c>
      <c r="AA92" s="569">
        <f t="shared" ref="AA92:AA94" si="95">+Y92</f>
        <v>0.252</v>
      </c>
      <c r="AB92" s="568" t="str">
        <f t="shared" ref="AB92:AB94" si="96">IFERROR(IF(AC92="","",IF(AC92&lt;=0.2,"Leve",IF(AC92&lt;=0.4,"Menor",IF(AC92&lt;=0.6,"Moderado",IF(AC92&lt;=0.8,"Mayor","Catastrófico"))))),"")</f>
        <v>Menor</v>
      </c>
      <c r="AC92" s="569">
        <f>IFERROR(IF(AND(R91="Impacto",R92="Impacto"),(AC91-(+AC91*U92)),IF(R92="Impacto",(N91-(+N91*U92)),IF(R92="Probabilidad",AC91,""))),"")</f>
        <v>0.4</v>
      </c>
      <c r="AD92" s="568" t="str">
        <f t="shared" ref="AD92:AD93" si="97">IFERROR(IF(OR(AND(Z92="Muy Baja",AB92="Leve"),AND(Z92="Muy Baja",AB92="Menor"),AND(Z92="Baja",AB92="Leve")),"Bajo",IF(OR(AND(Z92="Muy baja",AB92="Moderado"),AND(Z92="Baja",AB92="Menor"),AND(Z92="Baja",AB92="Moderado"),AND(Z92="Media",AB92="Leve"),AND(Z92="Media",AB92="Menor"),AND(Z92="Media",AB92="Moderado"),AND(Z92="Alta",AB92="Leve"),AND(Z92="Alta",AB92="Menor")),"Moderado",IF(OR(AND(Z92="Muy Baja",AB92="Mayor"),AND(Z92="Baja",AB92="Mayor"),AND(Z92="Media",AB92="Mayor"),AND(Z92="Alta",AB92="Moderado"),AND(Z92="Alta",AB92="Mayor"),AND(Z92="Muy Alta",AB92="Leve"),AND(Z92="Muy Alta",AB92="Menor"),AND(Z92="Muy Alta",AB92="Moderado"),AND(Z92="Muy Alta",AB92="Mayor")),"Alto",IF(OR(AND(Z92="Muy Baja",AB92="Catastrófico"),AND(Z92="Baja",AB92="Catastrófico"),AND(Z92="Media",AB92="Catastrófico"),AND(Z92="Alta",AB92="Catastrófico"),AND(Z92="Muy Alta",AB92="Catastrófico")),"Extremo","")))),"")</f>
        <v>Moderado</v>
      </c>
      <c r="AE92" s="830"/>
      <c r="AF92" s="539"/>
      <c r="AG92" s="594"/>
      <c r="AH92" s="577"/>
      <c r="AI92" s="577"/>
      <c r="AJ92" s="539"/>
      <c r="AK92" s="539"/>
      <c r="AL92" s="572"/>
      <c r="AM92" s="572"/>
      <c r="AN92" s="572"/>
      <c r="AO92" s="572"/>
      <c r="AP92" s="573"/>
      <c r="AQ92" s="573"/>
      <c r="AR92" s="574"/>
      <c r="AS92" s="574"/>
      <c r="AT92" s="575"/>
      <c r="AU92" s="550"/>
    </row>
    <row r="93" spans="1:47" s="551" customFormat="1" ht="46.5" hidden="1" customHeight="1" x14ac:dyDescent="0.25">
      <c r="A93" s="846"/>
      <c r="B93" s="837"/>
      <c r="C93" s="837"/>
      <c r="D93" s="837"/>
      <c r="E93" s="837"/>
      <c r="F93" s="837"/>
      <c r="G93" s="837"/>
      <c r="H93" s="821"/>
      <c r="I93" s="831"/>
      <c r="J93" s="839"/>
      <c r="K93" s="845"/>
      <c r="L93" s="839"/>
      <c r="M93" s="831"/>
      <c r="N93" s="839"/>
      <c r="O93" s="831"/>
      <c r="P93" s="564">
        <v>3</v>
      </c>
      <c r="Q93" s="565"/>
      <c r="R93" s="566" t="str">
        <f t="shared" si="88"/>
        <v/>
      </c>
      <c r="S93" s="565"/>
      <c r="T93" s="565"/>
      <c r="U93" s="578" t="str">
        <f t="shared" si="89"/>
        <v/>
      </c>
      <c r="V93" s="565"/>
      <c r="W93" s="565"/>
      <c r="X93" s="565"/>
      <c r="Y93" s="567" t="str">
        <f>IFERROR(IF(AND(R92="Probabilidad",R93="Probabilidad"),(AA92-(+AA92*U93)),IF(AND(R92="Impacto",R93="Probabilidad"),(AA91-(+AA91*U93)),IF(R93="Impacto",AA92,""))),"")</f>
        <v/>
      </c>
      <c r="Z93" s="568" t="str">
        <f t="shared" si="94"/>
        <v/>
      </c>
      <c r="AA93" s="569" t="str">
        <f t="shared" si="95"/>
        <v/>
      </c>
      <c r="AB93" s="568" t="str">
        <f t="shared" si="96"/>
        <v/>
      </c>
      <c r="AC93" s="569" t="str">
        <f>IFERROR(IF(AND(R92="Impacto",R93="Impacto"),(AC92-(+AC92*U93)),IF(AND(R92="Probabilidad",R93="Impacto"),(AC91-(+AC91*U93)),IF(R93="Probabilidad",AC92,""))),"")</f>
        <v/>
      </c>
      <c r="AD93" s="568" t="str">
        <f t="shared" si="97"/>
        <v/>
      </c>
      <c r="AE93" s="830"/>
      <c r="AF93" s="530"/>
      <c r="AG93" s="530"/>
      <c r="AH93" s="530"/>
      <c r="AI93" s="532"/>
      <c r="AJ93" s="584"/>
      <c r="AK93" s="584"/>
      <c r="AL93" s="572"/>
      <c r="AM93" s="572"/>
      <c r="AN93" s="572"/>
      <c r="AO93" s="572"/>
      <c r="AP93" s="573"/>
      <c r="AQ93" s="573"/>
      <c r="AR93" s="574"/>
      <c r="AS93" s="574"/>
      <c r="AT93" s="575"/>
      <c r="AU93" s="550"/>
    </row>
    <row r="94" spans="1:47" s="551" customFormat="1" ht="46.5" hidden="1" customHeight="1" x14ac:dyDescent="0.25">
      <c r="A94" s="846"/>
      <c r="B94" s="837"/>
      <c r="C94" s="837"/>
      <c r="D94" s="837"/>
      <c r="E94" s="837"/>
      <c r="F94" s="837"/>
      <c r="G94" s="837"/>
      <c r="H94" s="821"/>
      <c r="I94" s="831"/>
      <c r="J94" s="839"/>
      <c r="K94" s="845"/>
      <c r="L94" s="839"/>
      <c r="M94" s="831"/>
      <c r="N94" s="839"/>
      <c r="O94" s="831"/>
      <c r="P94" s="564">
        <v>4</v>
      </c>
      <c r="Q94" s="565"/>
      <c r="R94" s="566"/>
      <c r="S94" s="565"/>
      <c r="T94" s="565"/>
      <c r="U94" s="578"/>
      <c r="V94" s="565"/>
      <c r="W94" s="565"/>
      <c r="X94" s="565"/>
      <c r="Y94" s="567" t="str">
        <f>IFERROR(IF(AND(R93="Probabilidad",R94="Probabilidad"),(AA93-(+AA93*U94)),IF(AND(R93="Impacto",R94="Probabilidad"),(AA92-(+AA92*U94)),IF(R94="Impacto",AA93,""))),"")</f>
        <v/>
      </c>
      <c r="Z94" s="568" t="str">
        <f t="shared" si="94"/>
        <v/>
      </c>
      <c r="AA94" s="569" t="str">
        <f t="shared" si="95"/>
        <v/>
      </c>
      <c r="AB94" s="568" t="str">
        <f t="shared" si="96"/>
        <v/>
      </c>
      <c r="AC94" s="569" t="str">
        <f>IFERROR(IF(AND(R93="Impacto",R94="Impacto"),(AC93-(+AC93*U94)),IF(AND(R93="Probabilidad",R94="Impacto"),(AC92-(+AC92*U94)),IF(R94="Probabilidad",AC93,""))),"")</f>
        <v/>
      </c>
      <c r="AD94" s="568" t="str">
        <f>IFERROR(IF(OR(AND(Z94="Muy Baja",AB94="Leve"),AND(Z94="Muy Baja",AB94="Menor"),AND(Z94="Baja",AB94="Leve")),"Bajo",IF(OR(AND(Z94="Muy baja",AB94="Moderado"),AND(Z94="Baja",AB94="Menor"),AND(Z94="Baja",AB94="Moderado"),AND(Z94="Media",AB94="Leve"),AND(Z94="Media",AB94="Menor"),AND(Z94="Media",AB94="Moderado"),AND(Z94="Alta",AB94="Leve"),AND(Z94="Alta",AB94="Menor")),"Moderado",IF(OR(AND(Z94="Muy Baja",AB94="Mayor"),AND(Z94="Baja",AB94="Mayor"),AND(Z94="Media",AB94="Mayor"),AND(Z94="Alta",AB94="Moderado"),AND(Z94="Alta",AB94="Mayor"),AND(Z94="Muy Alta",AB94="Leve"),AND(Z94="Muy Alta",AB94="Menor"),AND(Z94="Muy Alta",AB94="Moderado"),AND(Z94="Muy Alta",AB94="Mayor")),"Alto",IF(OR(AND(Z94="Muy Baja",AB94="Catastrófico"),AND(Z94="Baja",AB94="Catastrófico"),AND(Z94="Media",AB94="Catastrófico"),AND(Z94="Alta",AB94="Catastrófico"),AND(Z94="Muy Alta",AB94="Catastrófico")),"Extremo","")))),"")</f>
        <v/>
      </c>
      <c r="AE94" s="830"/>
      <c r="AF94" s="530"/>
      <c r="AG94" s="530"/>
      <c r="AH94" s="530"/>
      <c r="AI94" s="532"/>
      <c r="AJ94" s="584"/>
      <c r="AK94" s="584"/>
      <c r="AL94" s="572"/>
      <c r="AM94" s="572"/>
      <c r="AN94" s="572"/>
      <c r="AO94" s="572"/>
      <c r="AP94" s="573"/>
      <c r="AQ94" s="573"/>
      <c r="AR94" s="574"/>
      <c r="AS94" s="574"/>
      <c r="AT94" s="575"/>
      <c r="AU94" s="550"/>
    </row>
    <row r="95" spans="1:47" s="551" customFormat="1" ht="319.5" hidden="1" customHeight="1" x14ac:dyDescent="0.25">
      <c r="A95" s="846">
        <v>23</v>
      </c>
      <c r="B95" s="837" t="s">
        <v>818</v>
      </c>
      <c r="C95" s="837" t="s">
        <v>115</v>
      </c>
      <c r="D95" s="837" t="s">
        <v>899</v>
      </c>
      <c r="E95" s="837" t="s">
        <v>900</v>
      </c>
      <c r="F95" s="837" t="s">
        <v>901</v>
      </c>
      <c r="G95" s="837" t="s">
        <v>540</v>
      </c>
      <c r="H95" s="821">
        <v>255</v>
      </c>
      <c r="I95" s="831" t="str">
        <f>IF(H95&lt;=0,"",IF(H95&lt;=2,"Muy Baja",IF(H95&lt;=24,"Baja",IF(H95&lt;=500,"Media",IF(H95&lt;=5000,"Alta","Muy Alta")))))</f>
        <v>Media</v>
      </c>
      <c r="J95" s="839">
        <f>IF(I95="","",IF(I95="Muy Baja",0.2,IF(I95="Baja",0.4,IF(I95="Media",0.6,IF(I95="Alta",0.8,IF(I95="Muy Alta",1,))))))</f>
        <v>0.6</v>
      </c>
      <c r="K95" s="845" t="s">
        <v>128</v>
      </c>
      <c r="L95" s="839" t="str">
        <f>IF(NOT(ISERROR(MATCH(K95,'Tabla Impacto'!$B$221:$B$223,0))),'Tabla Impacto'!$F$223&amp;"Por favor no seleccionar los criterios de impacto(Afectación Económica o presupuestal y Pérdida Reputacional)",K95)</f>
        <v xml:space="preserve">     El riesgo afecta la imagen de la entidad internamente, de conocimiento general, nivel interno, de junta dircetiva y accionistas y/o de provedores</v>
      </c>
      <c r="M95" s="831" t="str">
        <f>IF(OR(L95='Tabla Impacto'!$C$11,L95='Tabla Impacto'!$D$11),"Leve",IF(OR(L95='Tabla Impacto'!$C$12,L95='Tabla Impacto'!$D$12),"Menor",IF(OR(L95='Tabla Impacto'!$C$13,L95='Tabla Impacto'!$D$13),"Moderado",IF(OR(L95='Tabla Impacto'!$C$14,L95='Tabla Impacto'!$D$14),"Mayor",IF(OR(L95='Tabla Impacto'!$C$15,L95='Tabla Impacto'!$D$15),"Catastrófico","")))))</f>
        <v>Menor</v>
      </c>
      <c r="N95" s="839">
        <f>IF(M95="","",IF(M95="Leve",0.2,IF(M95="Menor",0.4,IF(M95="Moderado",0.6,IF(M95="Mayor",0.8,IF(M95="Catastrófico",1,))))))</f>
        <v>0.4</v>
      </c>
      <c r="O95" s="831" t="str">
        <f>IF(OR(AND(I95="Muy Baja",M95="Leve"),AND(I95="Muy Baja",M95="Menor"),AND(I95="Baja",M95="Leve")),"Bajo",IF(OR(AND(I95="Muy baja",M95="Moderado"),AND(I95="Baja",M95="Menor"),AND(I95="Baja",M95="Moderado"),AND(I95="Media",M95="Leve"),AND(I95="Media",M95="Menor"),AND(I95="Media",M95="Moderado"),AND(I95="Alta",M95="Leve"),AND(I95="Alta",M95="Menor")),"Moderado",IF(OR(AND(I95="Muy Baja",M95="Mayor"),AND(I95="Baja",M95="Mayor"),AND(I95="Media",M95="Mayor"),AND(I95="Alta",M95="Moderado"),AND(I95="Alta",M95="Mayor"),AND(I95="Muy Alta",M95="Leve"),AND(I95="Muy Alta",M95="Menor"),AND(I95="Muy Alta",M95="Moderado"),AND(I95="Muy Alta",M95="Mayor")),"Alto",IF(OR(AND(I95="Muy Baja",M95="Catastrófico"),AND(I95="Baja",M95="Catastrófico"),AND(I95="Media",M95="Catastrófico"),AND(I95="Alta",M95="Catastrófico"),AND(I95="Muy Alta",M95="Catastrófico")),"Extremo",""))))</f>
        <v>Moderado</v>
      </c>
      <c r="P95" s="564">
        <v>1</v>
      </c>
      <c r="Q95" s="565" t="s">
        <v>965</v>
      </c>
      <c r="R95" s="566" t="str">
        <f>IF(OR(S95="Preventivo",S95="Detectivo"),"Probabilidad",IF(S95="Correctivo","Impacto",""))</f>
        <v>Probabilidad</v>
      </c>
      <c r="S95" s="565" t="s">
        <v>13</v>
      </c>
      <c r="T95" s="565" t="s">
        <v>8</v>
      </c>
      <c r="U95" s="578" t="str">
        <f>IF(AND(S95="Preventivo",T95="Automático"),"50%",IF(AND(S95="Preventivo",T95="Manual"),"40%",IF(AND(S95="Detectivo",T95="Automático"),"40%",IF(AND(S95="Detectivo",T95="Manual"),"30%",IF(AND(S95="Correctivo",T95="Automático"),"35%",IF(AND(S95="Correctivo",T95="Manual"),"25%",""))))))</f>
        <v>40%</v>
      </c>
      <c r="V95" s="565" t="s">
        <v>18</v>
      </c>
      <c r="W95" s="565" t="s">
        <v>21</v>
      </c>
      <c r="X95" s="565" t="s">
        <v>539</v>
      </c>
      <c r="Y95" s="567">
        <f>IFERROR(IF(R95="Probabilidad",(J95-(+J95*U95)),IF(R95="Impacto",J95,"")),"")</f>
        <v>0.36</v>
      </c>
      <c r="Z95" s="568" t="str">
        <f>IFERROR(IF(Y95="","",IF(Y95&lt;=0.2,"Muy Baja",IF(Y95&lt;=0.4,"Baja",IF(Y95&lt;=0.6,"Media",IF(Y95&lt;=0.8,"Alta","Muy Alta"))))),"")</f>
        <v>Baja</v>
      </c>
      <c r="AA95" s="569">
        <f>+Y95</f>
        <v>0.36</v>
      </c>
      <c r="AB95" s="568" t="str">
        <f>IFERROR(IF(AC95="","",IF(AC95&lt;=0.2,"Leve",IF(AC95&lt;=0.4,"Menor",IF(AC95&lt;=0.6,"Moderado",IF(AC95&lt;=0.8,"Mayor","Catastrófico"))))),"")</f>
        <v>Menor</v>
      </c>
      <c r="AC95" s="569">
        <f>IFERROR(IF(R95="Impacto",(N95-(+N95*U95)),IF(R95="Probabilidad",N95,"")),"")</f>
        <v>0.4</v>
      </c>
      <c r="AD95" s="568" t="str">
        <f>IFERROR(IF(OR(AND(Z95="Muy Baja",AB95="Leve"),AND(Z95="Muy Baja",AB95="Menor"),AND(Z95="Baja",AB95="Leve")),"Bajo",IF(OR(AND(Z95="Muy baja",AB95="Moderado"),AND(Z95="Baja",AB95="Menor"),AND(Z95="Baja",AB95="Moderado"),AND(Z95="Media",AB95="Leve"),AND(Z95="Media",AB95="Menor"),AND(Z95="Media",AB95="Moderado"),AND(Z95="Alta",AB95="Leve"),AND(Z95="Alta",AB95="Menor")),"Moderado",IF(OR(AND(Z95="Muy Baja",AB95="Mayor"),AND(Z95="Baja",AB95="Mayor"),AND(Z95="Media",AB95="Mayor"),AND(Z95="Alta",AB95="Moderado"),AND(Z95="Alta",AB95="Mayor"),AND(Z95="Muy Alta",AB95="Leve"),AND(Z95="Muy Alta",AB95="Menor"),AND(Z95="Muy Alta",AB95="Moderado"),AND(Z95="Muy Alta",AB95="Mayor")),"Alto",IF(OR(AND(Z95="Muy Baja",AB95="Catastrófico"),AND(Z95="Baja",AB95="Catastrófico"),AND(Z95="Media",AB95="Catastrófico"),AND(Z95="Alta",AB95="Catastrófico"),AND(Z95="Muy Alta",AB95="Catastrófico")),"Extremo","")))),"")</f>
        <v>Moderado</v>
      </c>
      <c r="AE95" s="830" t="s">
        <v>26</v>
      </c>
      <c r="AF95" s="526" t="s">
        <v>1115</v>
      </c>
      <c r="AG95" s="526" t="s">
        <v>1075</v>
      </c>
      <c r="AH95" s="527">
        <v>45657</v>
      </c>
      <c r="AI95" s="526" t="s">
        <v>1116</v>
      </c>
      <c r="AJ95" s="538" t="s">
        <v>1114</v>
      </c>
      <c r="AK95" s="538" t="s">
        <v>1075</v>
      </c>
      <c r="AL95" s="572"/>
      <c r="AM95" s="572"/>
      <c r="AN95" s="572"/>
      <c r="AO95" s="572"/>
      <c r="AP95" s="573"/>
      <c r="AQ95" s="573"/>
      <c r="AR95" s="574"/>
      <c r="AS95" s="574"/>
      <c r="AT95" s="575"/>
      <c r="AU95" s="550"/>
    </row>
    <row r="96" spans="1:47" s="551" customFormat="1" ht="272.25" hidden="1" customHeight="1" thickBot="1" x14ac:dyDescent="0.3">
      <c r="A96" s="846"/>
      <c r="B96" s="837"/>
      <c r="C96" s="837"/>
      <c r="D96" s="837"/>
      <c r="E96" s="837"/>
      <c r="F96" s="837"/>
      <c r="G96" s="837"/>
      <c r="H96" s="821"/>
      <c r="I96" s="831"/>
      <c r="J96" s="839"/>
      <c r="K96" s="845"/>
      <c r="L96" s="839"/>
      <c r="M96" s="831"/>
      <c r="N96" s="839"/>
      <c r="O96" s="831"/>
      <c r="P96" s="564">
        <v>2</v>
      </c>
      <c r="Q96" s="565" t="s">
        <v>966</v>
      </c>
      <c r="R96" s="566" t="str">
        <f>IF(OR(S96="Preventivo",S96="Detectivo"),"Probabilidad",IF(S96="Correctivo","Impacto",""))</f>
        <v>Probabilidad</v>
      </c>
      <c r="S96" s="565" t="s">
        <v>13</v>
      </c>
      <c r="T96" s="565" t="s">
        <v>8</v>
      </c>
      <c r="U96" s="578" t="str">
        <f>IF(AND(S96="Preventivo",T96="Automático"),"50%",IF(AND(S96="Preventivo",T96="Manual"),"40%",IF(AND(S96="Detectivo",T96="Automático"),"40%",IF(AND(S96="Detectivo",T96="Manual"),"30%",IF(AND(S96="Correctivo",T96="Automático"),"35%",IF(AND(S96="Correctivo",T96="Manual"),"25%",""))))))</f>
        <v>40%</v>
      </c>
      <c r="V96" s="565" t="s">
        <v>18</v>
      </c>
      <c r="W96" s="565" t="s">
        <v>21</v>
      </c>
      <c r="X96" s="565" t="s">
        <v>539</v>
      </c>
      <c r="Y96" s="567">
        <f>IFERROR(IF(AND(R95="Probabilidad",R96="Probabilidad"),(AA95-(+AA95*U96)),IF(R96="Probabilidad",(J95-(+J95*U96)),IF(R96="Impacto",AA95,""))),"")</f>
        <v>0.216</v>
      </c>
      <c r="Z96" s="568" t="str">
        <f t="shared" ref="Z96:Z98" si="98">IFERROR(IF(Y96="","",IF(Y96&lt;=0.2,"Muy Baja",IF(Y96&lt;=0.4,"Baja",IF(Y96&lt;=0.6,"Media",IF(Y96&lt;=0.8,"Alta","Muy Alta"))))),"")</f>
        <v>Baja</v>
      </c>
      <c r="AA96" s="569">
        <f t="shared" ref="AA96:AA98" si="99">+Y96</f>
        <v>0.216</v>
      </c>
      <c r="AB96" s="568" t="str">
        <f t="shared" ref="AB96:AB98" si="100">IFERROR(IF(AC96="","",IF(AC96&lt;=0.2,"Leve",IF(AC96&lt;=0.4,"Menor",IF(AC96&lt;=0.6,"Moderado",IF(AC96&lt;=0.8,"Mayor","Catastrófico"))))),"")</f>
        <v>Menor</v>
      </c>
      <c r="AC96" s="569">
        <f>IFERROR(IF(AND(R95="Impacto",R96="Impacto"),(AC95-(+AC95*U96)),IF(R96="Impacto",(N95-(+N95*U96)),IF(R96="Probabilidad",AC95,""))),"")</f>
        <v>0.4</v>
      </c>
      <c r="AD96" s="568" t="str">
        <f t="shared" ref="AD96:AD97" si="101">IFERROR(IF(OR(AND(Z96="Muy Baja",AB96="Leve"),AND(Z96="Muy Baja",AB96="Menor"),AND(Z96="Baja",AB96="Leve")),"Bajo",IF(OR(AND(Z96="Muy baja",AB96="Moderado"),AND(Z96="Baja",AB96="Menor"),AND(Z96="Baja",AB96="Moderado"),AND(Z96="Media",AB96="Leve"),AND(Z96="Media",AB96="Menor"),AND(Z96="Media",AB96="Moderado"),AND(Z96="Alta",AB96="Leve"),AND(Z96="Alta",AB96="Menor")),"Moderado",IF(OR(AND(Z96="Muy Baja",AB96="Mayor"),AND(Z96="Baja",AB96="Mayor"),AND(Z96="Media",AB96="Mayor"),AND(Z96="Alta",AB96="Moderado"),AND(Z96="Alta",AB96="Mayor"),AND(Z96="Muy Alta",AB96="Leve"),AND(Z96="Muy Alta",AB96="Menor"),AND(Z96="Muy Alta",AB96="Moderado"),AND(Z96="Muy Alta",AB96="Mayor")),"Alto",IF(OR(AND(Z96="Muy Baja",AB96="Catastrófico"),AND(Z96="Baja",AB96="Catastrófico"),AND(Z96="Media",AB96="Catastrófico"),AND(Z96="Alta",AB96="Catastrófico"),AND(Z96="Muy Alta",AB96="Catastrófico")),"Extremo","")))),"")</f>
        <v>Moderado</v>
      </c>
      <c r="AE96" s="830"/>
      <c r="AF96" s="530"/>
      <c r="AG96" s="530"/>
      <c r="AH96" s="530"/>
      <c r="AI96" s="532"/>
      <c r="AJ96" s="584"/>
      <c r="AK96" s="584"/>
      <c r="AL96" s="572"/>
      <c r="AM96" s="572"/>
      <c r="AN96" s="572"/>
      <c r="AO96" s="572"/>
      <c r="AP96" s="573"/>
      <c r="AQ96" s="573"/>
      <c r="AR96" s="574"/>
      <c r="AS96" s="574"/>
      <c r="AT96" s="575"/>
      <c r="AU96" s="550"/>
    </row>
    <row r="97" spans="1:47" s="551" customFormat="1" ht="46.5" hidden="1" customHeight="1" x14ac:dyDescent="0.25">
      <c r="A97" s="846"/>
      <c r="B97" s="837"/>
      <c r="C97" s="837"/>
      <c r="D97" s="837"/>
      <c r="E97" s="837"/>
      <c r="F97" s="837"/>
      <c r="G97" s="837"/>
      <c r="H97" s="821"/>
      <c r="I97" s="831"/>
      <c r="J97" s="839"/>
      <c r="K97" s="845"/>
      <c r="L97" s="839"/>
      <c r="M97" s="831"/>
      <c r="N97" s="839"/>
      <c r="O97" s="831"/>
      <c r="P97" s="564">
        <v>3</v>
      </c>
      <c r="Q97" s="565"/>
      <c r="R97" s="566" t="str">
        <f>IF(OR(S97="Preventivo",S97="Detectivo"),"Probabilidad",IF(S97="Correctivo","Impacto",""))</f>
        <v/>
      </c>
      <c r="S97" s="565"/>
      <c r="T97" s="565"/>
      <c r="U97" s="578" t="str">
        <f>IF(AND(S97="Preventivo",T97="Automático"),"50%",IF(AND(S97="Preventivo",T97="Manual"),"40%",IF(AND(S97="Detectivo",T97="Automático"),"40%",IF(AND(S97="Detectivo",T97="Manual"),"30%",IF(AND(S97="Correctivo",T97="Automático"),"35%",IF(AND(S97="Correctivo",T97="Manual"),"25%",""))))))</f>
        <v/>
      </c>
      <c r="V97" s="565"/>
      <c r="W97" s="565"/>
      <c r="X97" s="565"/>
      <c r="Y97" s="567" t="str">
        <f>IFERROR(IF(AND(R96="Probabilidad",R97="Probabilidad"),(AA96-(+AA96*U97)),IF(AND(R96="Impacto",R97="Probabilidad"),(AA95-(+AA95*U97)),IF(R97="Impacto",AA96,""))),"")</f>
        <v/>
      </c>
      <c r="Z97" s="568" t="str">
        <f t="shared" si="98"/>
        <v/>
      </c>
      <c r="AA97" s="569" t="str">
        <f t="shared" si="99"/>
        <v/>
      </c>
      <c r="AB97" s="568" t="str">
        <f t="shared" si="100"/>
        <v/>
      </c>
      <c r="AC97" s="569" t="str">
        <f>IFERROR(IF(AND(R96="Impacto",R97="Impacto"),(AC96-(+AC96*U97)),IF(AND(R96="Probabilidad",R97="Impacto"),(AC95-(+AC95*U97)),IF(R97="Probabilidad",AC96,""))),"")</f>
        <v/>
      </c>
      <c r="AD97" s="568" t="str">
        <f t="shared" si="101"/>
        <v/>
      </c>
      <c r="AE97" s="830"/>
      <c r="AF97" s="530"/>
      <c r="AG97" s="530"/>
      <c r="AH97" s="530"/>
      <c r="AI97" s="532"/>
      <c r="AJ97" s="584"/>
      <c r="AK97" s="584"/>
      <c r="AL97" s="572"/>
      <c r="AM97" s="572"/>
      <c r="AN97" s="572"/>
      <c r="AO97" s="572"/>
      <c r="AP97" s="573"/>
      <c r="AQ97" s="573"/>
      <c r="AR97" s="574"/>
      <c r="AS97" s="574"/>
      <c r="AT97" s="575"/>
      <c r="AU97" s="550"/>
    </row>
    <row r="98" spans="1:47" s="551" customFormat="1" ht="46.5" hidden="1" customHeight="1" x14ac:dyDescent="0.25">
      <c r="A98" s="846"/>
      <c r="B98" s="837"/>
      <c r="C98" s="837"/>
      <c r="D98" s="837"/>
      <c r="E98" s="837"/>
      <c r="F98" s="837"/>
      <c r="G98" s="837"/>
      <c r="H98" s="821"/>
      <c r="I98" s="831"/>
      <c r="J98" s="839"/>
      <c r="K98" s="845"/>
      <c r="L98" s="839"/>
      <c r="M98" s="831"/>
      <c r="N98" s="839"/>
      <c r="O98" s="831"/>
      <c r="P98" s="564">
        <v>4</v>
      </c>
      <c r="Q98" s="565"/>
      <c r="R98" s="566"/>
      <c r="S98" s="565"/>
      <c r="T98" s="565"/>
      <c r="U98" s="578"/>
      <c r="V98" s="565"/>
      <c r="W98" s="565"/>
      <c r="X98" s="565"/>
      <c r="Y98" s="567" t="str">
        <f>IFERROR(IF(AND(R97="Probabilidad",R98="Probabilidad"),(AA97-(+AA97*U98)),IF(AND(R97="Impacto",R98="Probabilidad"),(AA96-(+AA96*U98)),IF(R98="Impacto",AA97,""))),"")</f>
        <v/>
      </c>
      <c r="Z98" s="568" t="str">
        <f t="shared" si="98"/>
        <v/>
      </c>
      <c r="AA98" s="569" t="str">
        <f t="shared" si="99"/>
        <v/>
      </c>
      <c r="AB98" s="568" t="str">
        <f t="shared" si="100"/>
        <v/>
      </c>
      <c r="AC98" s="569" t="str">
        <f>IFERROR(IF(AND(R97="Impacto",R98="Impacto"),(AC97-(+AC97*U98)),IF(AND(R97="Probabilidad",R98="Impacto"),(AC96-(+AC96*U98)),IF(R98="Probabilidad",AC97,""))),"")</f>
        <v/>
      </c>
      <c r="AD98" s="568" t="str">
        <f>IFERROR(IF(OR(AND(Z98="Muy Baja",AB98="Leve"),AND(Z98="Muy Baja",AB98="Menor"),AND(Z98="Baja",AB98="Leve")),"Bajo",IF(OR(AND(Z98="Muy baja",AB98="Moderado"),AND(Z98="Baja",AB98="Menor"),AND(Z98="Baja",AB98="Moderado"),AND(Z98="Media",AB98="Leve"),AND(Z98="Media",AB98="Menor"),AND(Z98="Media",AB98="Moderado"),AND(Z98="Alta",AB98="Leve"),AND(Z98="Alta",AB98="Menor")),"Moderado",IF(OR(AND(Z98="Muy Baja",AB98="Mayor"),AND(Z98="Baja",AB98="Mayor"),AND(Z98="Media",AB98="Mayor"),AND(Z98="Alta",AB98="Moderado"),AND(Z98="Alta",AB98="Mayor"),AND(Z98="Muy Alta",AB98="Leve"),AND(Z98="Muy Alta",AB98="Menor"),AND(Z98="Muy Alta",AB98="Moderado"),AND(Z98="Muy Alta",AB98="Mayor")),"Alto",IF(OR(AND(Z98="Muy Baja",AB98="Catastrófico"),AND(Z98="Baja",AB98="Catastrófico"),AND(Z98="Media",AB98="Catastrófico"),AND(Z98="Alta",AB98="Catastrófico"),AND(Z98="Muy Alta",AB98="Catastrófico")),"Extremo","")))),"")</f>
        <v/>
      </c>
      <c r="AE98" s="830"/>
      <c r="AF98" s="530"/>
      <c r="AG98" s="530"/>
      <c r="AH98" s="530"/>
      <c r="AI98" s="532"/>
      <c r="AJ98" s="584"/>
      <c r="AK98" s="584"/>
      <c r="AL98" s="572"/>
      <c r="AM98" s="572"/>
      <c r="AN98" s="572"/>
      <c r="AO98" s="572"/>
      <c r="AP98" s="573"/>
      <c r="AQ98" s="573"/>
      <c r="AR98" s="574"/>
      <c r="AS98" s="574"/>
      <c r="AT98" s="575"/>
      <c r="AU98" s="550"/>
    </row>
    <row r="99" spans="1:47" s="551" customFormat="1" ht="312" hidden="1" customHeight="1" x14ac:dyDescent="0.25">
      <c r="A99" s="846">
        <v>24</v>
      </c>
      <c r="B99" s="837" t="s">
        <v>818</v>
      </c>
      <c r="C99" s="837" t="s">
        <v>115</v>
      </c>
      <c r="D99" s="837" t="s">
        <v>902</v>
      </c>
      <c r="E99" s="837" t="s">
        <v>903</v>
      </c>
      <c r="F99" s="837" t="s">
        <v>904</v>
      </c>
      <c r="G99" s="837" t="s">
        <v>549</v>
      </c>
      <c r="H99" s="821">
        <v>255</v>
      </c>
      <c r="I99" s="831" t="str">
        <f>IF(H99&lt;=0,"",IF(H99&lt;=2,"Muy Baja",IF(H99&lt;=24,"Baja",IF(H99&lt;=500,"Media",IF(H99&lt;=5000,"Alta","Muy Alta")))))</f>
        <v>Media</v>
      </c>
      <c r="J99" s="839">
        <f>IF(I99="","",IF(I99="Muy Baja",0.2,IF(I99="Baja",0.4,IF(I99="Media",0.6,IF(I99="Alta",0.8,IF(I99="Muy Alta",1,))))))</f>
        <v>0.6</v>
      </c>
      <c r="K99" s="845" t="s">
        <v>127</v>
      </c>
      <c r="L99" s="839" t="str">
        <f>IF(NOT(ISERROR(MATCH(K99,'Tabla Impacto'!$B$221:$B$223,0))),'Tabla Impacto'!$F$223&amp;"Por favor no seleccionar los criterios de impacto(Afectación Económica o presupuestal y Pérdida Reputacional)",K99)</f>
        <v xml:space="preserve">     El riesgo afecta la imagen de alguna área de la organización</v>
      </c>
      <c r="M99" s="831" t="str">
        <f>IF(OR(L99='Tabla Impacto'!$C$11,L99='Tabla Impacto'!$D$11),"Leve",IF(OR(L99='Tabla Impacto'!$C$12,L99='Tabla Impacto'!$D$12),"Menor",IF(OR(L99='Tabla Impacto'!$C$13,L99='Tabla Impacto'!$D$13),"Moderado",IF(OR(L99='Tabla Impacto'!$C$14,L99='Tabla Impacto'!$D$14),"Mayor",IF(OR(L99='Tabla Impacto'!$C$15,L99='Tabla Impacto'!$D$15),"Catastrófico","")))))</f>
        <v>Leve</v>
      </c>
      <c r="N99" s="839">
        <f>IF(M99="","",IF(M99="Leve",0.2,IF(M99="Menor",0.4,IF(M99="Moderado",0.6,IF(M99="Mayor",0.8,IF(M99="Catastrófico",1,))))))</f>
        <v>0.2</v>
      </c>
      <c r="O99" s="831"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Moderado</v>
      </c>
      <c r="P99" s="564">
        <v>1</v>
      </c>
      <c r="Q99" s="565" t="s">
        <v>967</v>
      </c>
      <c r="R99" s="566" t="str">
        <f t="shared" ref="R99:R105" si="102">IF(OR(S99="Preventivo",S99="Detectivo"),"Probabilidad",IF(S99="Correctivo","Impacto",""))</f>
        <v>Probabilidad</v>
      </c>
      <c r="S99" s="565" t="s">
        <v>13</v>
      </c>
      <c r="T99" s="565" t="s">
        <v>8</v>
      </c>
      <c r="U99" s="578" t="str">
        <f t="shared" ref="U99:U105" si="103">IF(AND(S99="Preventivo",T99="Automático"),"50%",IF(AND(S99="Preventivo",T99="Manual"),"40%",IF(AND(S99="Detectivo",T99="Automático"),"40%",IF(AND(S99="Detectivo",T99="Manual"),"30%",IF(AND(S99="Correctivo",T99="Automático"),"35%",IF(AND(S99="Correctivo",T99="Manual"),"25%",""))))))</f>
        <v>40%</v>
      </c>
      <c r="V99" s="565" t="s">
        <v>18</v>
      </c>
      <c r="W99" s="565" t="s">
        <v>21</v>
      </c>
      <c r="X99" s="565" t="s">
        <v>539</v>
      </c>
      <c r="Y99" s="567">
        <f>IFERROR(IF(R99="Probabilidad",(J99-(+J99*U99)),IF(R99="Impacto",J99,"")),"")</f>
        <v>0.36</v>
      </c>
      <c r="Z99" s="568" t="str">
        <f>IFERROR(IF(Y99="","",IF(Y99&lt;=0.2,"Muy Baja",IF(Y99&lt;=0.4,"Baja",IF(Y99&lt;=0.6,"Media",IF(Y99&lt;=0.8,"Alta","Muy Alta"))))),"")</f>
        <v>Baja</v>
      </c>
      <c r="AA99" s="569">
        <f>+Y99</f>
        <v>0.36</v>
      </c>
      <c r="AB99" s="568" t="str">
        <f>IFERROR(IF(AC99="","",IF(AC99&lt;=0.2,"Leve",IF(AC99&lt;=0.4,"Menor",IF(AC99&lt;=0.6,"Moderado",IF(AC99&lt;=0.8,"Mayor","Catastrófico"))))),"")</f>
        <v>Leve</v>
      </c>
      <c r="AC99" s="569">
        <f>IFERROR(IF(R99="Impacto",(N99-(+N99*U99)),IF(R99="Probabilidad",N99,"")),"")</f>
        <v>0.2</v>
      </c>
      <c r="AD99" s="568" t="str">
        <f>IFERROR(IF(OR(AND(Z99="Muy Baja",AB99="Leve"),AND(Z99="Muy Baja",AB99="Menor"),AND(Z99="Baja",AB99="Leve")),"Bajo",IF(OR(AND(Z99="Muy baja",AB99="Moderado"),AND(Z99="Baja",AB99="Menor"),AND(Z99="Baja",AB99="Moderado"),AND(Z99="Media",AB99="Leve"),AND(Z99="Media",AB99="Menor"),AND(Z99="Media",AB99="Moderado"),AND(Z99="Alta",AB99="Leve"),AND(Z99="Alta",AB99="Menor")),"Moderado",IF(OR(AND(Z99="Muy Baja",AB99="Mayor"),AND(Z99="Baja",AB99="Mayor"),AND(Z99="Media",AB99="Mayor"),AND(Z99="Alta",AB99="Moderado"),AND(Z99="Alta",AB99="Mayor"),AND(Z99="Muy Alta",AB99="Leve"),AND(Z99="Muy Alta",AB99="Menor"),AND(Z99="Muy Alta",AB99="Moderado"),AND(Z99="Muy Alta",AB99="Mayor")),"Alto",IF(OR(AND(Z99="Muy Baja",AB99="Catastrófico"),AND(Z99="Baja",AB99="Catastrófico"),AND(Z99="Media",AB99="Catastrófico"),AND(Z99="Alta",AB99="Catastrófico"),AND(Z99="Muy Alta",AB99="Catastrófico")),"Extremo","")))),"")</f>
        <v>Bajo</v>
      </c>
      <c r="AE99" s="830" t="s">
        <v>26</v>
      </c>
      <c r="AF99" s="539" t="s">
        <v>1117</v>
      </c>
      <c r="AG99" s="539" t="s">
        <v>1075</v>
      </c>
      <c r="AH99" s="577">
        <v>45657</v>
      </c>
      <c r="AI99" s="243" t="s">
        <v>1118</v>
      </c>
      <c r="AJ99" s="534" t="s">
        <v>1114</v>
      </c>
      <c r="AK99" s="534" t="s">
        <v>1075</v>
      </c>
      <c r="AL99" s="572"/>
      <c r="AM99" s="572"/>
      <c r="AN99" s="572"/>
      <c r="AO99" s="572"/>
      <c r="AP99" s="573"/>
      <c r="AQ99" s="573"/>
      <c r="AR99" s="574"/>
      <c r="AS99" s="574"/>
      <c r="AT99" s="575"/>
      <c r="AU99" s="550"/>
    </row>
    <row r="100" spans="1:47" s="551" customFormat="1" ht="46.5" hidden="1" customHeight="1" x14ac:dyDescent="0.25">
      <c r="A100" s="846"/>
      <c r="B100" s="837"/>
      <c r="C100" s="837"/>
      <c r="D100" s="837"/>
      <c r="E100" s="837"/>
      <c r="F100" s="837"/>
      <c r="G100" s="837"/>
      <c r="H100" s="821"/>
      <c r="I100" s="831"/>
      <c r="J100" s="839"/>
      <c r="K100" s="845"/>
      <c r="L100" s="839"/>
      <c r="M100" s="831"/>
      <c r="N100" s="839"/>
      <c r="O100" s="831"/>
      <c r="P100" s="564">
        <v>2</v>
      </c>
      <c r="Q100" s="565"/>
      <c r="R100" s="566" t="str">
        <f t="shared" si="102"/>
        <v/>
      </c>
      <c r="S100" s="565"/>
      <c r="T100" s="565"/>
      <c r="U100" s="578" t="str">
        <f t="shared" si="103"/>
        <v/>
      </c>
      <c r="V100" s="565"/>
      <c r="W100" s="565"/>
      <c r="X100" s="565"/>
      <c r="Y100" s="567" t="str">
        <f>IFERROR(IF(AND(R99="Probabilidad",R100="Probabilidad"),(AA99-(+AA99*U100)),IF(R100="Probabilidad",(J99-(+J99*U100)),IF(R100="Impacto",AA99,""))),"")</f>
        <v/>
      </c>
      <c r="Z100" s="568" t="str">
        <f t="shared" ref="Z100:Z102" si="104">IFERROR(IF(Y100="","",IF(Y100&lt;=0.2,"Muy Baja",IF(Y100&lt;=0.4,"Baja",IF(Y100&lt;=0.6,"Media",IF(Y100&lt;=0.8,"Alta","Muy Alta"))))),"")</f>
        <v/>
      </c>
      <c r="AA100" s="569" t="str">
        <f t="shared" ref="AA100:AA102" si="105">+Y100</f>
        <v/>
      </c>
      <c r="AB100" s="568" t="str">
        <f t="shared" ref="AB100:AB102" si="106">IFERROR(IF(AC100="","",IF(AC100&lt;=0.2,"Leve",IF(AC100&lt;=0.4,"Menor",IF(AC100&lt;=0.6,"Moderado",IF(AC100&lt;=0.8,"Mayor","Catastrófico"))))),"")</f>
        <v/>
      </c>
      <c r="AC100" s="569" t="str">
        <f>IFERROR(IF(AND(R99="Impacto",R100="Impacto"),(AC99-(+AC99*U100)),IF(R100="Impacto",(N99-(+N99*U100)),IF(R100="Probabilidad",AC99,""))),"")</f>
        <v/>
      </c>
      <c r="AD100" s="568" t="str">
        <f t="shared" ref="AD100:AD101" si="107">IFERROR(IF(OR(AND(Z100="Muy Baja",AB100="Leve"),AND(Z100="Muy Baja",AB100="Menor"),AND(Z100="Baja",AB100="Leve")),"Bajo",IF(OR(AND(Z100="Muy baja",AB100="Moderado"),AND(Z100="Baja",AB100="Menor"),AND(Z100="Baja",AB100="Moderado"),AND(Z100="Media",AB100="Leve"),AND(Z100="Media",AB100="Menor"),AND(Z100="Media",AB100="Moderado"),AND(Z100="Alta",AB100="Leve"),AND(Z100="Alta",AB100="Menor")),"Moderado",IF(OR(AND(Z100="Muy Baja",AB100="Mayor"),AND(Z100="Baja",AB100="Mayor"),AND(Z100="Media",AB100="Mayor"),AND(Z100="Alta",AB100="Moderado"),AND(Z100="Alta",AB100="Mayor"),AND(Z100="Muy Alta",AB100="Leve"),AND(Z100="Muy Alta",AB100="Menor"),AND(Z100="Muy Alta",AB100="Moderado"),AND(Z100="Muy Alta",AB100="Mayor")),"Alto",IF(OR(AND(Z100="Muy Baja",AB100="Catastrófico"),AND(Z100="Baja",AB100="Catastrófico"),AND(Z100="Media",AB100="Catastrófico"),AND(Z100="Alta",AB100="Catastrófico"),AND(Z100="Muy Alta",AB100="Catastrófico")),"Extremo","")))),"")</f>
        <v/>
      </c>
      <c r="AE100" s="830"/>
      <c r="AF100" s="530"/>
      <c r="AG100" s="530"/>
      <c r="AH100" s="530"/>
      <c r="AI100" s="532"/>
      <c r="AJ100" s="584"/>
      <c r="AK100" s="584"/>
      <c r="AL100" s="572"/>
      <c r="AM100" s="572"/>
      <c r="AN100" s="572"/>
      <c r="AO100" s="572"/>
      <c r="AP100" s="573"/>
      <c r="AQ100" s="573"/>
      <c r="AR100" s="574"/>
      <c r="AS100" s="574"/>
      <c r="AT100" s="575"/>
      <c r="AU100" s="550"/>
    </row>
    <row r="101" spans="1:47" s="551" customFormat="1" ht="46.5" hidden="1" customHeight="1" x14ac:dyDescent="0.25">
      <c r="A101" s="846"/>
      <c r="B101" s="837"/>
      <c r="C101" s="837"/>
      <c r="D101" s="837"/>
      <c r="E101" s="837"/>
      <c r="F101" s="837"/>
      <c r="G101" s="837"/>
      <c r="H101" s="821"/>
      <c r="I101" s="831"/>
      <c r="J101" s="839"/>
      <c r="K101" s="845"/>
      <c r="L101" s="839"/>
      <c r="M101" s="831"/>
      <c r="N101" s="839"/>
      <c r="O101" s="831"/>
      <c r="P101" s="564">
        <v>3</v>
      </c>
      <c r="Q101" s="565"/>
      <c r="R101" s="566" t="str">
        <f t="shared" si="102"/>
        <v/>
      </c>
      <c r="S101" s="565"/>
      <c r="T101" s="565"/>
      <c r="U101" s="578" t="str">
        <f t="shared" si="103"/>
        <v/>
      </c>
      <c r="V101" s="565"/>
      <c r="W101" s="565"/>
      <c r="X101" s="565"/>
      <c r="Y101" s="567" t="str">
        <f>IFERROR(IF(AND(R100="Probabilidad",R101="Probabilidad"),(AA100-(+AA100*U101)),IF(AND(R100="Impacto",R101="Probabilidad"),(AA99-(+AA99*U101)),IF(R101="Impacto",AA100,""))),"")</f>
        <v/>
      </c>
      <c r="Z101" s="568" t="str">
        <f t="shared" si="104"/>
        <v/>
      </c>
      <c r="AA101" s="569" t="str">
        <f t="shared" si="105"/>
        <v/>
      </c>
      <c r="AB101" s="568" t="str">
        <f t="shared" si="106"/>
        <v/>
      </c>
      <c r="AC101" s="569" t="str">
        <f>IFERROR(IF(AND(R100="Impacto",R101="Impacto"),(AC100-(+AC100*U101)),IF(AND(R100="Probabilidad",R101="Impacto"),(AC99-(+AC99*U101)),IF(R101="Probabilidad",AC100,""))),"")</f>
        <v/>
      </c>
      <c r="AD101" s="568" t="str">
        <f t="shared" si="107"/>
        <v/>
      </c>
      <c r="AE101" s="830"/>
      <c r="AF101" s="530"/>
      <c r="AG101" s="530"/>
      <c r="AH101" s="530"/>
      <c r="AI101" s="532"/>
      <c r="AJ101" s="584"/>
      <c r="AK101" s="584"/>
      <c r="AL101" s="572"/>
      <c r="AM101" s="572"/>
      <c r="AN101" s="572"/>
      <c r="AO101" s="572"/>
      <c r="AP101" s="573"/>
      <c r="AQ101" s="573"/>
      <c r="AR101" s="574"/>
      <c r="AS101" s="574"/>
      <c r="AT101" s="575"/>
      <c r="AU101" s="550"/>
    </row>
    <row r="102" spans="1:47" s="551" customFormat="1" ht="46.5" hidden="1" customHeight="1" x14ac:dyDescent="0.25">
      <c r="A102" s="846"/>
      <c r="B102" s="837"/>
      <c r="C102" s="837"/>
      <c r="D102" s="837"/>
      <c r="E102" s="837"/>
      <c r="F102" s="837"/>
      <c r="G102" s="837"/>
      <c r="H102" s="821"/>
      <c r="I102" s="831"/>
      <c r="J102" s="839"/>
      <c r="K102" s="845"/>
      <c r="L102" s="839"/>
      <c r="M102" s="831"/>
      <c r="N102" s="839"/>
      <c r="O102" s="831"/>
      <c r="P102" s="564">
        <v>4</v>
      </c>
      <c r="Q102" s="565"/>
      <c r="R102" s="566" t="str">
        <f t="shared" si="102"/>
        <v/>
      </c>
      <c r="S102" s="565"/>
      <c r="T102" s="565"/>
      <c r="U102" s="578" t="str">
        <f t="shared" si="103"/>
        <v/>
      </c>
      <c r="V102" s="565"/>
      <c r="W102" s="565"/>
      <c r="X102" s="565"/>
      <c r="Y102" s="567" t="str">
        <f>IFERROR(IF(AND(R101="Probabilidad",R102="Probabilidad"),(AA101-(+AA101*U102)),IF(AND(R101="Impacto",R102="Probabilidad"),(AA100-(+AA100*U102)),IF(R102="Impacto",AA101,""))),"")</f>
        <v/>
      </c>
      <c r="Z102" s="568" t="str">
        <f t="shared" si="104"/>
        <v/>
      </c>
      <c r="AA102" s="569" t="str">
        <f t="shared" si="105"/>
        <v/>
      </c>
      <c r="AB102" s="568" t="str">
        <f t="shared" si="106"/>
        <v/>
      </c>
      <c r="AC102" s="569" t="str">
        <f>IFERROR(IF(AND(R101="Impacto",R102="Impacto"),(AC101-(+AC101*U102)),IF(AND(R101="Probabilidad",R102="Impacto"),(AC100-(+AC100*U102)),IF(R102="Probabilidad",AC101,""))),"")</f>
        <v/>
      </c>
      <c r="AD102" s="568" t="str">
        <f>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830"/>
      <c r="AF102" s="411"/>
      <c r="AG102" s="411"/>
      <c r="AH102" s="411"/>
      <c r="AI102" s="412"/>
      <c r="AJ102" s="595"/>
      <c r="AK102" s="595"/>
      <c r="AL102" s="572"/>
      <c r="AM102" s="572"/>
      <c r="AN102" s="572"/>
      <c r="AO102" s="572"/>
      <c r="AP102" s="573"/>
      <c r="AQ102" s="573"/>
      <c r="AR102" s="574"/>
      <c r="AS102" s="574"/>
      <c r="AT102" s="575"/>
      <c r="AU102" s="550"/>
    </row>
    <row r="103" spans="1:47" s="551" customFormat="1" ht="214.5" hidden="1" thickBot="1" x14ac:dyDescent="0.3">
      <c r="A103" s="846">
        <v>25</v>
      </c>
      <c r="B103" s="837" t="s">
        <v>820</v>
      </c>
      <c r="C103" s="837" t="s">
        <v>115</v>
      </c>
      <c r="D103" s="837" t="s">
        <v>914</v>
      </c>
      <c r="E103" s="837" t="s">
        <v>915</v>
      </c>
      <c r="F103" s="837" t="s">
        <v>916</v>
      </c>
      <c r="G103" s="837" t="s">
        <v>540</v>
      </c>
      <c r="H103" s="821">
        <v>70</v>
      </c>
      <c r="I103" s="831" t="str">
        <f>IF(H103&lt;=0,"",IF(H103&lt;=2,"Muy Baja",IF(H103&lt;=24,"Baja",IF(H103&lt;=500,"Media",IF(H103&lt;=5000,"Alta","Muy Alta")))))</f>
        <v>Media</v>
      </c>
      <c r="J103" s="839">
        <f>IF(I103="","",IF(I103="Muy Baja",0.2,IF(I103="Baja",0.4,IF(I103="Media",0.6,IF(I103="Alta",0.8,IF(I103="Muy Alta",1,))))))</f>
        <v>0.6</v>
      </c>
      <c r="K103" s="845" t="s">
        <v>130</v>
      </c>
      <c r="L103" s="839" t="str">
        <f>IF(NOT(ISERROR(MATCH(K103,'Tabla Impacto'!$B$221:$B$223,0))),'Tabla Impacto'!$F$223&amp;"Por favor no seleccionar los criterios de impacto(Afectación Económica o presupuestal y Pérdida Reputacional)",K103)</f>
        <v xml:space="preserve">     El riesgo afecta la imagen de de la entidad con efecto publicitario sostenido a nivel de sector administrativo, nivel departamental o municipal</v>
      </c>
      <c r="M103" s="831" t="str">
        <f>IF(OR(L103='Tabla Impacto'!$C$11,L103='Tabla Impacto'!$D$11),"Leve",IF(OR(L103='Tabla Impacto'!$C$12,L103='Tabla Impacto'!$D$12),"Menor",IF(OR(L103='Tabla Impacto'!$C$13,L103='Tabla Impacto'!$D$13),"Moderado",IF(OR(L103='Tabla Impacto'!$C$14,L103='Tabla Impacto'!$D$14),"Mayor",IF(OR(L103='Tabla Impacto'!$C$15,L103='Tabla Impacto'!$D$15),"Catastrófico","")))))</f>
        <v>Mayor</v>
      </c>
      <c r="N103" s="839">
        <f>IF(M103="","",IF(M103="Leve",0.2,IF(M103="Menor",0.4,IF(M103="Moderado",0.6,IF(M103="Mayor",0.8,IF(M103="Catastrófico",1,))))))</f>
        <v>0.8</v>
      </c>
      <c r="O103" s="831" t="str">
        <f>IF(OR(AND(I103="Muy Baja",M103="Leve"),AND(I103="Muy Baja",M103="Menor"),AND(I103="Baja",M103="Leve")),"Bajo",IF(OR(AND(I103="Muy baja",M103="Moderado"),AND(I103="Baja",M103="Menor"),AND(I103="Baja",M103="Moderado"),AND(I103="Media",M103="Leve"),AND(I103="Media",M103="Menor"),AND(I103="Media",M103="Moderado"),AND(I103="Alta",M103="Leve"),AND(I103="Alta",M103="Menor")),"Moderado",IF(OR(AND(I103="Muy Baja",M103="Mayor"),AND(I103="Baja",M103="Mayor"),AND(I103="Media",M103="Mayor"),AND(I103="Alta",M103="Moderado"),AND(I103="Alta",M103="Mayor"),AND(I103="Muy Alta",M103="Leve"),AND(I103="Muy Alta",M103="Menor"),AND(I103="Muy Alta",M103="Moderado"),AND(I103="Muy Alta",M103="Mayor")),"Alto",IF(OR(AND(I103="Muy Baja",M103="Catastrófico"),AND(I103="Baja",M103="Catastrófico"),AND(I103="Media",M103="Catastrófico"),AND(I103="Alta",M103="Catastrófico"),AND(I103="Muy Alta",M103="Catastrófico")),"Extremo",""))))</f>
        <v>Alto</v>
      </c>
      <c r="P103" s="564">
        <v>1</v>
      </c>
      <c r="Q103" s="565" t="s">
        <v>972</v>
      </c>
      <c r="R103" s="566" t="str">
        <f t="shared" si="102"/>
        <v>Probabilidad</v>
      </c>
      <c r="S103" s="565" t="s">
        <v>13</v>
      </c>
      <c r="T103" s="565" t="s">
        <v>8</v>
      </c>
      <c r="U103" s="578" t="str">
        <f t="shared" si="103"/>
        <v>40%</v>
      </c>
      <c r="V103" s="565" t="s">
        <v>18</v>
      </c>
      <c r="W103" s="565" t="s">
        <v>21</v>
      </c>
      <c r="X103" s="565" t="s">
        <v>542</v>
      </c>
      <c r="Y103" s="567">
        <f>IFERROR(IF(R103="Probabilidad",(J103-(+J103*U103)),IF(R103="Impacto",J103,"")),"")</f>
        <v>0.36</v>
      </c>
      <c r="Z103" s="568" t="str">
        <f>IFERROR(IF(Y103="","",IF(Y103&lt;=0.2,"Muy Baja",IF(Y103&lt;=0.4,"Baja",IF(Y103&lt;=0.6,"Media",IF(Y103&lt;=0.8,"Alta","Muy Alta"))))),"")</f>
        <v>Baja</v>
      </c>
      <c r="AA103" s="569">
        <f>+Y103</f>
        <v>0.36</v>
      </c>
      <c r="AB103" s="568" t="str">
        <f>IFERROR(IF(AC103="","",IF(AC103&lt;=0.2,"Leve",IF(AC103&lt;=0.4,"Menor",IF(AC103&lt;=0.6,"Moderado",IF(AC103&lt;=0.8,"Mayor","Catastrófico"))))),"")</f>
        <v>Mayor</v>
      </c>
      <c r="AC103" s="569">
        <f>IFERROR(IF(R103="Impacto",(N103-(+N103*U103)),IF(R103="Probabilidad",N103,"")),"")</f>
        <v>0.8</v>
      </c>
      <c r="AD103" s="568" t="str">
        <f>IFERROR(IF(OR(AND(Z103="Muy Baja",AB103="Leve"),AND(Z103="Muy Baja",AB103="Menor"),AND(Z103="Baja",AB103="Leve")),"Bajo",IF(OR(AND(Z103="Muy baja",AB103="Moderado"),AND(Z103="Baja",AB103="Menor"),AND(Z103="Baja",AB103="Moderado"),AND(Z103="Media",AB103="Leve"),AND(Z103="Media",AB103="Menor"),AND(Z103="Media",AB103="Moderado"),AND(Z103="Alta",AB103="Leve"),AND(Z103="Alta",AB103="Menor")),"Moderado",IF(OR(AND(Z103="Muy Baja",AB103="Mayor"),AND(Z103="Baja",AB103="Mayor"),AND(Z103="Media",AB103="Mayor"),AND(Z103="Alta",AB103="Moderado"),AND(Z103="Alta",AB103="Mayor"),AND(Z103="Muy Alta",AB103="Leve"),AND(Z103="Muy Alta",AB103="Menor"),AND(Z103="Muy Alta",AB103="Moderado"),AND(Z103="Muy Alta",AB103="Mayor")),"Alto",IF(OR(AND(Z103="Muy Baja",AB103="Catastrófico"),AND(Z103="Baja",AB103="Catastrófico"),AND(Z103="Media",AB103="Catastrófico"),AND(Z103="Alta",AB103="Catastrófico"),AND(Z103="Muy Alta",AB103="Catastrófico")),"Extremo","")))),"")</f>
        <v>Alto</v>
      </c>
      <c r="AE103" s="830" t="s">
        <v>26</v>
      </c>
      <c r="AF103" s="564" t="s">
        <v>1119</v>
      </c>
      <c r="AG103" s="564" t="s">
        <v>1120</v>
      </c>
      <c r="AH103" s="243">
        <v>45657</v>
      </c>
      <c r="AI103" s="564" t="s">
        <v>1121</v>
      </c>
      <c r="AJ103" s="564" t="s">
        <v>1122</v>
      </c>
      <c r="AK103" s="564" t="s">
        <v>1120</v>
      </c>
      <c r="AL103" s="572"/>
      <c r="AM103" s="572"/>
      <c r="AN103" s="572"/>
      <c r="AO103" s="572"/>
      <c r="AP103" s="573"/>
      <c r="AQ103" s="573"/>
      <c r="AR103" s="574"/>
      <c r="AS103" s="574"/>
      <c r="AT103" s="575"/>
      <c r="AU103" s="550"/>
    </row>
    <row r="104" spans="1:47" s="551" customFormat="1" ht="59.25" hidden="1" customHeight="1" thickBot="1" x14ac:dyDescent="0.3">
      <c r="A104" s="846"/>
      <c r="B104" s="837"/>
      <c r="C104" s="837"/>
      <c r="D104" s="837"/>
      <c r="E104" s="837"/>
      <c r="F104" s="837"/>
      <c r="G104" s="837"/>
      <c r="H104" s="821"/>
      <c r="I104" s="831"/>
      <c r="J104" s="839"/>
      <c r="K104" s="845"/>
      <c r="L104" s="839"/>
      <c r="M104" s="831"/>
      <c r="N104" s="839"/>
      <c r="O104" s="831"/>
      <c r="P104" s="564">
        <v>2</v>
      </c>
      <c r="Q104" s="565" t="s">
        <v>973</v>
      </c>
      <c r="R104" s="566" t="str">
        <f t="shared" si="102"/>
        <v>Probabilidad</v>
      </c>
      <c r="S104" s="565" t="s">
        <v>13</v>
      </c>
      <c r="T104" s="565" t="s">
        <v>8</v>
      </c>
      <c r="U104" s="578" t="str">
        <f t="shared" si="103"/>
        <v>40%</v>
      </c>
      <c r="V104" s="565" t="s">
        <v>18</v>
      </c>
      <c r="W104" s="565" t="s">
        <v>21</v>
      </c>
      <c r="X104" s="565" t="s">
        <v>542</v>
      </c>
      <c r="Y104" s="567">
        <f>IFERROR(IF(AND(R103="Probabilidad",R104="Probabilidad"),(AA103-(+AA103*U104)),IF(R104="Probabilidad",(J103-(+J103*U104)),IF(R104="Impacto",AA103,""))),"")</f>
        <v>0.216</v>
      </c>
      <c r="Z104" s="568" t="str">
        <f t="shared" ref="Z104:Z106" si="108">IFERROR(IF(Y104="","",IF(Y104&lt;=0.2,"Muy Baja",IF(Y104&lt;=0.4,"Baja",IF(Y104&lt;=0.6,"Media",IF(Y104&lt;=0.8,"Alta","Muy Alta"))))),"")</f>
        <v>Baja</v>
      </c>
      <c r="AA104" s="569">
        <f t="shared" ref="AA104:AA106" si="109">+Y104</f>
        <v>0.216</v>
      </c>
      <c r="AB104" s="568" t="str">
        <f t="shared" ref="AB104:AB106" si="110">IFERROR(IF(AC104="","",IF(AC104&lt;=0.2,"Leve",IF(AC104&lt;=0.4,"Menor",IF(AC104&lt;=0.6,"Moderado",IF(AC104&lt;=0.8,"Mayor","Catastrófico"))))),"")</f>
        <v>Mayor</v>
      </c>
      <c r="AC104" s="569">
        <f>IFERROR(IF(AND(R103="Impacto",R104="Impacto"),(AC103-(+AC103*U104)),IF(R104="Impacto",(N103-(+N103*U104)),IF(R104="Probabilidad",AC103,""))),"")</f>
        <v>0.8</v>
      </c>
      <c r="AD104" s="568" t="str">
        <f t="shared" ref="AD104:AD105" si="111">IFERROR(IF(OR(AND(Z104="Muy Baja",AB104="Leve"),AND(Z104="Muy Baja",AB104="Menor"),AND(Z104="Baja",AB104="Leve")),"Bajo",IF(OR(AND(Z104="Muy baja",AB104="Moderado"),AND(Z104="Baja",AB104="Menor"),AND(Z104="Baja",AB104="Moderado"),AND(Z104="Media",AB104="Leve"),AND(Z104="Media",AB104="Menor"),AND(Z104="Media",AB104="Moderado"),AND(Z104="Alta",AB104="Leve"),AND(Z104="Alta",AB104="Menor")),"Moderado",IF(OR(AND(Z104="Muy Baja",AB104="Mayor"),AND(Z104="Baja",AB104="Mayor"),AND(Z104="Media",AB104="Mayor"),AND(Z104="Alta",AB104="Moderado"),AND(Z104="Alta",AB104="Mayor"),AND(Z104="Muy Alta",AB104="Leve"),AND(Z104="Muy Alta",AB104="Menor"),AND(Z104="Muy Alta",AB104="Moderado"),AND(Z104="Muy Alta",AB104="Mayor")),"Alto",IF(OR(AND(Z104="Muy Baja",AB104="Catastrófico"),AND(Z104="Baja",AB104="Catastrófico"),AND(Z104="Media",AB104="Catastrófico"),AND(Z104="Alta",AB104="Catastrófico"),AND(Z104="Muy Alta",AB104="Catastrófico")),"Extremo","")))),"")</f>
        <v>Alto</v>
      </c>
      <c r="AE104" s="830"/>
      <c r="AF104" s="564"/>
      <c r="AG104" s="564"/>
      <c r="AH104" s="243"/>
      <c r="AI104" s="564"/>
      <c r="AJ104" s="413"/>
      <c r="AK104" s="410"/>
      <c r="AL104" s="572"/>
      <c r="AM104" s="572"/>
      <c r="AN104" s="572"/>
      <c r="AO104" s="572"/>
      <c r="AP104" s="573"/>
      <c r="AQ104" s="573"/>
      <c r="AR104" s="574"/>
      <c r="AS104" s="574"/>
      <c r="AT104" s="575"/>
      <c r="AU104" s="550"/>
    </row>
    <row r="105" spans="1:47" s="551" customFormat="1" ht="46.5" hidden="1" customHeight="1" x14ac:dyDescent="0.25">
      <c r="A105" s="846"/>
      <c r="B105" s="837"/>
      <c r="C105" s="837"/>
      <c r="D105" s="837"/>
      <c r="E105" s="837"/>
      <c r="F105" s="837"/>
      <c r="G105" s="837"/>
      <c r="H105" s="821"/>
      <c r="I105" s="831"/>
      <c r="J105" s="839"/>
      <c r="K105" s="845"/>
      <c r="L105" s="839"/>
      <c r="M105" s="831"/>
      <c r="N105" s="839"/>
      <c r="O105" s="831"/>
      <c r="P105" s="564">
        <v>3</v>
      </c>
      <c r="Q105" s="565"/>
      <c r="R105" s="566" t="str">
        <f t="shared" si="102"/>
        <v/>
      </c>
      <c r="S105" s="565"/>
      <c r="T105" s="565"/>
      <c r="U105" s="578" t="str">
        <f t="shared" si="103"/>
        <v/>
      </c>
      <c r="V105" s="565"/>
      <c r="W105" s="565"/>
      <c r="X105" s="565"/>
      <c r="Y105" s="567" t="str">
        <f>IFERROR(IF(AND(R104="Probabilidad",R105="Probabilidad"),(AA104-(+AA104*U105)),IF(AND(R104="Impacto",R105="Probabilidad"),(AA103-(+AA103*U105)),IF(R105="Impacto",AA104,""))),"")</f>
        <v/>
      </c>
      <c r="Z105" s="568" t="str">
        <f t="shared" si="108"/>
        <v/>
      </c>
      <c r="AA105" s="569" t="str">
        <f t="shared" si="109"/>
        <v/>
      </c>
      <c r="AB105" s="568" t="str">
        <f t="shared" si="110"/>
        <v/>
      </c>
      <c r="AC105" s="569" t="str">
        <f>IFERROR(IF(AND(R104="Impacto",R105="Impacto"),(AC104-(+AC104*U105)),IF(AND(R104="Probabilidad",R105="Impacto"),(AC103-(+AC103*U105)),IF(R105="Probabilidad",AC104,""))),"")</f>
        <v/>
      </c>
      <c r="AD105" s="568" t="str">
        <f t="shared" si="111"/>
        <v/>
      </c>
      <c r="AE105" s="830"/>
      <c r="AF105" s="596"/>
      <c r="AG105" s="596"/>
      <c r="AH105" s="597"/>
      <c r="AI105" s="596"/>
      <c r="AJ105" s="409"/>
      <c r="AK105" s="410"/>
      <c r="AL105" s="572"/>
      <c r="AM105" s="572"/>
      <c r="AN105" s="572"/>
      <c r="AO105" s="572"/>
      <c r="AP105" s="573"/>
      <c r="AQ105" s="573"/>
      <c r="AR105" s="574"/>
      <c r="AS105" s="574"/>
      <c r="AT105" s="575"/>
      <c r="AU105" s="550"/>
    </row>
    <row r="106" spans="1:47" s="551" customFormat="1" ht="46.5" hidden="1" customHeight="1" x14ac:dyDescent="0.25">
      <c r="A106" s="846"/>
      <c r="B106" s="837"/>
      <c r="C106" s="837"/>
      <c r="D106" s="837"/>
      <c r="E106" s="837"/>
      <c r="F106" s="837"/>
      <c r="G106" s="837"/>
      <c r="H106" s="821"/>
      <c r="I106" s="831"/>
      <c r="J106" s="839"/>
      <c r="K106" s="845"/>
      <c r="L106" s="839"/>
      <c r="M106" s="831"/>
      <c r="N106" s="839"/>
      <c r="O106" s="831"/>
      <c r="P106" s="564">
        <v>4</v>
      </c>
      <c r="Q106" s="565"/>
      <c r="R106" s="566"/>
      <c r="S106" s="565"/>
      <c r="T106" s="565"/>
      <c r="U106" s="578"/>
      <c r="V106" s="565"/>
      <c r="W106" s="565"/>
      <c r="X106" s="565"/>
      <c r="Y106" s="567" t="str">
        <f>IFERROR(IF(AND(R105="Probabilidad",R106="Probabilidad"),(AA105-(+AA105*U106)),IF(AND(R105="Impacto",R106="Probabilidad"),(AA104-(+AA104*U106)),IF(R106="Impacto",AA105,""))),"")</f>
        <v/>
      </c>
      <c r="Z106" s="568" t="str">
        <f t="shared" si="108"/>
        <v/>
      </c>
      <c r="AA106" s="569" t="str">
        <f t="shared" si="109"/>
        <v/>
      </c>
      <c r="AB106" s="568" t="str">
        <f t="shared" si="110"/>
        <v/>
      </c>
      <c r="AC106" s="569" t="str">
        <f>IFERROR(IF(AND(R105="Impacto",R106="Impacto"),(AC105-(+AC105*U106)),IF(AND(R105="Probabilidad",R106="Impacto"),(AC104-(+AC104*U106)),IF(R106="Probabilidad",AC105,""))),"")</f>
        <v/>
      </c>
      <c r="AD106" s="568" t="str">
        <f>IFERROR(IF(OR(AND(Z106="Muy Baja",AB106="Leve"),AND(Z106="Muy Baja",AB106="Menor"),AND(Z106="Baja",AB106="Leve")),"Bajo",IF(OR(AND(Z106="Muy baja",AB106="Moderado"),AND(Z106="Baja",AB106="Menor"),AND(Z106="Baja",AB106="Moderado"),AND(Z106="Media",AB106="Leve"),AND(Z106="Media",AB106="Menor"),AND(Z106="Media",AB106="Moderado"),AND(Z106="Alta",AB106="Leve"),AND(Z106="Alta",AB106="Menor")),"Moderado",IF(OR(AND(Z106="Muy Baja",AB106="Mayor"),AND(Z106="Baja",AB106="Mayor"),AND(Z106="Media",AB106="Mayor"),AND(Z106="Alta",AB106="Moderado"),AND(Z106="Alta",AB106="Mayor"),AND(Z106="Muy Alta",AB106="Leve"),AND(Z106="Muy Alta",AB106="Menor"),AND(Z106="Muy Alta",AB106="Moderado"),AND(Z106="Muy Alta",AB106="Mayor")),"Alto",IF(OR(AND(Z106="Muy Baja",AB106="Catastrófico"),AND(Z106="Baja",AB106="Catastrófico"),AND(Z106="Media",AB106="Catastrófico"),AND(Z106="Alta",AB106="Catastrófico"),AND(Z106="Muy Alta",AB106="Catastrófico")),"Extremo","")))),"")</f>
        <v/>
      </c>
      <c r="AE106" s="830"/>
      <c r="AF106" s="598"/>
      <c r="AG106" s="598"/>
      <c r="AH106" s="599"/>
      <c r="AI106" s="598"/>
      <c r="AJ106" s="409"/>
      <c r="AK106" s="410"/>
      <c r="AL106" s="572"/>
      <c r="AM106" s="572"/>
      <c r="AN106" s="572"/>
      <c r="AO106" s="572"/>
      <c r="AP106" s="573"/>
      <c r="AQ106" s="573"/>
      <c r="AR106" s="574"/>
      <c r="AS106" s="574"/>
      <c r="AT106" s="575"/>
      <c r="AU106" s="550"/>
    </row>
    <row r="107" spans="1:47" s="551" customFormat="1" ht="302.25" hidden="1" customHeight="1" thickBot="1" x14ac:dyDescent="0.3">
      <c r="A107" s="846">
        <v>26</v>
      </c>
      <c r="B107" s="837" t="s">
        <v>820</v>
      </c>
      <c r="C107" s="837" t="s">
        <v>116</v>
      </c>
      <c r="D107" s="837" t="s">
        <v>917</v>
      </c>
      <c r="E107" s="837" t="s">
        <v>918</v>
      </c>
      <c r="F107" s="837" t="s">
        <v>919</v>
      </c>
      <c r="G107" s="837" t="s">
        <v>540</v>
      </c>
      <c r="H107" s="821">
        <v>830</v>
      </c>
      <c r="I107" s="831" t="str">
        <f>IF(H107&lt;=0,"",IF(H107&lt;=2,"Muy Baja",IF(H107&lt;=24,"Baja",IF(H107&lt;=500,"Media",IF(H107&lt;=5000,"Alta","Muy Alta")))))</f>
        <v>Alta</v>
      </c>
      <c r="J107" s="839">
        <f>IF(I107="","",IF(I107="Muy Baja",0.2,IF(I107="Baja",0.4,IF(I107="Media",0.6,IF(I107="Alta",0.8,IF(I107="Muy Alta",1,))))))</f>
        <v>0.8</v>
      </c>
      <c r="K107" s="845" t="s">
        <v>124</v>
      </c>
      <c r="L107" s="839" t="str">
        <f>IF(NOT(ISERROR(MATCH(K107,'Tabla Impacto'!$B$221:$B$223,0))),'Tabla Impacto'!$F$223&amp;"Por favor no seleccionar los criterios de impacto(Afectación Económica o presupuestal y Pérdida Reputacional)",K107)</f>
        <v xml:space="preserve">     Entre 10 y 50 SMLMV </v>
      </c>
      <c r="M107" s="831" t="str">
        <f>IF(OR(L107='Tabla Impacto'!$C$11,L107='Tabla Impacto'!$D$11),"Leve",IF(OR(L107='Tabla Impacto'!$C$12,L107='Tabla Impacto'!$D$12),"Menor",IF(OR(L107='Tabla Impacto'!$C$13,L107='Tabla Impacto'!$D$13),"Moderado",IF(OR(L107='Tabla Impacto'!$C$14,L107='Tabla Impacto'!$D$14),"Mayor",IF(OR(L107='Tabla Impacto'!$C$15,L107='Tabla Impacto'!$D$15),"Catastrófico","")))))</f>
        <v>Menor</v>
      </c>
      <c r="N107" s="839">
        <f>IF(M107="","",IF(M107="Leve",0.2,IF(M107="Menor",0.4,IF(M107="Moderado",0.6,IF(M107="Mayor",0.8,IF(M107="Catastrófico",1,))))))</f>
        <v>0.4</v>
      </c>
      <c r="O107" s="831" t="str">
        <f>IF(OR(AND(I107="Muy Baja",M107="Leve"),AND(I107="Muy Baja",M107="Menor"),AND(I107="Baja",M107="Leve")),"Bajo",IF(OR(AND(I107="Muy baja",M107="Moderado"),AND(I107="Baja",M107="Menor"),AND(I107="Baja",M107="Moderado"),AND(I107="Media",M107="Leve"),AND(I107="Media",M107="Menor"),AND(I107="Media",M107="Moderado"),AND(I107="Alta",M107="Leve"),AND(I107="Alta",M107="Menor")),"Moderado",IF(OR(AND(I107="Muy Baja",M107="Mayor"),AND(I107="Baja",M107="Mayor"),AND(I107="Media",M107="Mayor"),AND(I107="Alta",M107="Moderado"),AND(I107="Alta",M107="Mayor"),AND(I107="Muy Alta",M107="Leve"),AND(I107="Muy Alta",M107="Menor"),AND(I107="Muy Alta",M107="Moderado"),AND(I107="Muy Alta",M107="Mayor")),"Alto",IF(OR(AND(I107="Muy Baja",M107="Catastrófico"),AND(I107="Baja",M107="Catastrófico"),AND(I107="Media",M107="Catastrófico"),AND(I107="Alta",M107="Catastrófico"),AND(I107="Muy Alta",M107="Catastrófico")),"Extremo",""))))</f>
        <v>Moderado</v>
      </c>
      <c r="P107" s="564">
        <v>1</v>
      </c>
      <c r="Q107" s="565" t="s">
        <v>974</v>
      </c>
      <c r="R107" s="566" t="str">
        <f t="shared" ref="R107:R121" si="112">IF(OR(S107="Preventivo",S107="Detectivo"),"Probabilidad",IF(S107="Correctivo","Impacto",""))</f>
        <v>Probabilidad</v>
      </c>
      <c r="S107" s="565" t="s">
        <v>13</v>
      </c>
      <c r="T107" s="565" t="s">
        <v>8</v>
      </c>
      <c r="U107" s="578" t="str">
        <f t="shared" ref="U107:U121" si="113">IF(AND(S107="Preventivo",T107="Automático"),"50%",IF(AND(S107="Preventivo",T107="Manual"),"40%",IF(AND(S107="Detectivo",T107="Automático"),"40%",IF(AND(S107="Detectivo",T107="Manual"),"30%",IF(AND(S107="Correctivo",T107="Automático"),"35%",IF(AND(S107="Correctivo",T107="Manual"),"25%",""))))))</f>
        <v>40%</v>
      </c>
      <c r="V107" s="565" t="s">
        <v>18</v>
      </c>
      <c r="W107" s="565" t="s">
        <v>21</v>
      </c>
      <c r="X107" s="565" t="s">
        <v>539</v>
      </c>
      <c r="Y107" s="567">
        <f>IFERROR(IF(R107="Probabilidad",(J107-(+J107*U107)),IF(R107="Impacto",J107,"")),"")</f>
        <v>0.48</v>
      </c>
      <c r="Z107" s="568" t="str">
        <f>IFERROR(IF(Y107="","",IF(Y107&lt;=0.2,"Muy Baja",IF(Y107&lt;=0.4,"Baja",IF(Y107&lt;=0.6,"Media",IF(Y107&lt;=0.8,"Alta","Muy Alta"))))),"")</f>
        <v>Media</v>
      </c>
      <c r="AA107" s="569">
        <f>+Y107</f>
        <v>0.48</v>
      </c>
      <c r="AB107" s="568" t="str">
        <f>IFERROR(IF(AC107="","",IF(AC107&lt;=0.2,"Leve",IF(AC107&lt;=0.4,"Menor",IF(AC107&lt;=0.6,"Moderado",IF(AC107&lt;=0.8,"Mayor","Catastrófico"))))),"")</f>
        <v>Menor</v>
      </c>
      <c r="AC107" s="569">
        <f>IFERROR(IF(R107="Impacto",(N107-(+N107*U107)),IF(R107="Probabilidad",N107,"")),"")</f>
        <v>0.4</v>
      </c>
      <c r="AD107" s="568" t="str">
        <f>IFERROR(IF(OR(AND(Z107="Muy Baja",AB107="Leve"),AND(Z107="Muy Baja",AB107="Menor"),AND(Z107="Baja",AB107="Leve")),"Bajo",IF(OR(AND(Z107="Muy baja",AB107="Moderado"),AND(Z107="Baja",AB107="Menor"),AND(Z107="Baja",AB107="Moderado"),AND(Z107="Media",AB107="Leve"),AND(Z107="Media",AB107="Menor"),AND(Z107="Media",AB107="Moderado"),AND(Z107="Alta",AB107="Leve"),AND(Z107="Alta",AB107="Menor")),"Moderado",IF(OR(AND(Z107="Muy Baja",AB107="Mayor"),AND(Z107="Baja",AB107="Mayor"),AND(Z107="Media",AB107="Mayor"),AND(Z107="Alta",AB107="Moderado"),AND(Z107="Alta",AB107="Mayor"),AND(Z107="Muy Alta",AB107="Leve"),AND(Z107="Muy Alta",AB107="Menor"),AND(Z107="Muy Alta",AB107="Moderado"),AND(Z107="Muy Alta",AB107="Mayor")),"Alto",IF(OR(AND(Z107="Muy Baja",AB107="Catastrófico"),AND(Z107="Baja",AB107="Catastrófico"),AND(Z107="Media",AB107="Catastrófico"),AND(Z107="Alta",AB107="Catastrófico"),AND(Z107="Muy Alta",AB107="Catastrófico")),"Extremo","")))),"")</f>
        <v>Moderado</v>
      </c>
      <c r="AE107" s="830" t="s">
        <v>26</v>
      </c>
      <c r="AF107" s="564" t="s">
        <v>1123</v>
      </c>
      <c r="AG107" s="539" t="s">
        <v>1120</v>
      </c>
      <c r="AH107" s="243">
        <v>45657</v>
      </c>
      <c r="AI107" s="539" t="s">
        <v>1124</v>
      </c>
      <c r="AJ107" s="535" t="s">
        <v>1125</v>
      </c>
      <c r="AK107" s="534" t="s">
        <v>1120</v>
      </c>
      <c r="AL107" s="572"/>
      <c r="AM107" s="572"/>
      <c r="AN107" s="572"/>
      <c r="AO107" s="572"/>
      <c r="AP107" s="573"/>
      <c r="AQ107" s="573"/>
      <c r="AR107" s="574"/>
      <c r="AS107" s="574"/>
      <c r="AT107" s="575"/>
      <c r="AU107" s="550"/>
    </row>
    <row r="108" spans="1:47" s="551" customFormat="1" ht="45.75" hidden="1" customHeight="1" x14ac:dyDescent="0.25">
      <c r="A108" s="846"/>
      <c r="B108" s="837"/>
      <c r="C108" s="837"/>
      <c r="D108" s="837"/>
      <c r="E108" s="837"/>
      <c r="F108" s="837"/>
      <c r="G108" s="837"/>
      <c r="H108" s="821"/>
      <c r="I108" s="831"/>
      <c r="J108" s="839"/>
      <c r="K108" s="845"/>
      <c r="L108" s="839"/>
      <c r="M108" s="831"/>
      <c r="N108" s="839"/>
      <c r="O108" s="831"/>
      <c r="P108" s="564">
        <v>2</v>
      </c>
      <c r="Q108" s="565"/>
      <c r="R108" s="566" t="str">
        <f t="shared" si="112"/>
        <v/>
      </c>
      <c r="S108" s="565"/>
      <c r="T108" s="565"/>
      <c r="U108" s="578" t="str">
        <f t="shared" si="113"/>
        <v/>
      </c>
      <c r="V108" s="565"/>
      <c r="W108" s="565"/>
      <c r="X108" s="565"/>
      <c r="Y108" s="567" t="str">
        <f>IFERROR(IF(AND(R107="Probabilidad",R108="Probabilidad"),(AA107-(+AA107*U108)),IF(R108="Probabilidad",(J107-(+J107*U108)),IF(R108="Impacto",AA107,""))),"")</f>
        <v/>
      </c>
      <c r="Z108" s="568" t="str">
        <f t="shared" ref="Z108:Z110" si="114">IFERROR(IF(Y108="","",IF(Y108&lt;=0.2,"Muy Baja",IF(Y108&lt;=0.4,"Baja",IF(Y108&lt;=0.6,"Media",IF(Y108&lt;=0.8,"Alta","Muy Alta"))))),"")</f>
        <v/>
      </c>
      <c r="AA108" s="569" t="str">
        <f t="shared" ref="AA108:AA110" si="115">+Y108</f>
        <v/>
      </c>
      <c r="AB108" s="568" t="str">
        <f t="shared" ref="AB108:AB110" si="116">IFERROR(IF(AC108="","",IF(AC108&lt;=0.2,"Leve",IF(AC108&lt;=0.4,"Menor",IF(AC108&lt;=0.6,"Moderado",IF(AC108&lt;=0.8,"Mayor","Catastrófico"))))),"")</f>
        <v/>
      </c>
      <c r="AC108" s="569" t="str">
        <f>IFERROR(IF(AND(R107="Impacto",R108="Impacto"),(AC107-(+AC107*U108)),IF(R108="Impacto",(N107-(+N107*U108)),IF(R108="Probabilidad",AC107,""))),"")</f>
        <v/>
      </c>
      <c r="AD108" s="568" t="str">
        <f t="shared" ref="AD108:AD109" si="117">IFERROR(IF(OR(AND(Z108="Muy Baja",AB108="Leve"),AND(Z108="Muy Baja",AB108="Menor"),AND(Z108="Baja",AB108="Leve")),"Bajo",IF(OR(AND(Z108="Muy baja",AB108="Moderado"),AND(Z108="Baja",AB108="Menor"),AND(Z108="Baja",AB108="Moderado"),AND(Z108="Media",AB108="Leve"),AND(Z108="Media",AB108="Menor"),AND(Z108="Media",AB108="Moderado"),AND(Z108="Alta",AB108="Leve"),AND(Z108="Alta",AB108="Menor")),"Moderado",IF(OR(AND(Z108="Muy Baja",AB108="Mayor"),AND(Z108="Baja",AB108="Mayor"),AND(Z108="Media",AB108="Mayor"),AND(Z108="Alta",AB108="Moderado"),AND(Z108="Alta",AB108="Mayor"),AND(Z108="Muy Alta",AB108="Leve"),AND(Z108="Muy Alta",AB108="Menor"),AND(Z108="Muy Alta",AB108="Moderado"),AND(Z108="Muy Alta",AB108="Mayor")),"Alto",IF(OR(AND(Z108="Muy Baja",AB108="Catastrófico"),AND(Z108="Baja",AB108="Catastrófico"),AND(Z108="Media",AB108="Catastrófico"),AND(Z108="Alta",AB108="Catastrófico"),AND(Z108="Muy Alta",AB108="Catastrófico")),"Extremo","")))),"")</f>
        <v/>
      </c>
      <c r="AE108" s="830"/>
      <c r="AF108" s="598"/>
      <c r="AG108" s="600"/>
      <c r="AH108" s="599"/>
      <c r="AI108" s="598"/>
      <c r="AJ108" s="535"/>
      <c r="AK108" s="535"/>
      <c r="AL108" s="572"/>
      <c r="AM108" s="572"/>
      <c r="AN108" s="572"/>
      <c r="AO108" s="572"/>
      <c r="AP108" s="573"/>
      <c r="AQ108" s="573"/>
      <c r="AR108" s="574"/>
      <c r="AS108" s="574"/>
      <c r="AT108" s="575"/>
      <c r="AU108" s="550"/>
    </row>
    <row r="109" spans="1:47" s="551" customFormat="1" ht="16.5" hidden="1" customHeight="1" x14ac:dyDescent="0.25">
      <c r="A109" s="846"/>
      <c r="B109" s="837"/>
      <c r="C109" s="837"/>
      <c r="D109" s="837"/>
      <c r="E109" s="837"/>
      <c r="F109" s="837"/>
      <c r="G109" s="837"/>
      <c r="H109" s="821"/>
      <c r="I109" s="831"/>
      <c r="J109" s="839"/>
      <c r="K109" s="845"/>
      <c r="L109" s="839"/>
      <c r="M109" s="831"/>
      <c r="N109" s="839"/>
      <c r="O109" s="831"/>
      <c r="P109" s="564">
        <v>3</v>
      </c>
      <c r="Q109" s="565"/>
      <c r="R109" s="566" t="str">
        <f t="shared" si="112"/>
        <v/>
      </c>
      <c r="S109" s="565"/>
      <c r="T109" s="565"/>
      <c r="U109" s="578" t="str">
        <f t="shared" si="113"/>
        <v/>
      </c>
      <c r="V109" s="565"/>
      <c r="W109" s="565"/>
      <c r="X109" s="565"/>
      <c r="Y109" s="567" t="str">
        <f>IFERROR(IF(AND(R108="Probabilidad",R109="Probabilidad"),(AA108-(+AA108*U109)),IF(AND(R108="Impacto",R109="Probabilidad"),(AA107-(+AA107*U109)),IF(R109="Impacto",AA108,""))),"")</f>
        <v/>
      </c>
      <c r="Z109" s="568" t="str">
        <f t="shared" si="114"/>
        <v/>
      </c>
      <c r="AA109" s="569" t="str">
        <f t="shared" si="115"/>
        <v/>
      </c>
      <c r="AB109" s="568" t="str">
        <f t="shared" si="116"/>
        <v/>
      </c>
      <c r="AC109" s="569" t="str">
        <f>IFERROR(IF(AND(R108="Impacto",R109="Impacto"),(AC108-(+AC108*U109)),IF(AND(R108="Probabilidad",R109="Impacto"),(AC107-(+AC107*U109)),IF(R109="Probabilidad",AC108,""))),"")</f>
        <v/>
      </c>
      <c r="AD109" s="568" t="str">
        <f t="shared" si="117"/>
        <v/>
      </c>
      <c r="AE109" s="830"/>
      <c r="AF109" s="598"/>
      <c r="AG109" s="598"/>
      <c r="AH109" s="601"/>
      <c r="AI109" s="598"/>
      <c r="AJ109" s="535"/>
      <c r="AK109" s="535"/>
      <c r="AL109" s="572"/>
      <c r="AM109" s="572"/>
      <c r="AN109" s="572"/>
      <c r="AO109" s="572"/>
      <c r="AP109" s="573"/>
      <c r="AQ109" s="573"/>
      <c r="AR109" s="574"/>
      <c r="AS109" s="574"/>
      <c r="AT109" s="575"/>
      <c r="AU109" s="550"/>
    </row>
    <row r="110" spans="1:47" s="551" customFormat="1" ht="46.5" hidden="1" customHeight="1" x14ac:dyDescent="0.25">
      <c r="A110" s="846"/>
      <c r="B110" s="837"/>
      <c r="C110" s="837"/>
      <c r="D110" s="837"/>
      <c r="E110" s="837"/>
      <c r="F110" s="837"/>
      <c r="G110" s="837"/>
      <c r="H110" s="821"/>
      <c r="I110" s="831"/>
      <c r="J110" s="839"/>
      <c r="K110" s="845"/>
      <c r="L110" s="839"/>
      <c r="M110" s="831"/>
      <c r="N110" s="839"/>
      <c r="O110" s="831"/>
      <c r="P110" s="564">
        <v>4</v>
      </c>
      <c r="Q110" s="565"/>
      <c r="R110" s="566" t="str">
        <f t="shared" si="112"/>
        <v/>
      </c>
      <c r="S110" s="565"/>
      <c r="T110" s="565"/>
      <c r="U110" s="578" t="str">
        <f t="shared" si="113"/>
        <v/>
      </c>
      <c r="V110" s="565"/>
      <c r="W110" s="565"/>
      <c r="X110" s="565"/>
      <c r="Y110" s="567" t="str">
        <f>IFERROR(IF(AND(R109="Probabilidad",R110="Probabilidad"),(AA109-(+AA109*U110)),IF(AND(R109="Impacto",R110="Probabilidad"),(AA108-(+AA108*U110)),IF(R110="Impacto",AA109,""))),"")</f>
        <v/>
      </c>
      <c r="Z110" s="568" t="str">
        <f t="shared" si="114"/>
        <v/>
      </c>
      <c r="AA110" s="569" t="str">
        <f t="shared" si="115"/>
        <v/>
      </c>
      <c r="AB110" s="568" t="str">
        <f t="shared" si="116"/>
        <v/>
      </c>
      <c r="AC110" s="569" t="str">
        <f>IFERROR(IF(AND(R109="Impacto",R110="Impacto"),(AC109-(+AC109*U110)),IF(AND(R109="Probabilidad",R110="Impacto"),(AC108-(+AC108*U110)),IF(R110="Probabilidad",AC109,""))),"")</f>
        <v/>
      </c>
      <c r="AD110" s="568" t="str">
        <f>IFERROR(IF(OR(AND(Z110="Muy Baja",AB110="Leve"),AND(Z110="Muy Baja",AB110="Menor"),AND(Z110="Baja",AB110="Leve")),"Bajo",IF(OR(AND(Z110="Muy baja",AB110="Moderado"),AND(Z110="Baja",AB110="Menor"),AND(Z110="Baja",AB110="Moderado"),AND(Z110="Media",AB110="Leve"),AND(Z110="Media",AB110="Menor"),AND(Z110="Media",AB110="Moderado"),AND(Z110="Alta",AB110="Leve"),AND(Z110="Alta",AB110="Menor")),"Moderado",IF(OR(AND(Z110="Muy Baja",AB110="Mayor"),AND(Z110="Baja",AB110="Mayor"),AND(Z110="Media",AB110="Mayor"),AND(Z110="Alta",AB110="Moderado"),AND(Z110="Alta",AB110="Mayor"),AND(Z110="Muy Alta",AB110="Leve"),AND(Z110="Muy Alta",AB110="Menor"),AND(Z110="Muy Alta",AB110="Moderado"),AND(Z110="Muy Alta",AB110="Mayor")),"Alto",IF(OR(AND(Z110="Muy Baja",AB110="Catastrófico"),AND(Z110="Baja",AB110="Catastrófico"),AND(Z110="Media",AB110="Catastrófico"),AND(Z110="Alta",AB110="Catastrófico"),AND(Z110="Muy Alta",AB110="Catastrófico")),"Extremo","")))),"")</f>
        <v/>
      </c>
      <c r="AE110" s="830"/>
      <c r="AF110" s="598"/>
      <c r="AG110" s="598"/>
      <c r="AH110" s="599"/>
      <c r="AI110" s="598"/>
      <c r="AJ110" s="535"/>
      <c r="AK110" s="535"/>
      <c r="AL110" s="572"/>
      <c r="AM110" s="572"/>
      <c r="AN110" s="572"/>
      <c r="AO110" s="572"/>
      <c r="AP110" s="573"/>
      <c r="AQ110" s="573"/>
      <c r="AR110" s="574"/>
      <c r="AS110" s="574"/>
      <c r="AT110" s="575"/>
      <c r="AU110" s="550"/>
    </row>
    <row r="111" spans="1:47" s="551" customFormat="1" ht="285" hidden="1" customHeight="1" x14ac:dyDescent="0.25">
      <c r="A111" s="846">
        <v>27</v>
      </c>
      <c r="B111" s="837" t="s">
        <v>820</v>
      </c>
      <c r="C111" s="837" t="s">
        <v>115</v>
      </c>
      <c r="D111" s="837" t="s">
        <v>920</v>
      </c>
      <c r="E111" s="837" t="s">
        <v>921</v>
      </c>
      <c r="F111" s="837" t="s">
        <v>922</v>
      </c>
      <c r="G111" s="837" t="s">
        <v>540</v>
      </c>
      <c r="H111" s="821">
        <v>859</v>
      </c>
      <c r="I111" s="831" t="str">
        <f>IF(H111&lt;=0,"",IF(H111&lt;=2,"Muy Baja",IF(H111&lt;=24,"Baja",IF(H111&lt;=500,"Media",IF(H111&lt;=5000,"Alta","Muy Alta")))))</f>
        <v>Alta</v>
      </c>
      <c r="J111" s="839">
        <f>IF(I111="","",IF(I111="Muy Baja",0.2,IF(I111="Baja",0.4,IF(I111="Media",0.6,IF(I111="Alta",0.8,IF(I111="Muy Alta",1,))))))</f>
        <v>0.8</v>
      </c>
      <c r="K111" s="845" t="s">
        <v>128</v>
      </c>
      <c r="L111" s="839" t="str">
        <f>IF(NOT(ISERROR(MATCH(K111,'Tabla Impacto'!$B$221:$B$223,0))),'Tabla Impacto'!$F$223&amp;"Por favor no seleccionar los criterios de impacto(Afectación Económica o presupuestal y Pérdida Reputacional)",K111)</f>
        <v xml:space="preserve">     El riesgo afecta la imagen de la entidad internamente, de conocimiento general, nivel interno, de junta dircetiva y accionistas y/o de provedores</v>
      </c>
      <c r="M111" s="831" t="str">
        <f>IF(OR(L111='Tabla Impacto'!$C$11,L111='Tabla Impacto'!$D$11),"Leve",IF(OR(L111='Tabla Impacto'!$C$12,L111='Tabla Impacto'!$D$12),"Menor",IF(OR(L111='Tabla Impacto'!$C$13,L111='Tabla Impacto'!$D$13),"Moderado",IF(OR(L111='Tabla Impacto'!$C$14,L111='Tabla Impacto'!$D$14),"Mayor",IF(OR(L111='Tabla Impacto'!$C$15,L111='Tabla Impacto'!$D$15),"Catastrófico","")))))</f>
        <v>Menor</v>
      </c>
      <c r="N111" s="839">
        <f>IF(M111="","",IF(M111="Leve",0.2,IF(M111="Menor",0.4,IF(M111="Moderado",0.6,IF(M111="Mayor",0.8,IF(M111="Catastrófico",1,))))))</f>
        <v>0.4</v>
      </c>
      <c r="O111" s="831"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Moderado</v>
      </c>
      <c r="P111" s="564">
        <v>1</v>
      </c>
      <c r="Q111" s="565" t="s">
        <v>975</v>
      </c>
      <c r="R111" s="566" t="str">
        <f t="shared" si="112"/>
        <v>Probabilidad</v>
      </c>
      <c r="S111" s="565" t="s">
        <v>13</v>
      </c>
      <c r="T111" s="565" t="s">
        <v>8</v>
      </c>
      <c r="U111" s="578" t="str">
        <f t="shared" si="113"/>
        <v>40%</v>
      </c>
      <c r="V111" s="565" t="s">
        <v>18</v>
      </c>
      <c r="W111" s="565" t="s">
        <v>21</v>
      </c>
      <c r="X111" s="565" t="s">
        <v>539</v>
      </c>
      <c r="Y111" s="567">
        <f>IFERROR(IF(R111="Probabilidad",(J111-(+J111*U111)),IF(R111="Impacto",J111,"")),"")</f>
        <v>0.48</v>
      </c>
      <c r="Z111" s="568" t="str">
        <f>IFERROR(IF(Y111="","",IF(Y111&lt;=0.2,"Muy Baja",IF(Y111&lt;=0.4,"Baja",IF(Y111&lt;=0.6,"Media",IF(Y111&lt;=0.8,"Alta","Muy Alta"))))),"")</f>
        <v>Media</v>
      </c>
      <c r="AA111" s="569">
        <f>+Y111</f>
        <v>0.48</v>
      </c>
      <c r="AB111" s="568" t="str">
        <f>IFERROR(IF(AC111="","",IF(AC111&lt;=0.2,"Leve",IF(AC111&lt;=0.4,"Menor",IF(AC111&lt;=0.6,"Moderado",IF(AC111&lt;=0.8,"Mayor","Catastrófico"))))),"")</f>
        <v>Menor</v>
      </c>
      <c r="AC111" s="569">
        <f>IFERROR(IF(R111="Impacto",(N111-(+N111*U111)),IF(R111="Probabilidad",N111,"")),"")</f>
        <v>0.4</v>
      </c>
      <c r="AD111" s="568" t="str">
        <f>IFERROR(IF(OR(AND(Z111="Muy Baja",AB111="Leve"),AND(Z111="Muy Baja",AB111="Menor"),AND(Z111="Baja",AB111="Leve")),"Bajo",IF(OR(AND(Z111="Muy baja",AB111="Moderado"),AND(Z111="Baja",AB111="Menor"),AND(Z111="Baja",AB111="Moderado"),AND(Z111="Media",AB111="Leve"),AND(Z111="Media",AB111="Menor"),AND(Z111="Media",AB111="Moderado"),AND(Z111="Alta",AB111="Leve"),AND(Z111="Alta",AB111="Menor")),"Moderado",IF(OR(AND(Z111="Muy Baja",AB111="Mayor"),AND(Z111="Baja",AB111="Mayor"),AND(Z111="Media",AB111="Mayor"),AND(Z111="Alta",AB111="Moderado"),AND(Z111="Alta",AB111="Mayor"),AND(Z111="Muy Alta",AB111="Leve"),AND(Z111="Muy Alta",AB111="Menor"),AND(Z111="Muy Alta",AB111="Moderado"),AND(Z111="Muy Alta",AB111="Mayor")),"Alto",IF(OR(AND(Z111="Muy Baja",AB111="Catastrófico"),AND(Z111="Baja",AB111="Catastrófico"),AND(Z111="Media",AB111="Catastrófico"),AND(Z111="Alta",AB111="Catastrófico"),AND(Z111="Muy Alta",AB111="Catastrófico")),"Extremo","")))),"")</f>
        <v>Moderado</v>
      </c>
      <c r="AE111" s="830" t="s">
        <v>26</v>
      </c>
      <c r="AF111" s="539" t="s">
        <v>1126</v>
      </c>
      <c r="AG111" s="539" t="s">
        <v>1120</v>
      </c>
      <c r="AH111" s="243">
        <v>45657</v>
      </c>
      <c r="AI111" s="539" t="s">
        <v>1127</v>
      </c>
      <c r="AJ111" s="539" t="s">
        <v>1128</v>
      </c>
      <c r="AK111" s="538" t="s">
        <v>1120</v>
      </c>
      <c r="AL111" s="572"/>
      <c r="AM111" s="572"/>
      <c r="AN111" s="572"/>
      <c r="AO111" s="572"/>
      <c r="AP111" s="573"/>
      <c r="AQ111" s="573"/>
      <c r="AR111" s="574"/>
      <c r="AS111" s="574"/>
      <c r="AT111" s="575"/>
      <c r="AU111" s="550"/>
    </row>
    <row r="112" spans="1:47" s="551" customFormat="1" ht="46.5" hidden="1" customHeight="1" x14ac:dyDescent="0.25">
      <c r="A112" s="846"/>
      <c r="B112" s="837"/>
      <c r="C112" s="837"/>
      <c r="D112" s="837"/>
      <c r="E112" s="837"/>
      <c r="F112" s="837"/>
      <c r="G112" s="837"/>
      <c r="H112" s="821"/>
      <c r="I112" s="831"/>
      <c r="J112" s="839"/>
      <c r="K112" s="845"/>
      <c r="L112" s="839"/>
      <c r="M112" s="831"/>
      <c r="N112" s="839"/>
      <c r="O112" s="831"/>
      <c r="P112" s="564">
        <v>2</v>
      </c>
      <c r="Q112" s="565"/>
      <c r="R112" s="566" t="str">
        <f t="shared" si="112"/>
        <v/>
      </c>
      <c r="S112" s="565"/>
      <c r="T112" s="565"/>
      <c r="U112" s="578" t="str">
        <f t="shared" si="113"/>
        <v/>
      </c>
      <c r="V112" s="565"/>
      <c r="W112" s="565"/>
      <c r="X112" s="565"/>
      <c r="Y112" s="567" t="str">
        <f>IFERROR(IF(AND(R111="Probabilidad",R112="Probabilidad"),(AA111-(+AA111*U112)),IF(R112="Probabilidad",(J111-(+J111*U112)),IF(R112="Impacto",AA111,""))),"")</f>
        <v/>
      </c>
      <c r="Z112" s="568" t="str">
        <f t="shared" ref="Z112:Z114" si="118">IFERROR(IF(Y112="","",IF(Y112&lt;=0.2,"Muy Baja",IF(Y112&lt;=0.4,"Baja",IF(Y112&lt;=0.6,"Media",IF(Y112&lt;=0.8,"Alta","Muy Alta"))))),"")</f>
        <v/>
      </c>
      <c r="AA112" s="569" t="str">
        <f t="shared" ref="AA112:AA114" si="119">+Y112</f>
        <v/>
      </c>
      <c r="AB112" s="568" t="str">
        <f t="shared" ref="AB112:AB114" si="120">IFERROR(IF(AC112="","",IF(AC112&lt;=0.2,"Leve",IF(AC112&lt;=0.4,"Menor",IF(AC112&lt;=0.6,"Moderado",IF(AC112&lt;=0.8,"Mayor","Catastrófico"))))),"")</f>
        <v/>
      </c>
      <c r="AC112" s="569" t="str">
        <f>IFERROR(IF(AND(R111="Impacto",R112="Impacto"),(AC111-(+AC111*U112)),IF(R112="Impacto",(N111-(+N111*U112)),IF(R112="Probabilidad",AC111,""))),"")</f>
        <v/>
      </c>
      <c r="AD112" s="568" t="str">
        <f t="shared" ref="AD112:AD113" si="121">IFERROR(IF(OR(AND(Z112="Muy Baja",AB112="Leve"),AND(Z112="Muy Baja",AB112="Menor"),AND(Z112="Baja",AB112="Leve")),"Bajo",IF(OR(AND(Z112="Muy baja",AB112="Moderado"),AND(Z112="Baja",AB112="Menor"),AND(Z112="Baja",AB112="Moderado"),AND(Z112="Media",AB112="Leve"),AND(Z112="Media",AB112="Menor"),AND(Z112="Media",AB112="Moderado"),AND(Z112="Alta",AB112="Leve"),AND(Z112="Alta",AB112="Menor")),"Moderado",IF(OR(AND(Z112="Muy Baja",AB112="Mayor"),AND(Z112="Baja",AB112="Mayor"),AND(Z112="Media",AB112="Mayor"),AND(Z112="Alta",AB112="Moderado"),AND(Z112="Alta",AB112="Mayor"),AND(Z112="Muy Alta",AB112="Leve"),AND(Z112="Muy Alta",AB112="Menor"),AND(Z112="Muy Alta",AB112="Moderado"),AND(Z112="Muy Alta",AB112="Mayor")),"Alto",IF(OR(AND(Z112="Muy Baja",AB112="Catastrófico"),AND(Z112="Baja",AB112="Catastrófico"),AND(Z112="Media",AB112="Catastrófico"),AND(Z112="Alta",AB112="Catastrófico"),AND(Z112="Muy Alta",AB112="Catastrófico")),"Extremo","")))),"")</f>
        <v/>
      </c>
      <c r="AE112" s="830"/>
      <c r="AF112" s="598"/>
      <c r="AG112" s="600"/>
      <c r="AH112" s="599"/>
      <c r="AI112" s="598"/>
      <c r="AJ112" s="539"/>
      <c r="AK112" s="539"/>
      <c r="AL112" s="572"/>
      <c r="AM112" s="572"/>
      <c r="AN112" s="572"/>
      <c r="AO112" s="572"/>
      <c r="AP112" s="573"/>
      <c r="AQ112" s="573"/>
      <c r="AR112" s="574"/>
      <c r="AS112" s="574"/>
      <c r="AT112" s="575"/>
      <c r="AU112" s="550"/>
    </row>
    <row r="113" spans="1:47" s="551" customFormat="1" ht="46.5" hidden="1" customHeight="1" x14ac:dyDescent="0.25">
      <c r="A113" s="846"/>
      <c r="B113" s="837"/>
      <c r="C113" s="837"/>
      <c r="D113" s="837"/>
      <c r="E113" s="837"/>
      <c r="F113" s="837"/>
      <c r="G113" s="837"/>
      <c r="H113" s="821"/>
      <c r="I113" s="831"/>
      <c r="J113" s="839"/>
      <c r="K113" s="845"/>
      <c r="L113" s="839"/>
      <c r="M113" s="831"/>
      <c r="N113" s="839"/>
      <c r="O113" s="831"/>
      <c r="P113" s="564">
        <v>3</v>
      </c>
      <c r="Q113" s="565"/>
      <c r="R113" s="566" t="str">
        <f t="shared" si="112"/>
        <v/>
      </c>
      <c r="S113" s="565"/>
      <c r="T113" s="565"/>
      <c r="U113" s="578" t="str">
        <f t="shared" si="113"/>
        <v/>
      </c>
      <c r="V113" s="565"/>
      <c r="W113" s="565"/>
      <c r="X113" s="565"/>
      <c r="Y113" s="567" t="str">
        <f>IFERROR(IF(AND(R112="Probabilidad",R113="Probabilidad"),(AA112-(+AA112*U113)),IF(AND(R112="Impacto",R113="Probabilidad"),(AA111-(+AA111*U113)),IF(R113="Impacto",AA112,""))),"")</f>
        <v/>
      </c>
      <c r="Z113" s="568" t="str">
        <f t="shared" si="118"/>
        <v/>
      </c>
      <c r="AA113" s="569" t="str">
        <f t="shared" si="119"/>
        <v/>
      </c>
      <c r="AB113" s="568" t="str">
        <f t="shared" si="120"/>
        <v/>
      </c>
      <c r="AC113" s="569" t="str">
        <f>IFERROR(IF(AND(R112="Impacto",R113="Impacto"),(AC112-(+AC112*U113)),IF(AND(R112="Probabilidad",R113="Impacto"),(AC111-(+AC111*U113)),IF(R113="Probabilidad",AC112,""))),"")</f>
        <v/>
      </c>
      <c r="AD113" s="568" t="str">
        <f t="shared" si="121"/>
        <v/>
      </c>
      <c r="AE113" s="830"/>
      <c r="AF113" s="598"/>
      <c r="AG113" s="598"/>
      <c r="AH113" s="601"/>
      <c r="AI113" s="598"/>
      <c r="AJ113" s="539"/>
      <c r="AK113" s="539"/>
      <c r="AL113" s="572"/>
      <c r="AM113" s="572"/>
      <c r="AN113" s="572"/>
      <c r="AO113" s="572"/>
      <c r="AP113" s="573"/>
      <c r="AQ113" s="573"/>
      <c r="AR113" s="574"/>
      <c r="AS113" s="574"/>
      <c r="AT113" s="575"/>
      <c r="AU113" s="550"/>
    </row>
    <row r="114" spans="1:47" s="551" customFormat="1" ht="46.5" hidden="1" customHeight="1" x14ac:dyDescent="0.25">
      <c r="A114" s="846"/>
      <c r="B114" s="837"/>
      <c r="C114" s="837"/>
      <c r="D114" s="837"/>
      <c r="E114" s="837"/>
      <c r="F114" s="837"/>
      <c r="G114" s="837"/>
      <c r="H114" s="821"/>
      <c r="I114" s="831"/>
      <c r="J114" s="839"/>
      <c r="K114" s="845"/>
      <c r="L114" s="839"/>
      <c r="M114" s="831"/>
      <c r="N114" s="839"/>
      <c r="O114" s="831"/>
      <c r="P114" s="564">
        <v>4</v>
      </c>
      <c r="Q114" s="565"/>
      <c r="R114" s="566" t="str">
        <f t="shared" si="112"/>
        <v/>
      </c>
      <c r="S114" s="565"/>
      <c r="T114" s="565"/>
      <c r="U114" s="578" t="str">
        <f t="shared" si="113"/>
        <v/>
      </c>
      <c r="V114" s="565"/>
      <c r="W114" s="565"/>
      <c r="X114" s="565"/>
      <c r="Y114" s="567" t="str">
        <f>IFERROR(IF(AND(R113="Probabilidad",R114="Probabilidad"),(AA113-(+AA113*U114)),IF(AND(R113="Impacto",R114="Probabilidad"),(AA112-(+AA112*U114)),IF(R114="Impacto",AA113,""))),"")</f>
        <v/>
      </c>
      <c r="Z114" s="568" t="str">
        <f t="shared" si="118"/>
        <v/>
      </c>
      <c r="AA114" s="569" t="str">
        <f t="shared" si="119"/>
        <v/>
      </c>
      <c r="AB114" s="568" t="str">
        <f t="shared" si="120"/>
        <v/>
      </c>
      <c r="AC114" s="569" t="str">
        <f>IFERROR(IF(AND(R113="Impacto",R114="Impacto"),(AC113-(+AC113*U114)),IF(AND(R113="Probabilidad",R114="Impacto"),(AC112-(+AC112*U114)),IF(R114="Probabilidad",AC113,""))),"")</f>
        <v/>
      </c>
      <c r="AD114" s="568" t="str">
        <f>IFERROR(IF(OR(AND(Z114="Muy Baja",AB114="Leve"),AND(Z114="Muy Baja",AB114="Menor"),AND(Z114="Baja",AB114="Leve")),"Bajo",IF(OR(AND(Z114="Muy baja",AB114="Moderado"),AND(Z114="Baja",AB114="Menor"),AND(Z114="Baja",AB114="Moderado"),AND(Z114="Media",AB114="Leve"),AND(Z114="Media",AB114="Menor"),AND(Z114="Media",AB114="Moderado"),AND(Z114="Alta",AB114="Leve"),AND(Z114="Alta",AB114="Menor")),"Moderado",IF(OR(AND(Z114="Muy Baja",AB114="Mayor"),AND(Z114="Baja",AB114="Mayor"),AND(Z114="Media",AB114="Mayor"),AND(Z114="Alta",AB114="Moderado"),AND(Z114="Alta",AB114="Mayor"),AND(Z114="Muy Alta",AB114="Leve"),AND(Z114="Muy Alta",AB114="Menor"),AND(Z114="Muy Alta",AB114="Moderado"),AND(Z114="Muy Alta",AB114="Mayor")),"Alto",IF(OR(AND(Z114="Muy Baja",AB114="Catastrófico"),AND(Z114="Baja",AB114="Catastrófico"),AND(Z114="Media",AB114="Catastrófico"),AND(Z114="Alta",AB114="Catastrófico"),AND(Z114="Muy Alta",AB114="Catastrófico")),"Extremo","")))),"")</f>
        <v/>
      </c>
      <c r="AE114" s="830"/>
      <c r="AF114" s="598"/>
      <c r="AG114" s="598"/>
      <c r="AH114" s="599"/>
      <c r="AI114" s="598"/>
      <c r="AJ114" s="539"/>
      <c r="AK114" s="539"/>
      <c r="AL114" s="572"/>
      <c r="AM114" s="572"/>
      <c r="AN114" s="572"/>
      <c r="AO114" s="572"/>
      <c r="AP114" s="573"/>
      <c r="AQ114" s="573"/>
      <c r="AR114" s="574"/>
      <c r="AS114" s="574"/>
      <c r="AT114" s="575"/>
      <c r="AU114" s="550"/>
    </row>
    <row r="115" spans="1:47" s="551" customFormat="1" ht="215.25" hidden="1" customHeight="1" thickBot="1" x14ac:dyDescent="0.3">
      <c r="A115" s="846">
        <v>28</v>
      </c>
      <c r="B115" s="837" t="s">
        <v>814</v>
      </c>
      <c r="C115" s="837" t="s">
        <v>115</v>
      </c>
      <c r="D115" s="837" t="s">
        <v>873</v>
      </c>
      <c r="E115" s="837" t="s">
        <v>874</v>
      </c>
      <c r="F115" s="837" t="s">
        <v>1015</v>
      </c>
      <c r="G115" s="837" t="s">
        <v>540</v>
      </c>
      <c r="H115" s="821">
        <v>2</v>
      </c>
      <c r="I115" s="831" t="str">
        <f>IF(H115&lt;=0,"",IF(H115&lt;=2,"Muy Baja",IF(H115&lt;=24,"Baja",IF(H115&lt;=500,"Media",IF(H115&lt;=5000,"Alta","Muy Alta")))))</f>
        <v>Muy Baja</v>
      </c>
      <c r="J115" s="839">
        <f>IF(I115="","",IF(I115="Muy Baja",0.2,IF(I115="Baja",0.4,IF(I115="Media",0.6,IF(I115="Alta",0.8,IF(I115="Muy Alta",1,))))))</f>
        <v>0.2</v>
      </c>
      <c r="K115" s="845" t="s">
        <v>129</v>
      </c>
      <c r="L115" s="839" t="str">
        <f>IF(NOT(ISERROR(MATCH(K115,'Tabla Impacto'!$B$221:$B$223,0))),'Tabla Impacto'!$F$223&amp;"Por favor no seleccionar los criterios de impacto(Afectación Económica o presupuestal y Pérdida Reputacional)",K115)</f>
        <v xml:space="preserve">     El riesgo afecta la imagen de la entidad con algunos usuarios de relevancia frente al logro de los objetivos</v>
      </c>
      <c r="M115" s="831" t="str">
        <f>IF(OR(L115='Tabla Impacto'!$C$11,L115='Tabla Impacto'!$D$11),"Leve",IF(OR(L115='Tabla Impacto'!$C$12,L115='Tabla Impacto'!$D$12),"Menor",IF(OR(L115='Tabla Impacto'!$C$13,L115='Tabla Impacto'!$D$13),"Moderado",IF(OR(L115='Tabla Impacto'!$C$14,L115='Tabla Impacto'!$D$14),"Mayor",IF(OR(L115='Tabla Impacto'!$C$15,L115='Tabla Impacto'!$D$15),"Catastrófico","")))))</f>
        <v>Moderado</v>
      </c>
      <c r="N115" s="839">
        <f>IF(M115="","",IF(M115="Leve",0.2,IF(M115="Menor",0.4,IF(M115="Moderado",0.6,IF(M115="Mayor",0.8,IF(M115="Catastrófico",1,))))))</f>
        <v>0.6</v>
      </c>
      <c r="O115" s="831" t="str">
        <f>IF(OR(AND(I115="Muy Baja",M115="Leve"),AND(I115="Muy Baja",M115="Menor"),AND(I115="Baja",M115="Leve")),"Bajo",IF(OR(AND(I115="Muy baja",M115="Moderado"),AND(I115="Baja",M115="Menor"),AND(I115="Baja",M115="Moderado"),AND(I115="Media",M115="Leve"),AND(I115="Media",M115="Menor"),AND(I115="Media",M115="Moderado"),AND(I115="Alta",M115="Leve"),AND(I115="Alta",M115="Menor")),"Moderado",IF(OR(AND(I115="Muy Baja",M115="Mayor"),AND(I115="Baja",M115="Mayor"),AND(I115="Media",M115="Mayor"),AND(I115="Alta",M115="Moderado"),AND(I115="Alta",M115="Mayor"),AND(I115="Muy Alta",M115="Leve"),AND(I115="Muy Alta",M115="Menor"),AND(I115="Muy Alta",M115="Moderado"),AND(I115="Muy Alta",M115="Mayor")),"Alto",IF(OR(AND(I115="Muy Baja",M115="Catastrófico"),AND(I115="Baja",M115="Catastrófico"),AND(I115="Media",M115="Catastrófico"),AND(I115="Alta",M115="Catastrófico"),AND(I115="Muy Alta",M115="Catastrófico")),"Extremo",""))))</f>
        <v>Moderado</v>
      </c>
      <c r="P115" s="564">
        <v>1</v>
      </c>
      <c r="Q115" s="565" t="s">
        <v>946</v>
      </c>
      <c r="R115" s="566" t="str">
        <f t="shared" si="112"/>
        <v>Probabilidad</v>
      </c>
      <c r="S115" s="565" t="s">
        <v>13</v>
      </c>
      <c r="T115" s="565" t="s">
        <v>8</v>
      </c>
      <c r="U115" s="578" t="str">
        <f t="shared" si="113"/>
        <v>40%</v>
      </c>
      <c r="V115" s="565" t="s">
        <v>18</v>
      </c>
      <c r="W115" s="565" t="s">
        <v>21</v>
      </c>
      <c r="X115" s="565" t="s">
        <v>539</v>
      </c>
      <c r="Y115" s="567">
        <f>IFERROR(IF(R115="Probabilidad",(J115-(+J115*U115)),IF(R115="Impacto",J115,"")),"")</f>
        <v>0.12</v>
      </c>
      <c r="Z115" s="568" t="str">
        <f>IFERROR(IF(Y115="","",IF(Y115&lt;=0.2,"Muy Baja",IF(Y115&lt;=0.4,"Baja",IF(Y115&lt;=0.6,"Media",IF(Y115&lt;=0.8,"Alta","Muy Alta"))))),"")</f>
        <v>Muy Baja</v>
      </c>
      <c r="AA115" s="569">
        <f>+Y115</f>
        <v>0.12</v>
      </c>
      <c r="AB115" s="568" t="str">
        <f>IFERROR(IF(AC115="","",IF(AC115&lt;=0.2,"Leve",IF(AC115&lt;=0.4,"Menor",IF(AC115&lt;=0.6,"Moderado",IF(AC115&lt;=0.8,"Mayor","Catastrófico"))))),"")</f>
        <v>Moderado</v>
      </c>
      <c r="AC115" s="569">
        <f>IFERROR(IF(R115="Impacto",(N115-(+N115*U115)),IF(R115="Probabilidad",N115,"")),"")</f>
        <v>0.6</v>
      </c>
      <c r="AD115" s="568" t="str">
        <f>IFERROR(IF(OR(AND(Z115="Muy Baja",AB115="Leve"),AND(Z115="Muy Baja",AB115="Menor"),AND(Z115="Baja",AB115="Leve")),"Bajo",IF(OR(AND(Z115="Muy baja",AB115="Moderado"),AND(Z115="Baja",AB115="Menor"),AND(Z115="Baja",AB115="Moderado"),AND(Z115="Media",AB115="Leve"),AND(Z115="Media",AB115="Menor"),AND(Z115="Media",AB115="Moderado"),AND(Z115="Alta",AB115="Leve"),AND(Z115="Alta",AB115="Menor")),"Moderado",IF(OR(AND(Z115="Muy Baja",AB115="Mayor"),AND(Z115="Baja",AB115="Mayor"),AND(Z115="Media",AB115="Mayor"),AND(Z115="Alta",AB115="Moderado"),AND(Z115="Alta",AB115="Mayor"),AND(Z115="Muy Alta",AB115="Leve"),AND(Z115="Muy Alta",AB115="Menor"),AND(Z115="Muy Alta",AB115="Moderado"),AND(Z115="Muy Alta",AB115="Mayor")),"Alto",IF(OR(AND(Z115="Muy Baja",AB115="Catastrófico"),AND(Z115="Baja",AB115="Catastrófico"),AND(Z115="Media",AB115="Catastrófico"),AND(Z115="Alta",AB115="Catastrófico"),AND(Z115="Muy Alta",AB115="Catastrófico")),"Extremo","")))),"")</f>
        <v>Moderado</v>
      </c>
      <c r="AE115" s="830" t="s">
        <v>26</v>
      </c>
      <c r="AF115" s="539" t="s">
        <v>1129</v>
      </c>
      <c r="AG115" s="539" t="s">
        <v>1130</v>
      </c>
      <c r="AH115" s="577">
        <v>45657</v>
      </c>
      <c r="AI115" s="243" t="s">
        <v>1131</v>
      </c>
      <c r="AJ115" s="535" t="s">
        <v>1132</v>
      </c>
      <c r="AK115" s="535" t="s">
        <v>1130</v>
      </c>
      <c r="AL115" s="572"/>
      <c r="AM115" s="572"/>
      <c r="AN115" s="572"/>
      <c r="AO115" s="572"/>
      <c r="AP115" s="573"/>
      <c r="AQ115" s="573"/>
      <c r="AR115" s="574"/>
      <c r="AS115" s="574"/>
      <c r="AT115" s="575"/>
      <c r="AU115" s="550"/>
    </row>
    <row r="116" spans="1:47" s="551" customFormat="1" ht="46.5" hidden="1" customHeight="1" x14ac:dyDescent="0.25">
      <c r="A116" s="846"/>
      <c r="B116" s="837"/>
      <c r="C116" s="837"/>
      <c r="D116" s="837"/>
      <c r="E116" s="837"/>
      <c r="F116" s="837"/>
      <c r="G116" s="837"/>
      <c r="H116" s="821"/>
      <c r="I116" s="831"/>
      <c r="J116" s="839"/>
      <c r="K116" s="845"/>
      <c r="L116" s="839"/>
      <c r="M116" s="831"/>
      <c r="N116" s="839"/>
      <c r="O116" s="831"/>
      <c r="P116" s="564">
        <v>2</v>
      </c>
      <c r="Q116" s="565"/>
      <c r="R116" s="566" t="str">
        <f t="shared" si="112"/>
        <v/>
      </c>
      <c r="S116" s="565"/>
      <c r="T116" s="565"/>
      <c r="U116" s="578" t="str">
        <f t="shared" si="113"/>
        <v/>
      </c>
      <c r="V116" s="565"/>
      <c r="W116" s="565"/>
      <c r="X116" s="565"/>
      <c r="Y116" s="567" t="str">
        <f>IFERROR(IF(AND(R115="Probabilidad",R116="Probabilidad"),(AA115-(+AA115*U116)),IF(R116="Probabilidad",(J115-(+J115*U116)),IF(R116="Impacto",AA115,""))),"")</f>
        <v/>
      </c>
      <c r="Z116" s="568" t="str">
        <f t="shared" ref="Z116:Z118" si="122">IFERROR(IF(Y116="","",IF(Y116&lt;=0.2,"Muy Baja",IF(Y116&lt;=0.4,"Baja",IF(Y116&lt;=0.6,"Media",IF(Y116&lt;=0.8,"Alta","Muy Alta"))))),"")</f>
        <v/>
      </c>
      <c r="AA116" s="569" t="str">
        <f t="shared" ref="AA116:AA118" si="123">+Y116</f>
        <v/>
      </c>
      <c r="AB116" s="568" t="str">
        <f t="shared" ref="AB116:AB118" si="124">IFERROR(IF(AC116="","",IF(AC116&lt;=0.2,"Leve",IF(AC116&lt;=0.4,"Menor",IF(AC116&lt;=0.6,"Moderado",IF(AC116&lt;=0.8,"Mayor","Catastrófico"))))),"")</f>
        <v/>
      </c>
      <c r="AC116" s="569" t="str">
        <f>IFERROR(IF(AND(R115="Impacto",R116="Impacto"),(AC115-(+AC115*U116)),IF(R116="Impacto",(N115-(+N115*U116)),IF(R116="Probabilidad",AC115,""))),"")</f>
        <v/>
      </c>
      <c r="AD116" s="568" t="str">
        <f t="shared" ref="AD116:AD117" si="125">IFERROR(IF(OR(AND(Z116="Muy Baja",AB116="Leve"),AND(Z116="Muy Baja",AB116="Menor"),AND(Z116="Baja",AB116="Leve")),"Bajo",IF(OR(AND(Z116="Muy baja",AB116="Moderado"),AND(Z116="Baja",AB116="Menor"),AND(Z116="Baja",AB116="Moderado"),AND(Z116="Media",AB116="Leve"),AND(Z116="Media",AB116="Menor"),AND(Z116="Media",AB116="Moderado"),AND(Z116="Alta",AB116="Leve"),AND(Z116="Alta",AB116="Menor")),"Moderado",IF(OR(AND(Z116="Muy Baja",AB116="Mayor"),AND(Z116="Baja",AB116="Mayor"),AND(Z116="Media",AB116="Mayor"),AND(Z116="Alta",AB116="Moderado"),AND(Z116="Alta",AB116="Mayor"),AND(Z116="Muy Alta",AB116="Leve"),AND(Z116="Muy Alta",AB116="Menor"),AND(Z116="Muy Alta",AB116="Moderado"),AND(Z116="Muy Alta",AB116="Mayor")),"Alto",IF(OR(AND(Z116="Muy Baja",AB116="Catastrófico"),AND(Z116="Baja",AB116="Catastrófico"),AND(Z116="Media",AB116="Catastrófico"),AND(Z116="Alta",AB116="Catastrófico"),AND(Z116="Muy Alta",AB116="Catastrófico")),"Extremo","")))),"")</f>
        <v/>
      </c>
      <c r="AE116" s="830"/>
      <c r="AF116" s="539"/>
      <c r="AG116" s="594"/>
      <c r="AH116" s="577"/>
      <c r="AI116" s="577"/>
      <c r="AJ116" s="535"/>
      <c r="AK116" s="535"/>
      <c r="AL116" s="572"/>
      <c r="AM116" s="572"/>
      <c r="AN116" s="572"/>
      <c r="AO116" s="572"/>
      <c r="AP116" s="573"/>
      <c r="AQ116" s="573"/>
      <c r="AR116" s="574"/>
      <c r="AS116" s="574"/>
      <c r="AT116" s="575"/>
      <c r="AU116" s="550"/>
    </row>
    <row r="117" spans="1:47" s="551" customFormat="1" ht="46.5" hidden="1" customHeight="1" x14ac:dyDescent="0.25">
      <c r="A117" s="846"/>
      <c r="B117" s="837"/>
      <c r="C117" s="837"/>
      <c r="D117" s="837"/>
      <c r="E117" s="837"/>
      <c r="F117" s="837"/>
      <c r="G117" s="837"/>
      <c r="H117" s="821"/>
      <c r="I117" s="831"/>
      <c r="J117" s="839"/>
      <c r="K117" s="845"/>
      <c r="L117" s="839"/>
      <c r="M117" s="831"/>
      <c r="N117" s="839"/>
      <c r="O117" s="831"/>
      <c r="P117" s="564">
        <v>3</v>
      </c>
      <c r="Q117" s="565"/>
      <c r="R117" s="566" t="str">
        <f t="shared" si="112"/>
        <v/>
      </c>
      <c r="S117" s="565"/>
      <c r="T117" s="565"/>
      <c r="U117" s="578" t="str">
        <f t="shared" si="113"/>
        <v/>
      </c>
      <c r="V117" s="565"/>
      <c r="W117" s="565"/>
      <c r="X117" s="565"/>
      <c r="Y117" s="567" t="str">
        <f>IFERROR(IF(AND(R116="Probabilidad",R117="Probabilidad"),(AA116-(+AA116*U117)),IF(AND(R116="Impacto",R117="Probabilidad"),(AA115-(+AA115*U117)),IF(R117="Impacto",AA116,""))),"")</f>
        <v/>
      </c>
      <c r="Z117" s="568" t="str">
        <f t="shared" si="122"/>
        <v/>
      </c>
      <c r="AA117" s="569" t="str">
        <f t="shared" si="123"/>
        <v/>
      </c>
      <c r="AB117" s="568" t="str">
        <f t="shared" si="124"/>
        <v/>
      </c>
      <c r="AC117" s="569" t="str">
        <f>IFERROR(IF(AND(R116="Impacto",R117="Impacto"),(AC116-(+AC116*U117)),IF(AND(R116="Probabilidad",R117="Impacto"),(AC115-(+AC115*U117)),IF(R117="Probabilidad",AC116,""))),"")</f>
        <v/>
      </c>
      <c r="AD117" s="568" t="str">
        <f t="shared" si="125"/>
        <v/>
      </c>
      <c r="AE117" s="830"/>
      <c r="AF117" s="539"/>
      <c r="AG117" s="594"/>
      <c r="AH117" s="577"/>
      <c r="AI117" s="577"/>
      <c r="AJ117" s="535"/>
      <c r="AK117" s="535"/>
      <c r="AL117" s="572"/>
      <c r="AM117" s="572"/>
      <c r="AN117" s="572"/>
      <c r="AO117" s="572"/>
      <c r="AP117" s="573"/>
      <c r="AQ117" s="573"/>
      <c r="AR117" s="574"/>
      <c r="AS117" s="574"/>
      <c r="AT117" s="575"/>
      <c r="AU117" s="550"/>
    </row>
    <row r="118" spans="1:47" s="551" customFormat="1" ht="46.5" hidden="1" customHeight="1" x14ac:dyDescent="0.25">
      <c r="A118" s="846"/>
      <c r="B118" s="837"/>
      <c r="C118" s="837"/>
      <c r="D118" s="837"/>
      <c r="E118" s="837"/>
      <c r="F118" s="837"/>
      <c r="G118" s="837"/>
      <c r="H118" s="821"/>
      <c r="I118" s="831"/>
      <c r="J118" s="839"/>
      <c r="K118" s="845"/>
      <c r="L118" s="839"/>
      <c r="M118" s="831"/>
      <c r="N118" s="839"/>
      <c r="O118" s="831"/>
      <c r="P118" s="564">
        <v>4</v>
      </c>
      <c r="Q118" s="565"/>
      <c r="R118" s="566" t="str">
        <f t="shared" si="112"/>
        <v/>
      </c>
      <c r="S118" s="565"/>
      <c r="T118" s="565"/>
      <c r="U118" s="578" t="str">
        <f t="shared" si="113"/>
        <v/>
      </c>
      <c r="V118" s="565"/>
      <c r="W118" s="565"/>
      <c r="X118" s="565"/>
      <c r="Y118" s="567" t="str">
        <f>IFERROR(IF(AND(R117="Probabilidad",R118="Probabilidad"),(AA117-(+AA117*U118)),IF(AND(R117="Impacto",R118="Probabilidad"),(AA116-(+AA116*U118)),IF(R118="Impacto",AA117,""))),"")</f>
        <v/>
      </c>
      <c r="Z118" s="568" t="str">
        <f t="shared" si="122"/>
        <v/>
      </c>
      <c r="AA118" s="569" t="str">
        <f t="shared" si="123"/>
        <v/>
      </c>
      <c r="AB118" s="568" t="str">
        <f t="shared" si="124"/>
        <v/>
      </c>
      <c r="AC118" s="569" t="str">
        <f>IFERROR(IF(AND(R117="Impacto",R118="Impacto"),(AC117-(+AC117*U118)),IF(AND(R117="Probabilidad",R118="Impacto"),(AC116-(+AC116*U118)),IF(R118="Probabilidad",AC117,""))),"")</f>
        <v/>
      </c>
      <c r="AD118" s="568" t="str">
        <f>IFERROR(IF(OR(AND(Z118="Muy Baja",AB118="Leve"),AND(Z118="Muy Baja",AB118="Menor"),AND(Z118="Baja",AB118="Leve")),"Bajo",IF(OR(AND(Z118="Muy baja",AB118="Moderado"),AND(Z118="Baja",AB118="Menor"),AND(Z118="Baja",AB118="Moderado"),AND(Z118="Media",AB118="Leve"),AND(Z118="Media",AB118="Menor"),AND(Z118="Media",AB118="Moderado"),AND(Z118="Alta",AB118="Leve"),AND(Z118="Alta",AB118="Menor")),"Moderado",IF(OR(AND(Z118="Muy Baja",AB118="Mayor"),AND(Z118="Baja",AB118="Mayor"),AND(Z118="Media",AB118="Mayor"),AND(Z118="Alta",AB118="Moderado"),AND(Z118="Alta",AB118="Mayor"),AND(Z118="Muy Alta",AB118="Leve"),AND(Z118="Muy Alta",AB118="Menor"),AND(Z118="Muy Alta",AB118="Moderado"),AND(Z118="Muy Alta",AB118="Mayor")),"Alto",IF(OR(AND(Z118="Muy Baja",AB118="Catastrófico"),AND(Z118="Baja",AB118="Catastrófico"),AND(Z118="Media",AB118="Catastrófico"),AND(Z118="Alta",AB118="Catastrófico"),AND(Z118="Muy Alta",AB118="Catastrófico")),"Extremo","")))),"")</f>
        <v/>
      </c>
      <c r="AE118" s="830"/>
      <c r="AF118" s="539"/>
      <c r="AG118" s="594"/>
      <c r="AH118" s="577"/>
      <c r="AI118" s="577"/>
      <c r="AJ118" s="535"/>
      <c r="AK118" s="535"/>
      <c r="AL118" s="572"/>
      <c r="AM118" s="572"/>
      <c r="AN118" s="572"/>
      <c r="AO118" s="572"/>
      <c r="AP118" s="573"/>
      <c r="AQ118" s="573"/>
      <c r="AR118" s="574"/>
      <c r="AS118" s="574"/>
      <c r="AT118" s="575"/>
      <c r="AU118" s="550"/>
    </row>
    <row r="119" spans="1:47" s="551" customFormat="1" ht="147.75" hidden="1" customHeight="1" thickBot="1" x14ac:dyDescent="0.3">
      <c r="A119" s="602">
        <v>29</v>
      </c>
      <c r="B119" s="565" t="s">
        <v>819</v>
      </c>
      <c r="C119" s="565" t="s">
        <v>115</v>
      </c>
      <c r="D119" s="565" t="s">
        <v>905</v>
      </c>
      <c r="E119" s="565" t="s">
        <v>906</v>
      </c>
      <c r="F119" s="565" t="s">
        <v>907</v>
      </c>
      <c r="G119" s="565" t="s">
        <v>540</v>
      </c>
      <c r="H119" s="539">
        <v>2</v>
      </c>
      <c r="I119" s="603" t="str">
        <f>IF(H119&lt;=0,"",IF(H119&lt;=2,"Muy Baja",IF(H119&lt;=24,"Baja",IF(H119&lt;=500,"Media",IF(H119&lt;=5000,"Alta","Muy Alta")))))</f>
        <v>Muy Baja</v>
      </c>
      <c r="J119" s="563">
        <f>IF(I119="","",IF(I119="Muy Baja",0.2,IF(I119="Baja",0.4,IF(I119="Media",0.6,IF(I119="Alta",0.8,IF(I119="Muy Alta",1,))))))</f>
        <v>0.2</v>
      </c>
      <c r="K119" s="586" t="s">
        <v>127</v>
      </c>
      <c r="L119" s="563" t="str">
        <f>IF(NOT(ISERROR(MATCH(K119,'Tabla Impacto'!$B$221:$B$223,0))),'Tabla Impacto'!$F$223&amp;"Por favor no seleccionar los criterios de impacto(Afectación Económica o presupuestal y Pérdida Reputacional)",K119)</f>
        <v xml:space="preserve">     El riesgo afecta la imagen de alguna área de la organización</v>
      </c>
      <c r="M119" s="603" t="str">
        <f>IF(OR(L119='Tabla Impacto'!$C$11,L119='Tabla Impacto'!$D$11),"Leve",IF(OR(L119='Tabla Impacto'!$C$12,L119='Tabla Impacto'!$D$12),"Menor",IF(OR(L119='Tabla Impacto'!$C$13,L119='Tabla Impacto'!$D$13),"Moderado",IF(OR(L119='Tabla Impacto'!$C$14,L119='Tabla Impacto'!$D$14),"Mayor",IF(OR(L119='Tabla Impacto'!$C$15,L119='Tabla Impacto'!$D$15),"Catastrófico","")))))</f>
        <v>Leve</v>
      </c>
      <c r="N119" s="563">
        <f>IF(M119="","",IF(M119="Leve",0.2,IF(M119="Menor",0.4,IF(M119="Moderado",0.6,IF(M119="Mayor",0.8,IF(M119="Catastrófico",1,))))))</f>
        <v>0.2</v>
      </c>
      <c r="O119" s="603" t="str">
        <f>IF(OR(AND(I119="Muy Baja",M119="Leve"),AND(I119="Muy Baja",M119="Menor"),AND(I119="Baja",M119="Leve")),"Bajo",IF(OR(AND(I119="Muy baja",M119="Moderado"),AND(I119="Baja",M119="Menor"),AND(I119="Baja",M119="Moderado"),AND(I119="Media",M119="Leve"),AND(I119="Media",M119="Menor"),AND(I119="Media",M119="Moderado"),AND(I119="Alta",M119="Leve"),AND(I119="Alta",M119="Menor")),"Moderado",IF(OR(AND(I119="Muy Baja",M119="Mayor"),AND(I119="Baja",M119="Mayor"),AND(I119="Media",M119="Mayor"),AND(I119="Alta",M119="Moderado"),AND(I119="Alta",M119="Mayor"),AND(I119="Muy Alta",M119="Leve"),AND(I119="Muy Alta",M119="Menor"),AND(I119="Muy Alta",M119="Moderado"),AND(I119="Muy Alta",M119="Mayor")),"Alto",IF(OR(AND(I119="Muy Baja",M119="Catastrófico"),AND(I119="Baja",M119="Catastrófico"),AND(I119="Media",M119="Catastrófico"),AND(I119="Alta",M119="Catastrófico"),AND(I119="Muy Alta",M119="Catastrófico")),"Extremo",""))))</f>
        <v>Bajo</v>
      </c>
      <c r="P119" s="564">
        <v>1</v>
      </c>
      <c r="Q119" s="565" t="s">
        <v>968</v>
      </c>
      <c r="R119" s="566" t="str">
        <f t="shared" si="112"/>
        <v>Probabilidad</v>
      </c>
      <c r="S119" s="565" t="s">
        <v>13</v>
      </c>
      <c r="T119" s="565" t="s">
        <v>8</v>
      </c>
      <c r="U119" s="578" t="str">
        <f t="shared" si="113"/>
        <v>40%</v>
      </c>
      <c r="V119" s="565" t="s">
        <v>18</v>
      </c>
      <c r="W119" s="565" t="s">
        <v>21</v>
      </c>
      <c r="X119" s="565" t="s">
        <v>539</v>
      </c>
      <c r="Y119" s="567">
        <f>IFERROR(IF(R119="Probabilidad",(J119-(+J119*U119)),IF(R119="Impacto",J119,"")),"")</f>
        <v>0.12</v>
      </c>
      <c r="Z119" s="568" t="str">
        <f>IFERROR(IF(Y119="","",IF(Y119&lt;=0.2,"Muy Baja",IF(Y119&lt;=0.4,"Baja",IF(Y119&lt;=0.6,"Media",IF(Y119&lt;=0.8,"Alta","Muy Alta"))))),"")</f>
        <v>Muy Baja</v>
      </c>
      <c r="AA119" s="569">
        <f>+Y119</f>
        <v>0.12</v>
      </c>
      <c r="AB119" s="568" t="str">
        <f>IFERROR(IF(AC119="","",IF(AC119&lt;=0.2,"Leve",IF(AC119&lt;=0.4,"Menor",IF(AC119&lt;=0.6,"Moderado",IF(AC119&lt;=0.8,"Mayor","Catastrófico"))))),"")</f>
        <v>Leve</v>
      </c>
      <c r="AC119" s="569">
        <f>IFERROR(IF(R119="Impacto",(N119-(+N119*U119)),IF(R119="Probabilidad",N119,"")),"")</f>
        <v>0.2</v>
      </c>
      <c r="AD119" s="568" t="str">
        <f>IFERROR(IF(OR(AND(Z119="Muy Baja",AB119="Leve"),AND(Z119="Muy Baja",AB119="Menor"),AND(Z119="Baja",AB119="Leve")),"Bajo",IF(OR(AND(Z119="Muy baja",AB119="Moderado"),AND(Z119="Baja",AB119="Menor"),AND(Z119="Baja",AB119="Moderado"),AND(Z119="Media",AB119="Leve"),AND(Z119="Media",AB119="Menor"),AND(Z119="Media",AB119="Moderado"),AND(Z119="Alta",AB119="Leve"),AND(Z119="Alta",AB119="Menor")),"Moderado",IF(OR(AND(Z119="Muy Baja",AB119="Mayor"),AND(Z119="Baja",AB119="Mayor"),AND(Z119="Media",AB119="Mayor"),AND(Z119="Alta",AB119="Moderado"),AND(Z119="Alta",AB119="Mayor"),AND(Z119="Muy Alta",AB119="Leve"),AND(Z119="Muy Alta",AB119="Menor"),AND(Z119="Muy Alta",AB119="Moderado"),AND(Z119="Muy Alta",AB119="Mayor")),"Alto",IF(OR(AND(Z119="Muy Baja",AB119="Catastrófico"),AND(Z119="Baja",AB119="Catastrófico"),AND(Z119="Media",AB119="Catastrófico"),AND(Z119="Alta",AB119="Catastrófico"),AND(Z119="Muy Alta",AB119="Catastrófico")),"Extremo","")))),"")</f>
        <v>Bajo</v>
      </c>
      <c r="AE119" s="823" t="s">
        <v>26</v>
      </c>
      <c r="AF119" s="539"/>
      <c r="AG119" s="594"/>
      <c r="AH119" s="577"/>
      <c r="AI119" s="577"/>
      <c r="AJ119" s="261" t="s">
        <v>1133</v>
      </c>
      <c r="AK119" s="538" t="s">
        <v>1094</v>
      </c>
      <c r="AL119" s="572"/>
      <c r="AM119" s="572"/>
      <c r="AN119" s="572"/>
      <c r="AO119" s="572"/>
      <c r="AP119" s="573"/>
      <c r="AQ119" s="573"/>
      <c r="AR119" s="574"/>
      <c r="AS119" s="574"/>
      <c r="AT119" s="575"/>
      <c r="AU119" s="550"/>
    </row>
    <row r="120" spans="1:47" s="551" customFormat="1" ht="135" hidden="1" customHeight="1" x14ac:dyDescent="0.25">
      <c r="A120" s="846">
        <v>30</v>
      </c>
      <c r="B120" s="837" t="s">
        <v>819</v>
      </c>
      <c r="C120" s="837" t="s">
        <v>116</v>
      </c>
      <c r="D120" s="837" t="s">
        <v>908</v>
      </c>
      <c r="E120" s="837" t="s">
        <v>909</v>
      </c>
      <c r="F120" s="837" t="s">
        <v>910</v>
      </c>
      <c r="G120" s="837" t="s">
        <v>540</v>
      </c>
      <c r="H120" s="831">
        <v>400</v>
      </c>
      <c r="I120" s="831" t="str">
        <f t="shared" ref="I120" si="126">IF(H120&lt;=0,"",IF(H120&lt;=2,"Muy Baja",IF(H120&lt;=24,"Baja",IF(H120&lt;=500,"Media",IF(H120&lt;=5000,"Alta","Muy Alta")))))</f>
        <v>Media</v>
      </c>
      <c r="J120" s="839">
        <f t="shared" ref="J120" si="127">IF(I120="","",IF(I120="Muy Baja",0.2,IF(I120="Baja",0.4,IF(I120="Media",0.6,IF(I120="Alta",0.8,IF(I120="Muy Alta",1,))))))</f>
        <v>0.6</v>
      </c>
      <c r="K120" s="845" t="s">
        <v>124</v>
      </c>
      <c r="L120" s="839" t="str">
        <f>IF(NOT(ISERROR(MATCH(K120,'Tabla Impacto'!$B$221:$B$223,0))),'Tabla Impacto'!$F$223&amp;"Por favor no seleccionar los criterios de impacto(Afectación Económica o presupuestal y Pérdida Reputacional)",K120)</f>
        <v xml:space="preserve">     Entre 10 y 50 SMLMV </v>
      </c>
      <c r="M120" s="831" t="str">
        <f>IF(OR(L120='Tabla Impacto'!$C$11,L120='Tabla Impacto'!$D$11),"Leve",IF(OR(L120='Tabla Impacto'!$C$12,L120='Tabla Impacto'!$D$12),"Menor",IF(OR(L120='Tabla Impacto'!$C$13,L120='Tabla Impacto'!$D$13),"Moderado",IF(OR(L120='Tabla Impacto'!$C$14,L120='Tabla Impacto'!$D$14),"Mayor",IF(OR(L120='Tabla Impacto'!$C$15,L120='Tabla Impacto'!$D$15),"Catastrófico","")))))</f>
        <v>Menor</v>
      </c>
      <c r="N120" s="839">
        <f t="shared" ref="N120" si="128">IF(M120="","",IF(M120="Leve",0.2,IF(M120="Menor",0.4,IF(M120="Moderado",0.6,IF(M120="Mayor",0.8,IF(M120="Catastrófico",1,))))))</f>
        <v>0.4</v>
      </c>
      <c r="O120" s="831" t="str">
        <f t="shared" ref="O120" si="129">IF(OR(AND(I120="Muy Baja",M120="Leve"),AND(I120="Muy Baja",M120="Menor"),AND(I120="Baja",M120="Leve")),"Bajo",IF(OR(AND(I120="Muy baja",M120="Moderado"),AND(I120="Baja",M120="Menor"),AND(I120="Baja",M120="Moderado"),AND(I120="Media",M120="Leve"),AND(I120="Media",M120="Menor"),AND(I120="Media",M120="Moderado"),AND(I120="Alta",M120="Leve"),AND(I120="Alta",M120="Menor")),"Moderado",IF(OR(AND(I120="Muy Baja",M120="Mayor"),AND(I120="Baja",M120="Mayor"),AND(I120="Media",M120="Mayor"),AND(I120="Alta",M120="Moderado"),AND(I120="Alta",M120="Mayor"),AND(I120="Muy Alta",M120="Leve"),AND(I120="Muy Alta",M120="Menor"),AND(I120="Muy Alta",M120="Moderado"),AND(I120="Muy Alta",M120="Mayor")),"Alto",IF(OR(AND(I120="Muy Baja",M120="Catastrófico"),AND(I120="Baja",M120="Catastrófico"),AND(I120="Media",M120="Catastrófico"),AND(I120="Alta",M120="Catastrófico"),AND(I120="Muy Alta",M120="Catastrófico")),"Extremo",""))))</f>
        <v>Moderado</v>
      </c>
      <c r="P120" s="529">
        <v>1</v>
      </c>
      <c r="Q120" s="565" t="s">
        <v>970</v>
      </c>
      <c r="R120" s="566" t="str">
        <f t="shared" si="112"/>
        <v>Probabilidad</v>
      </c>
      <c r="S120" s="565" t="s">
        <v>14</v>
      </c>
      <c r="T120" s="565" t="s">
        <v>8</v>
      </c>
      <c r="U120" s="578" t="str">
        <f t="shared" si="113"/>
        <v>30%</v>
      </c>
      <c r="V120" s="565" t="s">
        <v>18</v>
      </c>
      <c r="W120" s="565" t="s">
        <v>21</v>
      </c>
      <c r="X120" s="565" t="s">
        <v>539</v>
      </c>
      <c r="Y120" s="567">
        <f>IFERROR(IF(R120="Probabilidad",(J120-(+J120*U120)),IF(R120="Impacto",J120,"")),"")</f>
        <v>0.42</v>
      </c>
      <c r="Z120" s="568" t="str">
        <f>IFERROR(IF(Y120="","",IF(Y120&lt;=0.2,"Muy Baja",IF(Y120&lt;=0.4,"Baja",IF(Y120&lt;=0.6,"Media",IF(Y120&lt;=0.8,"Alta","Muy Alta"))))),"")</f>
        <v>Media</v>
      </c>
      <c r="AA120" s="569">
        <f>+Y120</f>
        <v>0.42</v>
      </c>
      <c r="AB120" s="568" t="str">
        <f>IFERROR(IF(AC120="","",IF(AC120&lt;=0.2,"Leve",IF(AC120&lt;=0.4,"Menor",IF(AC120&lt;=0.6,"Moderado",IF(AC120&lt;=0.8,"Mayor","Catastrófico"))))),"")</f>
        <v>Menor</v>
      </c>
      <c r="AC120" s="569">
        <f>IFERROR(IF(R120="Impacto",(N120-(+N120*U120)),IF(R120="Probabilidad",N120,"")),"")</f>
        <v>0.4</v>
      </c>
      <c r="AD120" s="568" t="str">
        <f>IFERROR(IF(OR(AND(Z120="Muy Baja",AB120="Leve"),AND(Z120="Muy Baja",AB120="Menor"),AND(Z120="Baja",AB120="Leve")),"Bajo",IF(OR(AND(Z120="Muy baja",AB120="Moderado"),AND(Z120="Baja",AB120="Menor"),AND(Z120="Baja",AB120="Moderado"),AND(Z120="Media",AB120="Leve"),AND(Z120="Media",AB120="Menor"),AND(Z120="Media",AB120="Moderado"),AND(Z120="Alta",AB120="Leve"),AND(Z120="Alta",AB120="Menor")),"Moderado",IF(OR(AND(Z120="Muy Baja",AB120="Mayor"),AND(Z120="Baja",AB120="Mayor"),AND(Z120="Media",AB120="Mayor"),AND(Z120="Alta",AB120="Moderado"),AND(Z120="Alta",AB120="Mayor"),AND(Z120="Muy Alta",AB120="Leve"),AND(Z120="Muy Alta",AB120="Menor"),AND(Z120="Muy Alta",AB120="Moderado"),AND(Z120="Muy Alta",AB120="Mayor")),"Alto",IF(OR(AND(Z120="Muy Baja",AB120="Catastrófico"),AND(Z120="Baja",AB120="Catastrófico"),AND(Z120="Media",AB120="Catastrófico"),AND(Z120="Alta",AB120="Catastrófico"),AND(Z120="Muy Alta",AB120="Catastrófico")),"Extremo","")))),"")</f>
        <v>Moderado</v>
      </c>
      <c r="AE120" s="824"/>
      <c r="AF120" s="539"/>
      <c r="AG120" s="594"/>
      <c r="AH120" s="577"/>
      <c r="AI120" s="577"/>
      <c r="AJ120" s="528" t="s">
        <v>1133</v>
      </c>
      <c r="AK120" s="528" t="s">
        <v>1094</v>
      </c>
      <c r="AL120" s="572"/>
      <c r="AM120" s="572"/>
      <c r="AN120" s="572"/>
      <c r="AO120" s="572"/>
      <c r="AP120" s="573"/>
      <c r="AQ120" s="573"/>
      <c r="AR120" s="574"/>
      <c r="AS120" s="574"/>
      <c r="AT120" s="575"/>
      <c r="AU120" s="550"/>
    </row>
    <row r="121" spans="1:47" s="551" customFormat="1" ht="132" hidden="1" customHeight="1" thickBot="1" x14ac:dyDescent="0.3">
      <c r="A121" s="846"/>
      <c r="B121" s="837"/>
      <c r="C121" s="837"/>
      <c r="D121" s="837"/>
      <c r="E121" s="837"/>
      <c r="F121" s="837"/>
      <c r="G121" s="837"/>
      <c r="H121" s="831"/>
      <c r="I121" s="831"/>
      <c r="J121" s="839"/>
      <c r="K121" s="845"/>
      <c r="L121" s="839"/>
      <c r="M121" s="831"/>
      <c r="N121" s="839"/>
      <c r="O121" s="831"/>
      <c r="P121" s="529">
        <v>2</v>
      </c>
      <c r="Q121" s="565" t="s">
        <v>971</v>
      </c>
      <c r="R121" s="566" t="str">
        <f t="shared" si="112"/>
        <v>Probabilidad</v>
      </c>
      <c r="S121" s="565" t="s">
        <v>13</v>
      </c>
      <c r="T121" s="565" t="s">
        <v>8</v>
      </c>
      <c r="U121" s="578" t="str">
        <f t="shared" si="113"/>
        <v>40%</v>
      </c>
      <c r="V121" s="565" t="s">
        <v>18</v>
      </c>
      <c r="W121" s="565" t="s">
        <v>21</v>
      </c>
      <c r="X121" s="565" t="s">
        <v>539</v>
      </c>
      <c r="Y121" s="567">
        <f>IFERROR(IF(AND(R120="Probabilidad",R121="Probabilidad"),(AA120-(+AA120*U121)),IF(R121="Probabilidad",(J120-(+J120*U121)),IF(R121="Impacto",AA120,""))),"")</f>
        <v>0.252</v>
      </c>
      <c r="Z121" s="568" t="str">
        <f t="shared" ref="Z121:Z123" si="130">IFERROR(IF(Y121="","",IF(Y121&lt;=0.2,"Muy Baja",IF(Y121&lt;=0.4,"Baja",IF(Y121&lt;=0.6,"Media",IF(Y121&lt;=0.8,"Alta","Muy Alta"))))),"")</f>
        <v>Baja</v>
      </c>
      <c r="AA121" s="569">
        <f t="shared" ref="AA121:AA123" si="131">+Y121</f>
        <v>0.252</v>
      </c>
      <c r="AB121" s="568" t="str">
        <f t="shared" ref="AB121:AB123" si="132">IFERROR(IF(AC121="","",IF(AC121&lt;=0.2,"Leve",IF(AC121&lt;=0.4,"Menor",IF(AC121&lt;=0.6,"Moderado",IF(AC121&lt;=0.8,"Mayor","Catastrófico"))))),"")</f>
        <v>Menor</v>
      </c>
      <c r="AC121" s="569">
        <f>IFERROR(IF(AND(R120="Impacto",R121="Impacto"),(AC120-(+AC120*U121)),IF(R121="Impacto",(N120-(+N120*U121)),IF(R121="Probabilidad",AC120,""))),"")</f>
        <v>0.4</v>
      </c>
      <c r="AD121" s="568" t="str">
        <f t="shared" ref="AD121:AD122" si="133">IFERROR(IF(OR(AND(Z121="Muy Baja",AB121="Leve"),AND(Z121="Muy Baja",AB121="Menor"),AND(Z121="Baja",AB121="Leve")),"Bajo",IF(OR(AND(Z121="Muy baja",AB121="Moderado"),AND(Z121="Baja",AB121="Menor"),AND(Z121="Baja",AB121="Moderado"),AND(Z121="Media",AB121="Leve"),AND(Z121="Media",AB121="Menor"),AND(Z121="Media",AB121="Moderado"),AND(Z121="Alta",AB121="Leve"),AND(Z121="Alta",AB121="Menor")),"Moderado",IF(OR(AND(Z121="Muy Baja",AB121="Mayor"),AND(Z121="Baja",AB121="Mayor"),AND(Z121="Media",AB121="Mayor"),AND(Z121="Alta",AB121="Moderado"),AND(Z121="Alta",AB121="Mayor"),AND(Z121="Muy Alta",AB121="Leve"),AND(Z121="Muy Alta",AB121="Menor"),AND(Z121="Muy Alta",AB121="Moderado"),AND(Z121="Muy Alta",AB121="Mayor")),"Alto",IF(OR(AND(Z121="Muy Baja",AB121="Catastrófico"),AND(Z121="Baja",AB121="Catastrófico"),AND(Z121="Media",AB121="Catastrófico"),AND(Z121="Alta",AB121="Catastrófico"),AND(Z121="Muy Alta",AB121="Catastrófico")),"Extremo","")))),"")</f>
        <v>Moderado</v>
      </c>
      <c r="AE121" s="824"/>
      <c r="AF121" s="530"/>
      <c r="AG121" s="530"/>
      <c r="AH121" s="530"/>
      <c r="AI121" s="532"/>
      <c r="AJ121" s="584"/>
      <c r="AK121" s="584"/>
      <c r="AL121" s="572"/>
      <c r="AM121" s="572"/>
      <c r="AN121" s="572"/>
      <c r="AO121" s="572"/>
      <c r="AP121" s="573"/>
      <c r="AQ121" s="573"/>
      <c r="AR121" s="574"/>
      <c r="AS121" s="574"/>
      <c r="AT121" s="575"/>
      <c r="AU121" s="550"/>
    </row>
    <row r="122" spans="1:47" s="551" customFormat="1" ht="46.5" hidden="1" customHeight="1" x14ac:dyDescent="0.25">
      <c r="A122" s="846"/>
      <c r="B122" s="837"/>
      <c r="C122" s="837"/>
      <c r="D122" s="837"/>
      <c r="E122" s="837"/>
      <c r="F122" s="837"/>
      <c r="G122" s="837"/>
      <c r="H122" s="831"/>
      <c r="I122" s="831"/>
      <c r="J122" s="839"/>
      <c r="K122" s="845"/>
      <c r="L122" s="839"/>
      <c r="M122" s="831"/>
      <c r="N122" s="839"/>
      <c r="O122" s="831"/>
      <c r="Y122" s="567" t="str">
        <f>IFERROR(IF(AND(R121="Probabilidad",R122="Probabilidad"),(AA121-(+AA121*U122)),IF(AND(R121="Impacto",R122="Probabilidad"),(AA120-(+AA120*U122)),IF(R122="Impacto",AA121,""))),"")</f>
        <v/>
      </c>
      <c r="Z122" s="568" t="str">
        <f t="shared" si="130"/>
        <v/>
      </c>
      <c r="AA122" s="569" t="str">
        <f t="shared" si="131"/>
        <v/>
      </c>
      <c r="AB122" s="568" t="str">
        <f t="shared" si="132"/>
        <v/>
      </c>
      <c r="AC122" s="569" t="str">
        <f>IFERROR(IF(AND(R121="Impacto",R122="Impacto"),(AC121-(+AC121*U122)),IF(AND(R121="Probabilidad",R122="Impacto"),(AC120-(+AC120*U122)),IF(R122="Probabilidad",AC121,""))),"")</f>
        <v/>
      </c>
      <c r="AD122" s="568" t="str">
        <f t="shared" si="133"/>
        <v/>
      </c>
      <c r="AE122" s="824"/>
      <c r="AF122" s="530"/>
      <c r="AG122" s="530"/>
      <c r="AH122" s="530"/>
      <c r="AI122" s="532"/>
      <c r="AJ122" s="584"/>
      <c r="AK122" s="584"/>
      <c r="AL122" s="572"/>
      <c r="AM122" s="572"/>
      <c r="AN122" s="572"/>
      <c r="AO122" s="572"/>
      <c r="AP122" s="573"/>
      <c r="AQ122" s="573"/>
      <c r="AR122" s="574"/>
      <c r="AS122" s="574"/>
      <c r="AT122" s="575"/>
      <c r="AU122" s="550"/>
    </row>
    <row r="123" spans="1:47" s="551" customFormat="1" ht="46.5" hidden="1" customHeight="1" x14ac:dyDescent="0.25">
      <c r="A123" s="846"/>
      <c r="B123" s="837"/>
      <c r="C123" s="837"/>
      <c r="D123" s="837"/>
      <c r="E123" s="837"/>
      <c r="F123" s="837"/>
      <c r="G123" s="837"/>
      <c r="H123" s="831"/>
      <c r="I123" s="831"/>
      <c r="J123" s="839"/>
      <c r="K123" s="845"/>
      <c r="L123" s="839"/>
      <c r="M123" s="831"/>
      <c r="N123" s="839"/>
      <c r="O123" s="831"/>
      <c r="Y123" s="567" t="str">
        <f>IFERROR(IF(AND(R122="Probabilidad",R123="Probabilidad"),(AA122-(+AA122*U123)),IF(AND(R122="Impacto",R123="Probabilidad"),(AA121-(+AA121*U123)),IF(R123="Impacto",AA122,""))),"")</f>
        <v/>
      </c>
      <c r="Z123" s="568" t="str">
        <f t="shared" si="130"/>
        <v/>
      </c>
      <c r="AA123" s="569" t="str">
        <f t="shared" si="131"/>
        <v/>
      </c>
      <c r="AB123" s="568" t="str">
        <f t="shared" si="132"/>
        <v/>
      </c>
      <c r="AC123" s="569" t="str">
        <f>IFERROR(IF(AND(R122="Impacto",R123="Impacto"),(AC122-(+AC122*U123)),IF(AND(R122="Probabilidad",R123="Impacto"),(AC121-(+AC121*U123)),IF(R123="Probabilidad",AC122,""))),"")</f>
        <v/>
      </c>
      <c r="AD123" s="568" t="str">
        <f>IFERROR(IF(OR(AND(Z123="Muy Baja",AB123="Leve"),AND(Z123="Muy Baja",AB123="Menor"),AND(Z123="Baja",AB123="Leve")),"Bajo",IF(OR(AND(Z123="Muy baja",AB123="Moderado"),AND(Z123="Baja",AB123="Menor"),AND(Z123="Baja",AB123="Moderado"),AND(Z123="Media",AB123="Leve"),AND(Z123="Media",AB123="Menor"),AND(Z123="Media",AB123="Moderado"),AND(Z123="Alta",AB123="Leve"),AND(Z123="Alta",AB123="Menor")),"Moderado",IF(OR(AND(Z123="Muy Baja",AB123="Mayor"),AND(Z123="Baja",AB123="Mayor"),AND(Z123="Media",AB123="Mayor"),AND(Z123="Alta",AB123="Moderado"),AND(Z123="Alta",AB123="Mayor"),AND(Z123="Muy Alta",AB123="Leve"),AND(Z123="Muy Alta",AB123="Menor"),AND(Z123="Muy Alta",AB123="Moderado"),AND(Z123="Muy Alta",AB123="Mayor")),"Alto",IF(OR(AND(Z123="Muy Baja",AB123="Catastrófico"),AND(Z123="Baja",AB123="Catastrófico"),AND(Z123="Media",AB123="Catastrófico"),AND(Z123="Alta",AB123="Catastrófico"),AND(Z123="Muy Alta",AB123="Catastrófico")),"Extremo","")))),"")</f>
        <v/>
      </c>
      <c r="AE123" s="829"/>
      <c r="AF123" s="530"/>
      <c r="AG123" s="530"/>
      <c r="AH123" s="530"/>
      <c r="AI123" s="532"/>
      <c r="AJ123" s="584"/>
      <c r="AK123" s="584"/>
      <c r="AL123" s="572"/>
      <c r="AM123" s="572"/>
      <c r="AN123" s="572"/>
      <c r="AO123" s="572"/>
      <c r="AP123" s="573"/>
      <c r="AQ123" s="573"/>
      <c r="AR123" s="574"/>
      <c r="AS123" s="574"/>
      <c r="AT123" s="575"/>
      <c r="AU123" s="550"/>
    </row>
    <row r="124" spans="1:47" s="551" customFormat="1" ht="180.75" customHeight="1" thickBot="1" x14ac:dyDescent="0.3">
      <c r="A124" s="846">
        <v>3</v>
      </c>
      <c r="B124" s="837" t="s">
        <v>819</v>
      </c>
      <c r="C124" s="837" t="s">
        <v>116</v>
      </c>
      <c r="D124" s="837" t="s">
        <v>911</v>
      </c>
      <c r="E124" s="837" t="s">
        <v>912</v>
      </c>
      <c r="F124" s="837" t="s">
        <v>913</v>
      </c>
      <c r="G124" s="837" t="s">
        <v>783</v>
      </c>
      <c r="H124" s="821">
        <v>1</v>
      </c>
      <c r="I124" s="831" t="str">
        <f>IF(H124&lt;=0,"",IF(H124&lt;=2,"Muy Baja",IF(H124&lt;=24,"Baja",IF(H124&lt;=500,"Media",IF(H124&lt;=5000,"Alta","Muy Alta")))))</f>
        <v>Muy Baja</v>
      </c>
      <c r="J124" s="839">
        <f>IF(I124="","",IF(I124="Muy Baja",0.2,IF(I124="Baja",0.4,IF(I124="Media",0.6,IF(I124="Alta",0.8,IF(I124="Muy Alta",1,))))))</f>
        <v>0.2</v>
      </c>
      <c r="K124" s="845" t="s">
        <v>124</v>
      </c>
      <c r="L124" s="839" t="str">
        <f>IF(NOT(ISERROR(MATCH(K124,'Tabla Impacto'!$B$221:$B$223,0))),'Tabla Impacto'!$F$223&amp;"Por favor no seleccionar los criterios de impacto(Afectación Económica o presupuestal y Pérdida Reputacional)",K124)</f>
        <v xml:space="preserve">     Entre 10 y 50 SMLMV </v>
      </c>
      <c r="M124" s="831" t="str">
        <f>IF(OR(L124='Tabla Impacto'!$C$11,L124='Tabla Impacto'!$D$11),"Leve",IF(OR(L124='Tabla Impacto'!$C$12,L124='Tabla Impacto'!$D$12),"Menor",IF(OR(L124='Tabla Impacto'!$C$13,L124='Tabla Impacto'!$D$13),"Moderado",IF(OR(L124='Tabla Impacto'!$C$14,L124='Tabla Impacto'!$D$14),"Mayor",IF(OR(L124='Tabla Impacto'!$C$15,L124='Tabla Impacto'!$D$15),"Catastrófico","")))))</f>
        <v>Menor</v>
      </c>
      <c r="N124" s="839">
        <f>IF(M124="","",IF(M124="Leve",0.2,IF(M124="Menor",0.4,IF(M124="Moderado",0.6,IF(M124="Mayor",0.8,IF(M124="Catastrófico",1,))))))</f>
        <v>0.4</v>
      </c>
      <c r="O124" s="831" t="str">
        <f>IF(OR(AND(I124="Muy Baja",M124="Leve"),AND(I124="Muy Baja",M124="Menor"),AND(I124="Baja",M124="Leve")),"Bajo",IF(OR(AND(I124="Muy baja",M124="Moderado"),AND(I124="Baja",M124="Menor"),AND(I124="Baja",M124="Moderado"),AND(I124="Media",M124="Leve"),AND(I124="Media",M124="Menor"),AND(I124="Media",M124="Moderado"),AND(I124="Alta",M124="Leve"),AND(I124="Alta",M124="Menor")),"Moderado",IF(OR(AND(I124="Muy Baja",M124="Mayor"),AND(I124="Baja",M124="Mayor"),AND(I124="Media",M124="Mayor"),AND(I124="Alta",M124="Moderado"),AND(I124="Alta",M124="Mayor"),AND(I124="Muy Alta",M124="Leve"),AND(I124="Muy Alta",M124="Menor"),AND(I124="Muy Alta",M124="Moderado"),AND(I124="Muy Alta",M124="Mayor")),"Alto",IF(OR(AND(I124="Muy Baja",M124="Catastrófico"),AND(I124="Baja",M124="Catastrófico"),AND(I124="Media",M124="Catastrófico"),AND(I124="Alta",M124="Catastrófico"),AND(I124="Muy Alta",M124="Catastrófico")),"Extremo",""))))</f>
        <v>Bajo</v>
      </c>
      <c r="P124" s="564">
        <v>1</v>
      </c>
      <c r="Q124" s="565" t="s">
        <v>969</v>
      </c>
      <c r="R124" s="566" t="str">
        <f t="shared" ref="R124:R130" si="134">IF(OR(S124="Preventivo",S124="Detectivo"),"Probabilidad",IF(S124="Correctivo","Impacto",""))</f>
        <v>Probabilidad</v>
      </c>
      <c r="S124" s="565" t="s">
        <v>13</v>
      </c>
      <c r="T124" s="565" t="s">
        <v>8</v>
      </c>
      <c r="U124" s="578" t="str">
        <f t="shared" ref="U124:U147" si="135">IF(AND(S124="Preventivo",T124="Automático"),"50%",IF(AND(S124="Preventivo",T124="Manual"),"40%",IF(AND(S124="Detectivo",T124="Automático"),"40%",IF(AND(S124="Detectivo",T124="Manual"),"30%",IF(AND(S124="Correctivo",T124="Automático"),"35%",IF(AND(S124="Correctivo",T124="Manual"),"25%",""))))))</f>
        <v>40%</v>
      </c>
      <c r="V124" s="565" t="s">
        <v>18</v>
      </c>
      <c r="W124" s="565" t="s">
        <v>21</v>
      </c>
      <c r="X124" s="565" t="s">
        <v>539</v>
      </c>
      <c r="Y124" s="567">
        <f>IFERROR(IF(R124="Probabilidad",(J124-(+J124*U124)),IF(R124="Impacto",J124,"")),"")</f>
        <v>0.12</v>
      </c>
      <c r="Z124" s="568" t="str">
        <f>IFERROR(IF(Y124="","",IF(Y124&lt;=0.2,"Muy Baja",IF(Y124&lt;=0.4,"Baja",IF(Y124&lt;=0.6,"Media",IF(Y124&lt;=0.8,"Alta","Muy Alta"))))),"")</f>
        <v>Muy Baja</v>
      </c>
      <c r="AA124" s="569">
        <f>+Y124</f>
        <v>0.12</v>
      </c>
      <c r="AB124" s="568" t="str">
        <f>IFERROR(IF(AC124="","",IF(AC124&lt;=0.2,"Leve",IF(AC124&lt;=0.4,"Menor",IF(AC124&lt;=0.6,"Moderado",IF(AC124&lt;=0.8,"Mayor","Catastrófico"))))),"")</f>
        <v>Menor</v>
      </c>
      <c r="AC124" s="569">
        <f>IFERROR(IF(R124="Impacto",(N124-(+N124*U124)),IF(R124="Probabilidad",N124,"")),"")</f>
        <v>0.4</v>
      </c>
      <c r="AD124" s="568" t="str">
        <f>IFERROR(IF(OR(AND(Z124="Muy Baja",AB124="Leve"),AND(Z124="Muy Baja",AB124="Menor"),AND(Z124="Baja",AB124="Leve")),"Bajo",IF(OR(AND(Z124="Muy baja",AB124="Moderado"),AND(Z124="Baja",AB124="Menor"),AND(Z124="Baja",AB124="Moderado"),AND(Z124="Media",AB124="Leve"),AND(Z124="Media",AB124="Menor"),AND(Z124="Media",AB124="Moderado"),AND(Z124="Alta",AB124="Leve"),AND(Z124="Alta",AB124="Menor")),"Moderado",IF(OR(AND(Z124="Muy Baja",AB124="Mayor"),AND(Z124="Baja",AB124="Mayor"),AND(Z124="Media",AB124="Mayor"),AND(Z124="Alta",AB124="Moderado"),AND(Z124="Alta",AB124="Mayor"),AND(Z124="Muy Alta",AB124="Leve"),AND(Z124="Muy Alta",AB124="Menor"),AND(Z124="Muy Alta",AB124="Moderado"),AND(Z124="Muy Alta",AB124="Mayor")),"Alto",IF(OR(AND(Z124="Muy Baja",AB124="Catastrófico"),AND(Z124="Baja",AB124="Catastrófico"),AND(Z124="Media",AB124="Catastrófico"),AND(Z124="Alta",AB124="Catastrófico"),AND(Z124="Muy Alta",AB124="Catastrófico")),"Extremo","")))),"")</f>
        <v>Bajo</v>
      </c>
      <c r="AE124" s="823" t="s">
        <v>26</v>
      </c>
      <c r="AF124" s="539" t="s">
        <v>1136</v>
      </c>
      <c r="AG124" s="539" t="s">
        <v>1134</v>
      </c>
      <c r="AH124" s="604">
        <v>45656</v>
      </c>
      <c r="AI124" s="604" t="s">
        <v>1135</v>
      </c>
      <c r="AJ124" s="261" t="s">
        <v>1133</v>
      </c>
      <c r="AK124" s="538" t="s">
        <v>1094</v>
      </c>
      <c r="AL124" s="572"/>
      <c r="AM124" s="572"/>
      <c r="AN124" s="572"/>
      <c r="AO124" s="572"/>
      <c r="AP124" s="573"/>
      <c r="AQ124" s="573"/>
      <c r="AR124" s="574"/>
      <c r="AS124" s="574"/>
      <c r="AT124" s="575"/>
      <c r="AU124" s="550"/>
    </row>
    <row r="125" spans="1:47" s="551" customFormat="1" ht="46.5" hidden="1" customHeight="1" x14ac:dyDescent="0.25">
      <c r="A125" s="846"/>
      <c r="B125" s="837"/>
      <c r="C125" s="837"/>
      <c r="D125" s="837"/>
      <c r="E125" s="837"/>
      <c r="F125" s="837"/>
      <c r="G125" s="837"/>
      <c r="H125" s="821"/>
      <c r="I125" s="831"/>
      <c r="J125" s="839"/>
      <c r="K125" s="845"/>
      <c r="L125" s="839"/>
      <c r="M125" s="831"/>
      <c r="N125" s="839"/>
      <c r="O125" s="831"/>
      <c r="P125" s="564">
        <v>2</v>
      </c>
      <c r="Q125" s="565"/>
      <c r="R125" s="566" t="str">
        <f t="shared" si="134"/>
        <v/>
      </c>
      <c r="S125" s="565"/>
      <c r="T125" s="565"/>
      <c r="U125" s="578" t="str">
        <f t="shared" si="135"/>
        <v/>
      </c>
      <c r="V125" s="565"/>
      <c r="W125" s="565"/>
      <c r="X125" s="565"/>
      <c r="Y125" s="567" t="str">
        <f>IFERROR(IF(AND(R124="Probabilidad",R125="Probabilidad"),(AA124-(+AA124*U125)),IF(R125="Probabilidad",(J124-(+J124*U125)),IF(R125="Impacto",AA124,""))),"")</f>
        <v/>
      </c>
      <c r="Z125" s="568" t="str">
        <f t="shared" ref="Z125" si="136">IFERROR(IF(Y125="","",IF(Y125&lt;=0.2,"Muy Baja",IF(Y125&lt;=0.4,"Baja",IF(Y125&lt;=0.6,"Media",IF(Y125&lt;=0.8,"Alta","Muy Alta"))))),"")</f>
        <v/>
      </c>
      <c r="AA125" s="569" t="str">
        <f t="shared" ref="AA125" si="137">+Y125</f>
        <v/>
      </c>
      <c r="AB125" s="568" t="str">
        <f t="shared" ref="AB125" si="138">IFERROR(IF(AC125="","",IF(AC125&lt;=0.2,"Leve",IF(AC125&lt;=0.4,"Menor",IF(AC125&lt;=0.6,"Moderado",IF(AC125&lt;=0.8,"Mayor","Catastrófico"))))),"")</f>
        <v/>
      </c>
      <c r="AC125" s="569" t="str">
        <f>IFERROR(IF(AND(R124="Impacto",R125="Impacto"),(AC124-(+AC124*U125)),IF(R125="Impacto",(N124-(+N124*U125)),IF(R125="Probabilidad",AC124,""))),"")</f>
        <v/>
      </c>
      <c r="AD125" s="568" t="str">
        <f t="shared" ref="AD125" si="139">IFERROR(IF(OR(AND(Z125="Muy Baja",AB125="Leve"),AND(Z125="Muy Baja",AB125="Menor"),AND(Z125="Baja",AB125="Leve")),"Bajo",IF(OR(AND(Z125="Muy baja",AB125="Moderado"),AND(Z125="Baja",AB125="Menor"),AND(Z125="Baja",AB125="Moderado"),AND(Z125="Media",AB125="Leve"),AND(Z125="Media",AB125="Menor"),AND(Z125="Media",AB125="Moderado"),AND(Z125="Alta",AB125="Leve"),AND(Z125="Alta",AB125="Menor")),"Moderado",IF(OR(AND(Z125="Muy Baja",AB125="Mayor"),AND(Z125="Baja",AB125="Mayor"),AND(Z125="Media",AB125="Mayor"),AND(Z125="Alta",AB125="Moderado"),AND(Z125="Alta",AB125="Mayor"),AND(Z125="Muy Alta",AB125="Leve"),AND(Z125="Muy Alta",AB125="Menor"),AND(Z125="Muy Alta",AB125="Moderado"),AND(Z125="Muy Alta",AB125="Mayor")),"Alto",IF(OR(AND(Z125="Muy Baja",AB125="Catastrófico"),AND(Z125="Baja",AB125="Catastrófico"),AND(Z125="Media",AB125="Catastrófico"),AND(Z125="Alta",AB125="Catastrófico"),AND(Z125="Muy Alta",AB125="Catastrófico")),"Extremo","")))),"")</f>
        <v/>
      </c>
      <c r="AE125" s="829"/>
      <c r="AF125" s="530"/>
      <c r="AG125" s="530"/>
      <c r="AH125" s="530"/>
      <c r="AI125" s="532"/>
      <c r="AJ125" s="584"/>
      <c r="AK125" s="584"/>
      <c r="AL125" s="572"/>
      <c r="AM125" s="572"/>
      <c r="AN125" s="572"/>
      <c r="AO125" s="572"/>
      <c r="AP125" s="573"/>
      <c r="AQ125" s="573"/>
      <c r="AR125" s="574"/>
      <c r="AS125" s="574"/>
      <c r="AT125" s="575"/>
      <c r="AU125" s="550"/>
    </row>
    <row r="126" spans="1:47" s="551" customFormat="1" ht="166.5" customHeight="1" x14ac:dyDescent="0.25">
      <c r="A126" s="846">
        <v>4</v>
      </c>
      <c r="B126" s="837" t="s">
        <v>809</v>
      </c>
      <c r="C126" s="837" t="s">
        <v>824</v>
      </c>
      <c r="D126" s="837" t="s">
        <v>834</v>
      </c>
      <c r="E126" s="837" t="s">
        <v>835</v>
      </c>
      <c r="F126" s="837" t="s">
        <v>836</v>
      </c>
      <c r="G126" s="837" t="s">
        <v>783</v>
      </c>
      <c r="H126" s="821">
        <v>10</v>
      </c>
      <c r="I126" s="831" t="str">
        <f>IF(H126&lt;=0,"",IF(H126&lt;=2,"Muy Baja",IF(H126&lt;=24,"Baja",IF(H126&lt;=500,"Media",IF(H126&lt;=5000,"Alta","Muy Alta")))))</f>
        <v>Baja</v>
      </c>
      <c r="J126" s="839">
        <f>IF(I126="","",IF(I126="Muy Baja",0.2,IF(I126="Baja",0.4,IF(I126="Media",0.6,IF(I126="Alta",0.8,IF(I126="Muy Alta",1,))))))</f>
        <v>0.4</v>
      </c>
      <c r="K126" s="845" t="s">
        <v>123</v>
      </c>
      <c r="L126" s="839" t="str">
        <f>IF(NOT(ISERROR(MATCH(K126,'Tabla Impacto'!$B$221:$B$223,0))),'Tabla Impacto'!$F$223&amp;"Por favor no seleccionar los criterios de impacto(Afectación Económica o presupuestal y Pérdida Reputacional)",K126)</f>
        <v xml:space="preserve">     Entre 50 y 100 SMLMV </v>
      </c>
      <c r="M126" s="831" t="str">
        <f>IF(OR(L126='Tabla Impacto'!$C$11,L126='Tabla Impacto'!$D$11),"Leve",IF(OR(L126='Tabla Impacto'!$C$12,L126='Tabla Impacto'!$D$12),"Menor",IF(OR(L126='Tabla Impacto'!$C$13,L126='Tabla Impacto'!$D$13),"Moderado",IF(OR(L126='Tabla Impacto'!$C$14,L126='Tabla Impacto'!$D$14),"Mayor",IF(OR(L126='Tabla Impacto'!$C$15,L126='Tabla Impacto'!$D$15),"Catastrófico","")))))</f>
        <v>Moderado</v>
      </c>
      <c r="N126" s="839">
        <f>IF(M126="","",IF(M126="Leve",0.2,IF(M126="Menor",0.4,IF(M126="Moderado",0.6,IF(M126="Mayor",0.8,IF(M126="Catastrófico",1,))))))</f>
        <v>0.6</v>
      </c>
      <c r="O126" s="831" t="str">
        <f>IF(OR(AND(I126="Muy Baja",M126="Leve"),AND(I126="Muy Baja",M126="Menor"),AND(I126="Baja",M126="Leve")),"Bajo",IF(OR(AND(I126="Muy baja",M126="Moderado"),AND(I126="Baja",M126="Menor"),AND(I126="Baja",M126="Moderado"),AND(I126="Media",M126="Leve"),AND(I126="Media",M126="Menor"),AND(I126="Media",M126="Moderado"),AND(I126="Alta",M126="Leve"),AND(I126="Alta",M126="Menor")),"Moderado",IF(OR(AND(I126="Muy Baja",M126="Mayor"),AND(I126="Baja",M126="Mayor"),AND(I126="Media",M126="Mayor"),AND(I126="Alta",M126="Moderado"),AND(I126="Alta",M126="Mayor"),AND(I126="Muy Alta",M126="Leve"),AND(I126="Muy Alta",M126="Menor"),AND(I126="Muy Alta",M126="Moderado"),AND(I126="Muy Alta",M126="Mayor")),"Alto",IF(OR(AND(I126="Muy Baja",M126="Catastrófico"),AND(I126="Baja",M126="Catastrófico"),AND(I126="Media",M126="Catastrófico"),AND(I126="Alta",M126="Catastrófico"),AND(I126="Muy Alta",M126="Catastrófico")),"Extremo",""))))</f>
        <v>Moderado</v>
      </c>
      <c r="P126" s="564">
        <v>1</v>
      </c>
      <c r="Q126" s="565" t="s">
        <v>1137</v>
      </c>
      <c r="R126" s="565" t="str">
        <f t="shared" si="134"/>
        <v>Probabilidad</v>
      </c>
      <c r="S126" s="565" t="s">
        <v>14</v>
      </c>
      <c r="T126" s="565" t="s">
        <v>8</v>
      </c>
      <c r="U126" s="565" t="str">
        <f t="shared" si="135"/>
        <v>30%</v>
      </c>
      <c r="V126" s="565" t="s">
        <v>18</v>
      </c>
      <c r="W126" s="565" t="s">
        <v>21</v>
      </c>
      <c r="X126" s="565" t="s">
        <v>539</v>
      </c>
      <c r="Y126" s="567">
        <f>IFERROR(IF(R126="Probabilidad",(J126-(+J126*U126)),IF(R126="Impacto",J126,"")),"")</f>
        <v>0.28000000000000003</v>
      </c>
      <c r="Z126" s="568" t="str">
        <f>IFERROR(IF(Y126="","",IF(Y126&lt;=0.2,"Muy Baja",IF(Y126&lt;=0.4,"Baja",IF(Y126&lt;=0.6,"Media",IF(Y126&lt;=0.8,"Alta","Muy Alta"))))),"")</f>
        <v>Baja</v>
      </c>
      <c r="AA126" s="569">
        <f>+Y126</f>
        <v>0.28000000000000003</v>
      </c>
      <c r="AB126" s="568" t="str">
        <f>IFERROR(IF(AC126="","",IF(AC126&lt;=0.2,"Leve",IF(AC126&lt;=0.4,"Menor",IF(AC126&lt;=0.6,"Moderado",IF(AC126&lt;=0.8,"Mayor","Catastrófico"))))),"")</f>
        <v>Moderado</v>
      </c>
      <c r="AC126" s="569">
        <f>IFERROR(IF(R126="Impacto",(N126-(+N126*U126)),IF(R126="Probabilidad",N126,"")),"")</f>
        <v>0.6</v>
      </c>
      <c r="AD126" s="568" t="str">
        <f>IFERROR(IF(OR(AND(Z126="Muy Baja",AB126="Leve"),AND(Z126="Muy Baja",AB126="Menor"),AND(Z126="Baja",AB126="Leve")),"Bajo",IF(OR(AND(Z126="Muy baja",AB126="Moderado"),AND(Z126="Baja",AB126="Menor"),AND(Z126="Baja",AB126="Moderado"),AND(Z126="Media",AB126="Leve"),AND(Z126="Media",AB126="Menor"),AND(Z126="Media",AB126="Moderado"),AND(Z126="Alta",AB126="Leve"),AND(Z126="Alta",AB126="Menor")),"Moderado",IF(OR(AND(Z126="Muy Baja",AB126="Mayor"),AND(Z126="Baja",AB126="Mayor"),AND(Z126="Media",AB126="Mayor"),AND(Z126="Alta",AB126="Moderado"),AND(Z126="Alta",AB126="Mayor"),AND(Z126="Muy Alta",AB126="Leve"),AND(Z126="Muy Alta",AB126="Menor"),AND(Z126="Muy Alta",AB126="Moderado"),AND(Z126="Muy Alta",AB126="Mayor")),"Alto",IF(OR(AND(Z126="Muy Baja",AB126="Catastrófico"),AND(Z126="Baja",AB126="Catastrófico"),AND(Z126="Media",AB126="Catastrófico"),AND(Z126="Alta",AB126="Catastrófico"),AND(Z126="Muy Alta",AB126="Catastrófico")),"Extremo","")))),"")</f>
        <v>Moderado</v>
      </c>
      <c r="AE126" s="830" t="s">
        <v>26</v>
      </c>
      <c r="AF126" s="564" t="s">
        <v>1138</v>
      </c>
      <c r="AG126" s="539" t="s">
        <v>1139</v>
      </c>
      <c r="AH126" s="243">
        <v>45656</v>
      </c>
      <c r="AI126" s="539" t="s">
        <v>1140</v>
      </c>
      <c r="AJ126" s="538" t="s">
        <v>1141</v>
      </c>
      <c r="AK126" s="538" t="s">
        <v>1139</v>
      </c>
      <c r="AL126" s="572"/>
      <c r="AM126" s="572"/>
      <c r="AN126" s="572"/>
      <c r="AO126" s="572"/>
      <c r="AP126" s="573"/>
      <c r="AQ126" s="573"/>
      <c r="AR126" s="574"/>
      <c r="AS126" s="574"/>
      <c r="AT126" s="575"/>
      <c r="AU126" s="550"/>
    </row>
    <row r="127" spans="1:47" s="551" customFormat="1" ht="46.5" hidden="1" customHeight="1" x14ac:dyDescent="0.25">
      <c r="A127" s="846"/>
      <c r="B127" s="837"/>
      <c r="C127" s="837"/>
      <c r="D127" s="837"/>
      <c r="E127" s="837"/>
      <c r="F127" s="837"/>
      <c r="G127" s="837"/>
      <c r="H127" s="821"/>
      <c r="I127" s="831"/>
      <c r="J127" s="839"/>
      <c r="K127" s="845"/>
      <c r="L127" s="839"/>
      <c r="M127" s="831"/>
      <c r="N127" s="839"/>
      <c r="O127" s="831"/>
      <c r="P127" s="564">
        <v>2</v>
      </c>
      <c r="Q127" s="565"/>
      <c r="R127" s="565" t="str">
        <f t="shared" si="134"/>
        <v/>
      </c>
      <c r="S127" s="565"/>
      <c r="T127" s="565"/>
      <c r="U127" s="565" t="str">
        <f t="shared" si="135"/>
        <v/>
      </c>
      <c r="V127" s="565"/>
      <c r="W127" s="565"/>
      <c r="X127" s="565"/>
      <c r="Y127" s="567" t="str">
        <f>IFERROR(IF(AND(R126="Probabilidad",R127="Probabilidad"),(AA126-(+AA126*U127)),IF(R127="Probabilidad",(J126-(+J126*U127)),IF(R127="Impacto",AA126,""))),"")</f>
        <v/>
      </c>
      <c r="Z127" s="568" t="str">
        <f t="shared" ref="Z127:Z129" si="140">IFERROR(IF(Y127="","",IF(Y127&lt;=0.2,"Muy Baja",IF(Y127&lt;=0.4,"Baja",IF(Y127&lt;=0.6,"Media",IF(Y127&lt;=0.8,"Alta","Muy Alta"))))),"")</f>
        <v/>
      </c>
      <c r="AA127" s="569" t="str">
        <f t="shared" ref="AA127:AA129" si="141">+Y127</f>
        <v/>
      </c>
      <c r="AB127" s="568" t="str">
        <f t="shared" ref="AB127:AB129" si="142">IFERROR(IF(AC127="","",IF(AC127&lt;=0.2,"Leve",IF(AC127&lt;=0.4,"Menor",IF(AC127&lt;=0.6,"Moderado",IF(AC127&lt;=0.8,"Mayor","Catastrófico"))))),"")</f>
        <v/>
      </c>
      <c r="AC127" s="569" t="str">
        <f>IFERROR(IF(AND(R126="Impacto",R127="Impacto"),(AC126-(+AC126*U127)),IF(R127="Impacto",(N126-(+N126*U127)),IF(R127="Probabilidad",AC126,""))),"")</f>
        <v/>
      </c>
      <c r="AD127" s="568" t="str">
        <f t="shared" ref="AD127:AD128" si="143">IFERROR(IF(OR(AND(Z127="Muy Baja",AB127="Leve"),AND(Z127="Muy Baja",AB127="Menor"),AND(Z127="Baja",AB127="Leve")),"Bajo",IF(OR(AND(Z127="Muy baja",AB127="Moderado"),AND(Z127="Baja",AB127="Menor"),AND(Z127="Baja",AB127="Moderado"),AND(Z127="Media",AB127="Leve"),AND(Z127="Media",AB127="Menor"),AND(Z127="Media",AB127="Moderado"),AND(Z127="Alta",AB127="Leve"),AND(Z127="Alta",AB127="Menor")),"Moderado",IF(OR(AND(Z127="Muy Baja",AB127="Mayor"),AND(Z127="Baja",AB127="Mayor"),AND(Z127="Media",AB127="Mayor"),AND(Z127="Alta",AB127="Moderado"),AND(Z127="Alta",AB127="Mayor"),AND(Z127="Muy Alta",AB127="Leve"),AND(Z127="Muy Alta",AB127="Menor"),AND(Z127="Muy Alta",AB127="Moderado"),AND(Z127="Muy Alta",AB127="Mayor")),"Alto",IF(OR(AND(Z127="Muy Baja",AB127="Catastrófico"),AND(Z127="Baja",AB127="Catastrófico"),AND(Z127="Media",AB127="Catastrófico"),AND(Z127="Alta",AB127="Catastrófico"),AND(Z127="Muy Alta",AB127="Catastrófico")),"Extremo","")))),"")</f>
        <v/>
      </c>
      <c r="AE127" s="830"/>
      <c r="AF127" s="539"/>
      <c r="AG127" s="594"/>
      <c r="AH127" s="577"/>
      <c r="AI127" s="577"/>
      <c r="AJ127" s="539"/>
      <c r="AK127" s="539"/>
      <c r="AL127" s="572"/>
      <c r="AM127" s="572"/>
      <c r="AN127" s="572"/>
      <c r="AO127" s="572"/>
      <c r="AP127" s="573"/>
      <c r="AQ127" s="573"/>
      <c r="AR127" s="574"/>
      <c r="AS127" s="574"/>
      <c r="AT127" s="575"/>
      <c r="AU127" s="550"/>
    </row>
    <row r="128" spans="1:47" s="551" customFormat="1" ht="57" hidden="1" customHeight="1" x14ac:dyDescent="0.25">
      <c r="A128" s="846"/>
      <c r="B128" s="837"/>
      <c r="C128" s="837"/>
      <c r="D128" s="837"/>
      <c r="E128" s="837"/>
      <c r="F128" s="837"/>
      <c r="G128" s="837"/>
      <c r="H128" s="821"/>
      <c r="I128" s="831"/>
      <c r="J128" s="839"/>
      <c r="K128" s="845"/>
      <c r="L128" s="839"/>
      <c r="M128" s="831"/>
      <c r="N128" s="839"/>
      <c r="O128" s="831"/>
      <c r="P128" s="564">
        <v>3</v>
      </c>
      <c r="Q128" s="565"/>
      <c r="R128" s="565" t="str">
        <f t="shared" si="134"/>
        <v/>
      </c>
      <c r="S128" s="565"/>
      <c r="T128" s="565"/>
      <c r="U128" s="565" t="str">
        <f t="shared" si="135"/>
        <v/>
      </c>
      <c r="V128" s="565"/>
      <c r="W128" s="565"/>
      <c r="X128" s="565"/>
      <c r="Y128" s="567" t="str">
        <f>IFERROR(IF(AND(R127="Probabilidad",R128="Probabilidad"),(AA127-(+AA127*U128)),IF(AND(R127="Impacto",R128="Probabilidad"),(AA126-(+AA126*U128)),IF(R128="Impacto",AA127,""))),"")</f>
        <v/>
      </c>
      <c r="Z128" s="568" t="str">
        <f t="shared" si="140"/>
        <v/>
      </c>
      <c r="AA128" s="569" t="str">
        <f t="shared" si="141"/>
        <v/>
      </c>
      <c r="AB128" s="568" t="str">
        <f t="shared" si="142"/>
        <v/>
      </c>
      <c r="AC128" s="569" t="str">
        <f>IFERROR(IF(AND(R127="Impacto",R128="Impacto"),(AC127-(+AC127*U128)),IF(AND(R127="Probabilidad",R128="Impacto"),(AC126-(+AC126*U128)),IF(R128="Probabilidad",AC127,""))),"")</f>
        <v/>
      </c>
      <c r="AD128" s="568" t="str">
        <f t="shared" si="143"/>
        <v/>
      </c>
      <c r="AE128" s="830"/>
      <c r="AF128" s="539"/>
      <c r="AG128" s="594"/>
      <c r="AH128" s="577"/>
      <c r="AI128" s="577"/>
      <c r="AJ128" s="539"/>
      <c r="AK128" s="539"/>
      <c r="AL128" s="572"/>
      <c r="AM128" s="572"/>
      <c r="AN128" s="572"/>
      <c r="AO128" s="572"/>
      <c r="AP128" s="573"/>
      <c r="AQ128" s="573"/>
      <c r="AR128" s="574"/>
      <c r="AS128" s="574"/>
      <c r="AT128" s="575"/>
      <c r="AU128" s="550"/>
    </row>
    <row r="129" spans="1:47" s="551" customFormat="1" ht="46.5" hidden="1" customHeight="1" x14ac:dyDescent="0.25">
      <c r="A129" s="846"/>
      <c r="B129" s="837"/>
      <c r="C129" s="837"/>
      <c r="D129" s="837"/>
      <c r="E129" s="837"/>
      <c r="F129" s="837"/>
      <c r="G129" s="837"/>
      <c r="H129" s="821"/>
      <c r="I129" s="831"/>
      <c r="J129" s="839"/>
      <c r="K129" s="845"/>
      <c r="L129" s="839"/>
      <c r="M129" s="831"/>
      <c r="N129" s="839"/>
      <c r="O129" s="831"/>
      <c r="P129" s="564">
        <v>4</v>
      </c>
      <c r="Q129" s="565"/>
      <c r="R129" s="565" t="str">
        <f t="shared" si="134"/>
        <v/>
      </c>
      <c r="S129" s="565"/>
      <c r="T129" s="565"/>
      <c r="U129" s="565" t="str">
        <f t="shared" si="135"/>
        <v/>
      </c>
      <c r="V129" s="565"/>
      <c r="W129" s="565"/>
      <c r="X129" s="565"/>
      <c r="Y129" s="567" t="str">
        <f>IFERROR(IF(AND(R128="Probabilidad",R129="Probabilidad"),(AA128-(+AA128*U129)),IF(AND(R128="Impacto",R129="Probabilidad"),(AA127-(+AA127*U129)),IF(R129="Impacto",AA128,""))),"")</f>
        <v/>
      </c>
      <c r="Z129" s="568" t="str">
        <f t="shared" si="140"/>
        <v/>
      </c>
      <c r="AA129" s="569" t="str">
        <f t="shared" si="141"/>
        <v/>
      </c>
      <c r="AB129" s="568" t="str">
        <f t="shared" si="142"/>
        <v/>
      </c>
      <c r="AC129" s="569" t="str">
        <f>IFERROR(IF(AND(R128="Impacto",R129="Impacto"),(AC128-(+AC128*U129)),IF(AND(R128="Probabilidad",R129="Impacto"),(AC127-(+AC127*U129)),IF(R129="Probabilidad",AC128,""))),"")</f>
        <v/>
      </c>
      <c r="AD129" s="568" t="str">
        <f>IFERROR(IF(OR(AND(Z129="Muy Baja",AB129="Leve"),AND(Z129="Muy Baja",AB129="Menor"),AND(Z129="Baja",AB129="Leve")),"Bajo",IF(OR(AND(Z129="Muy baja",AB129="Moderado"),AND(Z129="Baja",AB129="Menor"),AND(Z129="Baja",AB129="Moderado"),AND(Z129="Media",AB129="Leve"),AND(Z129="Media",AB129="Menor"),AND(Z129="Media",AB129="Moderado"),AND(Z129="Alta",AB129="Leve"),AND(Z129="Alta",AB129="Menor")),"Moderado",IF(OR(AND(Z129="Muy Baja",AB129="Mayor"),AND(Z129="Baja",AB129="Mayor"),AND(Z129="Media",AB129="Mayor"),AND(Z129="Alta",AB129="Moderado"),AND(Z129="Alta",AB129="Mayor"),AND(Z129="Muy Alta",AB129="Leve"),AND(Z129="Muy Alta",AB129="Menor"),AND(Z129="Muy Alta",AB129="Moderado"),AND(Z129="Muy Alta",AB129="Mayor")),"Alto",IF(OR(AND(Z129="Muy Baja",AB129="Catastrófico"),AND(Z129="Baja",AB129="Catastrófico"),AND(Z129="Media",AB129="Catastrófico"),AND(Z129="Alta",AB129="Catastrófico"),AND(Z129="Muy Alta",AB129="Catastrófico")),"Extremo","")))),"")</f>
        <v/>
      </c>
      <c r="AE129" s="830"/>
      <c r="AF129" s="539"/>
      <c r="AG129" s="594"/>
      <c r="AH129" s="577"/>
      <c r="AI129" s="577"/>
      <c r="AJ129" s="539"/>
      <c r="AK129" s="539"/>
      <c r="AL129" s="572"/>
      <c r="AM129" s="572"/>
      <c r="AN129" s="572"/>
      <c r="AO129" s="572"/>
      <c r="AP129" s="573"/>
      <c r="AQ129" s="573"/>
      <c r="AR129" s="574"/>
      <c r="AS129" s="574"/>
      <c r="AT129" s="575"/>
      <c r="AU129" s="550"/>
    </row>
    <row r="130" spans="1:47" s="551" customFormat="1" ht="148.5" hidden="1" customHeight="1" thickBot="1" x14ac:dyDescent="0.3">
      <c r="A130" s="846">
        <v>33</v>
      </c>
      <c r="B130" s="837" t="s">
        <v>809</v>
      </c>
      <c r="C130" s="837" t="s">
        <v>823</v>
      </c>
      <c r="D130" s="837" t="s">
        <v>837</v>
      </c>
      <c r="E130" s="837" t="s">
        <v>838</v>
      </c>
      <c r="F130" s="837" t="s">
        <v>839</v>
      </c>
      <c r="G130" s="837" t="s">
        <v>929</v>
      </c>
      <c r="H130" s="821">
        <v>1500</v>
      </c>
      <c r="I130" s="831" t="str">
        <f>IF(H130&lt;=0,"",IF(H130&lt;=2,"Muy Baja",IF(H130&lt;=24,"Baja",IF(H130&lt;=500,"Media",IF(H130&lt;=5000,"Alta","Muy Alta")))))</f>
        <v>Alta</v>
      </c>
      <c r="J130" s="839">
        <f>IF(I130="","",IF(I130="Muy Baja",0.2,IF(I130="Baja",0.4,IF(I130="Media",0.6,IF(I130="Alta",0.8,IF(I130="Muy Alta",1,))))))</f>
        <v>0.8</v>
      </c>
      <c r="K130" s="845" t="s">
        <v>130</v>
      </c>
      <c r="L130" s="839" t="str">
        <f>IF(NOT(ISERROR(MATCH(K130,'Tabla Impacto'!$B$221:$B$223,0))),'Tabla Impacto'!$F$223&amp;"Por favor no seleccionar los criterios de impacto(Afectación Económica o presupuestal y Pérdida Reputacional)",K130)</f>
        <v xml:space="preserve">     El riesgo afecta la imagen de de la entidad con efecto publicitario sostenido a nivel de sector administrativo, nivel departamental o municipal</v>
      </c>
      <c r="M130" s="831" t="str">
        <f>IF(OR(L130='Tabla Impacto'!$C$11,L130='Tabla Impacto'!$D$11),"Leve",IF(OR(L130='Tabla Impacto'!$C$12,L130='Tabla Impacto'!$D$12),"Menor",IF(OR(L130='Tabla Impacto'!$C$13,L130='Tabla Impacto'!$D$13),"Moderado",IF(OR(L130='Tabla Impacto'!$C$14,L130='Tabla Impacto'!$D$14),"Mayor",IF(OR(L130='Tabla Impacto'!$C$15,L130='Tabla Impacto'!$D$15),"Catastrófico","")))))</f>
        <v>Mayor</v>
      </c>
      <c r="N130" s="839">
        <f>IF(M130="","",IF(M130="Leve",0.2,IF(M130="Menor",0.4,IF(M130="Moderado",0.6,IF(M130="Mayor",0.8,IF(M130="Catastrófico",1,))))))</f>
        <v>0.8</v>
      </c>
      <c r="O130" s="831" t="str">
        <f>IF(OR(AND(I130="Muy Baja",M130="Leve"),AND(I130="Muy Baja",M130="Menor"),AND(I130="Baja",M130="Leve")),"Bajo",IF(OR(AND(I130="Muy baja",M130="Moderado"),AND(I130="Baja",M130="Menor"),AND(I130="Baja",M130="Moderado"),AND(I130="Media",M130="Leve"),AND(I130="Media",M130="Menor"),AND(I130="Media",M130="Moderado"),AND(I130="Alta",M130="Leve"),AND(I130="Alta",M130="Menor")),"Moderado",IF(OR(AND(I130="Muy Baja",M130="Mayor"),AND(I130="Baja",M130="Mayor"),AND(I130="Media",M130="Mayor"),AND(I130="Alta",M130="Moderado"),AND(I130="Alta",M130="Mayor"),AND(I130="Muy Alta",M130="Leve"),AND(I130="Muy Alta",M130="Menor"),AND(I130="Muy Alta",M130="Moderado"),AND(I130="Muy Alta",M130="Mayor")),"Alto",IF(OR(AND(I130="Muy Baja",M130="Catastrófico"),AND(I130="Baja",M130="Catastrófico"),AND(I130="Media",M130="Catastrófico"),AND(I130="Alta",M130="Catastrófico"),AND(I130="Muy Alta",M130="Catastrófico")),"Extremo",""))))</f>
        <v>Alto</v>
      </c>
      <c r="P130" s="564">
        <v>1</v>
      </c>
      <c r="Q130" s="565" t="s">
        <v>1142</v>
      </c>
      <c r="R130" s="566" t="str">
        <f t="shared" si="134"/>
        <v>Probabilidad</v>
      </c>
      <c r="S130" s="566" t="s">
        <v>13</v>
      </c>
      <c r="T130" s="566" t="s">
        <v>8</v>
      </c>
      <c r="U130" s="566" t="str">
        <f t="shared" si="135"/>
        <v>40%</v>
      </c>
      <c r="V130" s="566" t="s">
        <v>18</v>
      </c>
      <c r="W130" s="566" t="s">
        <v>21</v>
      </c>
      <c r="X130" s="566" t="s">
        <v>539</v>
      </c>
      <c r="Y130" s="567">
        <f>IFERROR(IF(R130="Probabilidad",(J130-(+J130*U130)),IF(R130="Impacto",J130,"")),"")</f>
        <v>0.48</v>
      </c>
      <c r="Z130" s="568" t="str">
        <f>IFERROR(IF(Y130="","",IF(Y130&lt;=0.2,"Muy Baja",IF(Y130&lt;=0.4,"Baja",IF(Y130&lt;=0.6,"Media",IF(Y130&lt;=0.8,"Alta","Muy Alta"))))),"")</f>
        <v>Media</v>
      </c>
      <c r="AA130" s="569">
        <f>+Y130</f>
        <v>0.48</v>
      </c>
      <c r="AB130" s="568" t="str">
        <f>IFERROR(IF(AC130="","",IF(AC130&lt;=0.2,"Leve",IF(AC130&lt;=0.4,"Menor",IF(AC130&lt;=0.6,"Moderado",IF(AC130&lt;=0.8,"Mayor","Catastrófico"))))),"")</f>
        <v>Mayor</v>
      </c>
      <c r="AC130" s="569">
        <f>IFERROR(IF(R130="Impacto",(N130-(+N130*U130)),IF(R130="Probabilidad",N130,"")),"")</f>
        <v>0.8</v>
      </c>
      <c r="AD130" s="568" t="str">
        <f>IFERROR(IF(OR(AND(Z130="Muy Baja",AB130="Leve"),AND(Z130="Muy Baja",AB130="Menor"),AND(Z130="Baja",AB130="Leve")),"Bajo",IF(OR(AND(Z130="Muy baja",AB130="Moderado"),AND(Z130="Baja",AB130="Menor"),AND(Z130="Baja",AB130="Moderado"),AND(Z130="Media",AB130="Leve"),AND(Z130="Media",AB130="Menor"),AND(Z130="Media",AB130="Moderado"),AND(Z130="Alta",AB130="Leve"),AND(Z130="Alta",AB130="Menor")),"Moderado",IF(OR(AND(Z130="Muy Baja",AB130="Mayor"),AND(Z130="Baja",AB130="Mayor"),AND(Z130="Media",AB130="Mayor"),AND(Z130="Alta",AB130="Moderado"),AND(Z130="Alta",AB130="Mayor"),AND(Z130="Muy Alta",AB130="Leve"),AND(Z130="Muy Alta",AB130="Menor"),AND(Z130="Muy Alta",AB130="Moderado"),AND(Z130="Muy Alta",AB130="Mayor")),"Alto",IF(OR(AND(Z130="Muy Baja",AB130="Catastrófico"),AND(Z130="Baja",AB130="Catastrófico"),AND(Z130="Media",AB130="Catastrófico"),AND(Z130="Alta",AB130="Catastrófico"),AND(Z130="Muy Alta",AB130="Catastrófico")),"Extremo","")))),"")</f>
        <v>Alto</v>
      </c>
      <c r="AE130" s="830" t="s">
        <v>26</v>
      </c>
      <c r="AF130" s="553" t="s">
        <v>1143</v>
      </c>
      <c r="AG130" s="538" t="s">
        <v>1144</v>
      </c>
      <c r="AH130" s="233">
        <v>45656</v>
      </c>
      <c r="AI130" s="538" t="s">
        <v>1145</v>
      </c>
      <c r="AJ130" s="538" t="s">
        <v>1141</v>
      </c>
      <c r="AK130" s="538" t="s">
        <v>1144</v>
      </c>
      <c r="AL130" s="572"/>
      <c r="AM130" s="572"/>
      <c r="AN130" s="572"/>
      <c r="AO130" s="572"/>
      <c r="AP130" s="573"/>
      <c r="AQ130" s="573"/>
      <c r="AR130" s="574"/>
      <c r="AS130" s="574"/>
      <c r="AT130" s="575"/>
      <c r="AU130" s="550"/>
    </row>
    <row r="131" spans="1:47" s="551" customFormat="1" ht="46.5" hidden="1" customHeight="1" x14ac:dyDescent="0.25">
      <c r="A131" s="846"/>
      <c r="B131" s="837"/>
      <c r="C131" s="837"/>
      <c r="D131" s="837"/>
      <c r="E131" s="837"/>
      <c r="F131" s="837"/>
      <c r="G131" s="837"/>
      <c r="H131" s="821"/>
      <c r="I131" s="831"/>
      <c r="J131" s="839"/>
      <c r="K131" s="845"/>
      <c r="L131" s="839"/>
      <c r="M131" s="831"/>
      <c r="N131" s="839"/>
      <c r="O131" s="831"/>
      <c r="P131" s="564">
        <v>2</v>
      </c>
      <c r="Q131" s="565"/>
      <c r="R131" s="566"/>
      <c r="S131" s="566"/>
      <c r="T131" s="566"/>
      <c r="U131" s="566" t="str">
        <f t="shared" si="135"/>
        <v/>
      </c>
      <c r="V131" s="566"/>
      <c r="W131" s="566"/>
      <c r="X131" s="566"/>
      <c r="Y131" s="567" t="str">
        <f>IFERROR(IF(AND(R130="Probabilidad",R131="Probabilidad"),(AA130-(+AA130*U131)),IF(R131="Probabilidad",(J130-(+J130*U131)),IF(R131="Impacto",AA130,""))),"")</f>
        <v/>
      </c>
      <c r="Z131" s="568" t="str">
        <f t="shared" ref="Z131:Z133" si="144">IFERROR(IF(Y131="","",IF(Y131&lt;=0.2,"Muy Baja",IF(Y131&lt;=0.4,"Baja",IF(Y131&lt;=0.6,"Media",IF(Y131&lt;=0.8,"Alta","Muy Alta"))))),"")</f>
        <v/>
      </c>
      <c r="AA131" s="569" t="str">
        <f t="shared" ref="AA131:AA133" si="145">+Y131</f>
        <v/>
      </c>
      <c r="AB131" s="568" t="str">
        <f t="shared" ref="AB131:AB133" si="146">IFERROR(IF(AC131="","",IF(AC131&lt;=0.2,"Leve",IF(AC131&lt;=0.4,"Menor",IF(AC131&lt;=0.6,"Moderado",IF(AC131&lt;=0.8,"Mayor","Catastrófico"))))),"")</f>
        <v/>
      </c>
      <c r="AC131" s="569" t="str">
        <f>IFERROR(IF(AND(R130="Impacto",R131="Impacto"),(AC130-(+AC130*U131)),IF(R131="Impacto",(N130-(+N130*U131)),IF(R131="Probabilidad",AC130,""))),"")</f>
        <v/>
      </c>
      <c r="AD131" s="568" t="str">
        <f t="shared" ref="AD131:AD132" si="147">IFERROR(IF(OR(AND(Z131="Muy Baja",AB131="Leve"),AND(Z131="Muy Baja",AB131="Menor"),AND(Z131="Baja",AB131="Leve")),"Bajo",IF(OR(AND(Z131="Muy baja",AB131="Moderado"),AND(Z131="Baja",AB131="Menor"),AND(Z131="Baja",AB131="Moderado"),AND(Z131="Media",AB131="Leve"),AND(Z131="Media",AB131="Menor"),AND(Z131="Media",AB131="Moderado"),AND(Z131="Alta",AB131="Leve"),AND(Z131="Alta",AB131="Menor")),"Moderado",IF(OR(AND(Z131="Muy Baja",AB131="Mayor"),AND(Z131="Baja",AB131="Mayor"),AND(Z131="Media",AB131="Mayor"),AND(Z131="Alta",AB131="Moderado"),AND(Z131="Alta",AB131="Mayor"),AND(Z131="Muy Alta",AB131="Leve"),AND(Z131="Muy Alta",AB131="Menor"),AND(Z131="Muy Alta",AB131="Moderado"),AND(Z131="Muy Alta",AB131="Mayor")),"Alto",IF(OR(AND(Z131="Muy Baja",AB131="Catastrófico"),AND(Z131="Baja",AB131="Catastrófico"),AND(Z131="Media",AB131="Catastrófico"),AND(Z131="Alta",AB131="Catastrófico"),AND(Z131="Muy Alta",AB131="Catastrófico")),"Extremo","")))),"")</f>
        <v/>
      </c>
      <c r="AE131" s="830"/>
      <c r="AF131" s="564"/>
      <c r="AG131" s="566"/>
      <c r="AH131" s="571"/>
      <c r="AI131" s="539"/>
      <c r="AJ131" s="539"/>
      <c r="AK131" s="539"/>
      <c r="AL131" s="572"/>
      <c r="AM131" s="572"/>
      <c r="AN131" s="572"/>
      <c r="AO131" s="572"/>
      <c r="AP131" s="573"/>
      <c r="AQ131" s="573"/>
      <c r="AR131" s="574"/>
      <c r="AS131" s="574"/>
      <c r="AT131" s="575"/>
      <c r="AU131" s="550"/>
    </row>
    <row r="132" spans="1:47" s="551" customFormat="1" ht="28.5" hidden="1" customHeight="1" x14ac:dyDescent="0.25">
      <c r="A132" s="846"/>
      <c r="B132" s="837"/>
      <c r="C132" s="837"/>
      <c r="D132" s="837"/>
      <c r="E132" s="837"/>
      <c r="F132" s="837"/>
      <c r="G132" s="837"/>
      <c r="H132" s="821"/>
      <c r="I132" s="831"/>
      <c r="J132" s="839"/>
      <c r="K132" s="845"/>
      <c r="L132" s="839"/>
      <c r="M132" s="831"/>
      <c r="N132" s="839"/>
      <c r="O132" s="831"/>
      <c r="P132" s="564">
        <v>3</v>
      </c>
      <c r="Q132" s="565"/>
      <c r="R132" s="566"/>
      <c r="S132" s="566"/>
      <c r="T132" s="566"/>
      <c r="U132" s="566" t="str">
        <f t="shared" si="135"/>
        <v/>
      </c>
      <c r="V132" s="566"/>
      <c r="W132" s="566"/>
      <c r="X132" s="566"/>
      <c r="Y132" s="567" t="str">
        <f>IFERROR(IF(AND(R131="Probabilidad",R132="Probabilidad"),(AA131-(+AA131*U132)),IF(AND(R131="Impacto",R132="Probabilidad"),(AA130-(+AA130*U132)),IF(R132="Impacto",AA131,""))),"")</f>
        <v/>
      </c>
      <c r="Z132" s="568" t="str">
        <f t="shared" si="144"/>
        <v/>
      </c>
      <c r="AA132" s="569" t="str">
        <f t="shared" si="145"/>
        <v/>
      </c>
      <c r="AB132" s="568" t="str">
        <f t="shared" si="146"/>
        <v/>
      </c>
      <c r="AC132" s="569" t="str">
        <f>IFERROR(IF(AND(R131="Impacto",R132="Impacto"),(AC131-(+AC131*U132)),IF(AND(R131="Probabilidad",R132="Impacto"),(AC130-(+AC130*U132)),IF(R132="Probabilidad",AC131,""))),"")</f>
        <v/>
      </c>
      <c r="AD132" s="568" t="str">
        <f t="shared" si="147"/>
        <v/>
      </c>
      <c r="AE132" s="830"/>
      <c r="AF132" s="539"/>
      <c r="AG132" s="539"/>
      <c r="AH132" s="243"/>
      <c r="AI132" s="539"/>
      <c r="AJ132" s="539"/>
      <c r="AK132" s="539"/>
      <c r="AL132" s="572"/>
      <c r="AM132" s="572"/>
      <c r="AN132" s="572"/>
      <c r="AO132" s="572"/>
      <c r="AP132" s="573"/>
      <c r="AQ132" s="573"/>
      <c r="AR132" s="574"/>
      <c r="AS132" s="574"/>
      <c r="AT132" s="575"/>
      <c r="AU132" s="550"/>
    </row>
    <row r="133" spans="1:47" s="551" customFormat="1" ht="39" hidden="1" customHeight="1" x14ac:dyDescent="0.25">
      <c r="A133" s="846"/>
      <c r="B133" s="837"/>
      <c r="C133" s="837"/>
      <c r="D133" s="837"/>
      <c r="E133" s="837"/>
      <c r="F133" s="837"/>
      <c r="G133" s="837"/>
      <c r="H133" s="821"/>
      <c r="I133" s="831"/>
      <c r="J133" s="839"/>
      <c r="K133" s="845"/>
      <c r="L133" s="839"/>
      <c r="M133" s="831"/>
      <c r="N133" s="839"/>
      <c r="O133" s="831"/>
      <c r="P133" s="564">
        <v>4</v>
      </c>
      <c r="Q133" s="565"/>
      <c r="R133" s="566"/>
      <c r="S133" s="566"/>
      <c r="T133" s="566"/>
      <c r="U133" s="566" t="str">
        <f t="shared" si="135"/>
        <v/>
      </c>
      <c r="V133" s="566"/>
      <c r="W133" s="566"/>
      <c r="X133" s="566"/>
      <c r="Y133" s="567" t="str">
        <f>IFERROR(IF(AND(R132="Probabilidad",R133="Probabilidad"),(AA132-(+AA132*U133)),IF(AND(R132="Impacto",R133="Probabilidad"),(AA131-(+AA131*U133)),IF(R133="Impacto",AA132,""))),"")</f>
        <v/>
      </c>
      <c r="Z133" s="568" t="str">
        <f t="shared" si="144"/>
        <v/>
      </c>
      <c r="AA133" s="569" t="str">
        <f t="shared" si="145"/>
        <v/>
      </c>
      <c r="AB133" s="568" t="str">
        <f t="shared" si="146"/>
        <v/>
      </c>
      <c r="AC133" s="569" t="str">
        <f>IFERROR(IF(AND(R132="Impacto",R133="Impacto"),(AC132-(+AC132*U133)),IF(AND(R132="Probabilidad",R133="Impacto"),(AC131-(+AC131*U133)),IF(R133="Probabilidad",AC132,""))),"")</f>
        <v/>
      </c>
      <c r="AD133" s="568" t="str">
        <f>IFERROR(IF(OR(AND(Z133="Muy Baja",AB133="Leve"),AND(Z133="Muy Baja",AB133="Menor"),AND(Z133="Baja",AB133="Leve")),"Bajo",IF(OR(AND(Z133="Muy baja",AB133="Moderado"),AND(Z133="Baja",AB133="Menor"),AND(Z133="Baja",AB133="Moderado"),AND(Z133="Media",AB133="Leve"),AND(Z133="Media",AB133="Menor"),AND(Z133="Media",AB133="Moderado"),AND(Z133="Alta",AB133="Leve"),AND(Z133="Alta",AB133="Menor")),"Moderado",IF(OR(AND(Z133="Muy Baja",AB133="Mayor"),AND(Z133="Baja",AB133="Mayor"),AND(Z133="Media",AB133="Mayor"),AND(Z133="Alta",AB133="Moderado"),AND(Z133="Alta",AB133="Mayor"),AND(Z133="Muy Alta",AB133="Leve"),AND(Z133="Muy Alta",AB133="Menor"),AND(Z133="Muy Alta",AB133="Moderado"),AND(Z133="Muy Alta",AB133="Mayor")),"Alto",IF(OR(AND(Z133="Muy Baja",AB133="Catastrófico"),AND(Z133="Baja",AB133="Catastrófico"),AND(Z133="Media",AB133="Catastrófico"),AND(Z133="Alta",AB133="Catastrófico"),AND(Z133="Muy Alta",AB133="Catastrófico")),"Extremo","")))),"")</f>
        <v/>
      </c>
      <c r="AE133" s="830"/>
      <c r="AF133" s="564"/>
      <c r="AG133" s="564"/>
      <c r="AH133" s="571"/>
      <c r="AI133" s="564"/>
      <c r="AJ133" s="539"/>
      <c r="AK133" s="539"/>
      <c r="AL133" s="572"/>
      <c r="AM133" s="572"/>
      <c r="AN133" s="572"/>
      <c r="AO133" s="572"/>
      <c r="AP133" s="573"/>
      <c r="AQ133" s="573"/>
      <c r="AR133" s="574"/>
      <c r="AS133" s="574"/>
      <c r="AT133" s="575"/>
      <c r="AU133" s="550"/>
    </row>
    <row r="134" spans="1:47" s="551" customFormat="1" ht="276.75" hidden="1" customHeight="1" x14ac:dyDescent="0.25">
      <c r="A134" s="846">
        <v>34</v>
      </c>
      <c r="B134" s="837" t="s">
        <v>809</v>
      </c>
      <c r="C134" s="837" t="s">
        <v>115</v>
      </c>
      <c r="D134" s="837" t="s">
        <v>840</v>
      </c>
      <c r="E134" s="837" t="s">
        <v>841</v>
      </c>
      <c r="F134" s="837" t="s">
        <v>842</v>
      </c>
      <c r="G134" s="837" t="s">
        <v>540</v>
      </c>
      <c r="H134" s="821">
        <v>1800</v>
      </c>
      <c r="I134" s="831" t="str">
        <f>IF(H134&lt;=0,"",IF(H134&lt;=2,"Muy Baja",IF(H134&lt;=24,"Baja",IF(H134&lt;=500,"Media",IF(H134&lt;=5000,"Alta","Muy Alta")))))</f>
        <v>Alta</v>
      </c>
      <c r="J134" s="839">
        <f>IF(I134="","",IF(I134="Muy Baja",0.2,IF(I134="Baja",0.4,IF(I134="Media",0.6,IF(I134="Alta",0.8,IF(I134="Muy Alta",1,))))))</f>
        <v>0.8</v>
      </c>
      <c r="K134" s="845" t="s">
        <v>129</v>
      </c>
      <c r="L134" s="839" t="str">
        <f>IF(NOT(ISERROR(MATCH(K134,'Tabla Impacto'!$B$221:$B$223,0))),'Tabla Impacto'!$F$223&amp;"Por favor no seleccionar los criterios de impacto(Afectación Económica o presupuestal y Pérdida Reputacional)",K134)</f>
        <v xml:space="preserve">     El riesgo afecta la imagen de la entidad con algunos usuarios de relevancia frente al logro de los objetivos</v>
      </c>
      <c r="M134" s="831" t="str">
        <f>IF(OR(L134='Tabla Impacto'!$C$11,L134='Tabla Impacto'!$D$11),"Leve",IF(OR(L134='Tabla Impacto'!$C$12,L134='Tabla Impacto'!$D$12),"Menor",IF(OR(L134='Tabla Impacto'!$C$13,L134='Tabla Impacto'!$D$13),"Moderado",IF(OR(L134='Tabla Impacto'!$C$14,L134='Tabla Impacto'!$D$14),"Mayor",IF(OR(L134='Tabla Impacto'!$C$15,L134='Tabla Impacto'!$D$15),"Catastrófico","")))))</f>
        <v>Moderado</v>
      </c>
      <c r="N134" s="839">
        <f>IF(M134="","",IF(M134="Leve",0.2,IF(M134="Menor",0.4,IF(M134="Moderado",0.6,IF(M134="Mayor",0.8,IF(M134="Catastrófico",1,))))))</f>
        <v>0.6</v>
      </c>
      <c r="O134" s="831" t="str">
        <f>IF(OR(AND(I134="Muy Baja",M134="Leve"),AND(I134="Muy Baja",M134="Menor"),AND(I134="Baja",M134="Leve")),"Bajo",IF(OR(AND(I134="Muy baja",M134="Moderado"),AND(I134="Baja",M134="Menor"),AND(I134="Baja",M134="Moderado"),AND(I134="Media",M134="Leve"),AND(I134="Media",M134="Menor"),AND(I134="Media",M134="Moderado"),AND(I134="Alta",M134="Leve"),AND(I134="Alta",M134="Menor")),"Moderado",IF(OR(AND(I134="Muy Baja",M134="Mayor"),AND(I134="Baja",M134="Mayor"),AND(I134="Media",M134="Mayor"),AND(I134="Alta",M134="Moderado"),AND(I134="Alta",M134="Mayor"),AND(I134="Muy Alta",M134="Leve"),AND(I134="Muy Alta",M134="Menor"),AND(I134="Muy Alta",M134="Moderado"),AND(I134="Muy Alta",M134="Mayor")),"Alto",IF(OR(AND(I134="Muy Baja",M134="Catastrófico"),AND(I134="Baja",M134="Catastrófico"),AND(I134="Media",M134="Catastrófico"),AND(I134="Alta",M134="Catastrófico"),AND(I134="Muy Alta",M134="Catastrófico")),"Extremo",""))))</f>
        <v>Alto</v>
      </c>
      <c r="P134" s="564">
        <v>1</v>
      </c>
      <c r="Q134" s="565" t="s">
        <v>1146</v>
      </c>
      <c r="R134" s="565" t="str">
        <f>IF(OR(S134="Preventivo",S134="Detectivo"),"Probabilidad",IF(S134="Correctivo","Impacto",""))</f>
        <v>Probabilidad</v>
      </c>
      <c r="S134" s="565" t="s">
        <v>13</v>
      </c>
      <c r="T134" s="565" t="s">
        <v>8</v>
      </c>
      <c r="U134" s="565" t="str">
        <f t="shared" si="135"/>
        <v>40%</v>
      </c>
      <c r="V134" s="565" t="s">
        <v>18</v>
      </c>
      <c r="W134" s="565" t="s">
        <v>21</v>
      </c>
      <c r="X134" s="565" t="s">
        <v>539</v>
      </c>
      <c r="Y134" s="567">
        <f>IFERROR(IF(R134="Probabilidad",(J134-(+J134*U134)),IF(R134="Impacto",J134,"")),"")</f>
        <v>0.48</v>
      </c>
      <c r="Z134" s="568" t="str">
        <f>IFERROR(IF(Y134="","",IF(Y134&lt;=0.2,"Muy Baja",IF(Y134&lt;=0.4,"Baja",IF(Y134&lt;=0.6,"Media",IF(Y134&lt;=0.8,"Alta","Muy Alta"))))),"")</f>
        <v>Media</v>
      </c>
      <c r="AA134" s="569">
        <f>+Y134</f>
        <v>0.48</v>
      </c>
      <c r="AB134" s="568" t="str">
        <f>IFERROR(IF(AC134="","",IF(AC134&lt;=0.2,"Leve",IF(AC134&lt;=0.4,"Menor",IF(AC134&lt;=0.6,"Moderado",IF(AC134&lt;=0.8,"Mayor","Catastrófico"))))),"")</f>
        <v>Moderado</v>
      </c>
      <c r="AC134" s="569">
        <f>IFERROR(IF(R134="Impacto",(N134-(+N134*U134)),IF(R134="Probabilidad",N134,"")),"")</f>
        <v>0.6</v>
      </c>
      <c r="AD134" s="568" t="str">
        <f>IFERROR(IF(OR(AND(Z134="Muy Baja",AB134="Leve"),AND(Z134="Muy Baja",AB134="Menor"),AND(Z134="Baja",AB134="Leve")),"Bajo",IF(OR(AND(Z134="Muy baja",AB134="Moderado"),AND(Z134="Baja",AB134="Menor"),AND(Z134="Baja",AB134="Moderado"),AND(Z134="Media",AB134="Leve"),AND(Z134="Media",AB134="Menor"),AND(Z134="Media",AB134="Moderado"),AND(Z134="Alta",AB134="Leve"),AND(Z134="Alta",AB134="Menor")),"Moderado",IF(OR(AND(Z134="Muy Baja",AB134="Mayor"),AND(Z134="Baja",AB134="Mayor"),AND(Z134="Media",AB134="Mayor"),AND(Z134="Alta",AB134="Moderado"),AND(Z134="Alta",AB134="Mayor"),AND(Z134="Muy Alta",AB134="Leve"),AND(Z134="Muy Alta",AB134="Menor"),AND(Z134="Muy Alta",AB134="Moderado"),AND(Z134="Muy Alta",AB134="Mayor")),"Alto",IF(OR(AND(Z134="Muy Baja",AB134="Catastrófico"),AND(Z134="Baja",AB134="Catastrófico"),AND(Z134="Media",AB134="Catastrófico"),AND(Z134="Alta",AB134="Catastrófico"),AND(Z134="Muy Alta",AB134="Catastrófico")),"Extremo","")))),"")</f>
        <v>Moderado</v>
      </c>
      <c r="AE134" s="830" t="s">
        <v>26</v>
      </c>
      <c r="AF134" s="564" t="s">
        <v>1147</v>
      </c>
      <c r="AG134" s="538" t="s">
        <v>1148</v>
      </c>
      <c r="AH134" s="233">
        <v>45656</v>
      </c>
      <c r="AI134" s="538" t="s">
        <v>1149</v>
      </c>
      <c r="AJ134" s="539" t="s">
        <v>1141</v>
      </c>
      <c r="AK134" s="539" t="s">
        <v>1094</v>
      </c>
      <c r="AL134" s="572"/>
      <c r="AM134" s="572"/>
      <c r="AN134" s="572"/>
      <c r="AO134" s="572"/>
      <c r="AP134" s="573"/>
      <c r="AQ134" s="573"/>
      <c r="AR134" s="574"/>
      <c r="AS134" s="574"/>
      <c r="AT134" s="575"/>
      <c r="AU134" s="550"/>
    </row>
    <row r="135" spans="1:47" s="551" customFormat="1" ht="46.5" hidden="1" customHeight="1" x14ac:dyDescent="0.25">
      <c r="A135" s="846"/>
      <c r="B135" s="837"/>
      <c r="C135" s="837"/>
      <c r="D135" s="837"/>
      <c r="E135" s="837"/>
      <c r="F135" s="837"/>
      <c r="G135" s="837"/>
      <c r="H135" s="821"/>
      <c r="I135" s="831"/>
      <c r="J135" s="839"/>
      <c r="K135" s="845"/>
      <c r="L135" s="839"/>
      <c r="M135" s="831"/>
      <c r="N135" s="839"/>
      <c r="O135" s="831"/>
      <c r="P135" s="564">
        <v>2</v>
      </c>
      <c r="Q135" s="565"/>
      <c r="R135" s="565" t="str">
        <f>IF(OR(S135="Preventivo",S135="Detectivo"),"Probabilidad",IF(S135="Correctivo","Impacto",""))</f>
        <v/>
      </c>
      <c r="S135" s="565"/>
      <c r="T135" s="565"/>
      <c r="U135" s="565" t="str">
        <f t="shared" si="135"/>
        <v/>
      </c>
      <c r="V135" s="565"/>
      <c r="W135" s="565"/>
      <c r="X135" s="565"/>
      <c r="Y135" s="567" t="str">
        <f>IFERROR(IF(AND(R134="Probabilidad",R135="Probabilidad"),(AA134-(+AA134*U135)),IF(R135="Probabilidad",(J134-(+J134*U135)),IF(R135="Impacto",AA134,""))),"")</f>
        <v/>
      </c>
      <c r="Z135" s="568" t="str">
        <f t="shared" ref="Z135:Z137" si="148">IFERROR(IF(Y135="","",IF(Y135&lt;=0.2,"Muy Baja",IF(Y135&lt;=0.4,"Baja",IF(Y135&lt;=0.6,"Media",IF(Y135&lt;=0.8,"Alta","Muy Alta"))))),"")</f>
        <v/>
      </c>
      <c r="AA135" s="569" t="str">
        <f t="shared" ref="AA135:AA137" si="149">+Y135</f>
        <v/>
      </c>
      <c r="AB135" s="568" t="str">
        <f t="shared" ref="AB135:AB137" si="150">IFERROR(IF(AC135="","",IF(AC135&lt;=0.2,"Leve",IF(AC135&lt;=0.4,"Menor",IF(AC135&lt;=0.6,"Moderado",IF(AC135&lt;=0.8,"Mayor","Catastrófico"))))),"")</f>
        <v/>
      </c>
      <c r="AC135" s="569" t="str">
        <f>IFERROR(IF(AND(R134="Impacto",R135="Impacto"),(AC134-(+AC134*U135)),IF(R135="Impacto",(N134-(+N134*U135)),IF(R135="Probabilidad",AC134,""))),"")</f>
        <v/>
      </c>
      <c r="AD135" s="568" t="str">
        <f t="shared" ref="AD135:AD136" si="151">IFERROR(IF(OR(AND(Z135="Muy Baja",AB135="Leve"),AND(Z135="Muy Baja",AB135="Menor"),AND(Z135="Baja",AB135="Leve")),"Bajo",IF(OR(AND(Z135="Muy baja",AB135="Moderado"),AND(Z135="Baja",AB135="Menor"),AND(Z135="Baja",AB135="Moderado"),AND(Z135="Media",AB135="Leve"),AND(Z135="Media",AB135="Menor"),AND(Z135="Media",AB135="Moderado"),AND(Z135="Alta",AB135="Leve"),AND(Z135="Alta",AB135="Menor")),"Moderado",IF(OR(AND(Z135="Muy Baja",AB135="Mayor"),AND(Z135="Baja",AB135="Mayor"),AND(Z135="Media",AB135="Mayor"),AND(Z135="Alta",AB135="Moderado"),AND(Z135="Alta",AB135="Mayor"),AND(Z135="Muy Alta",AB135="Leve"),AND(Z135="Muy Alta",AB135="Menor"),AND(Z135="Muy Alta",AB135="Moderado"),AND(Z135="Muy Alta",AB135="Mayor")),"Alto",IF(OR(AND(Z135="Muy Baja",AB135="Catastrófico"),AND(Z135="Baja",AB135="Catastrófico"),AND(Z135="Media",AB135="Catastrófico"),AND(Z135="Alta",AB135="Catastrófico"),AND(Z135="Muy Alta",AB135="Catastrófico")),"Extremo","")))),"")</f>
        <v/>
      </c>
      <c r="AE135" s="830"/>
      <c r="AF135" s="539"/>
      <c r="AG135" s="594"/>
      <c r="AH135" s="577"/>
      <c r="AI135" s="577"/>
      <c r="AJ135" s="539"/>
      <c r="AK135" s="539"/>
      <c r="AL135" s="572"/>
      <c r="AM135" s="572"/>
      <c r="AN135" s="572"/>
      <c r="AO135" s="572"/>
      <c r="AP135" s="573"/>
      <c r="AQ135" s="573"/>
      <c r="AR135" s="574"/>
      <c r="AS135" s="574"/>
      <c r="AT135" s="575"/>
      <c r="AU135" s="550"/>
    </row>
    <row r="136" spans="1:47" s="551" customFormat="1" ht="46.5" hidden="1" customHeight="1" x14ac:dyDescent="0.25">
      <c r="A136" s="846"/>
      <c r="B136" s="837"/>
      <c r="C136" s="837"/>
      <c r="D136" s="837"/>
      <c r="E136" s="837"/>
      <c r="F136" s="837"/>
      <c r="G136" s="837"/>
      <c r="H136" s="821"/>
      <c r="I136" s="831"/>
      <c r="J136" s="839"/>
      <c r="K136" s="845"/>
      <c r="L136" s="839"/>
      <c r="M136" s="831"/>
      <c r="N136" s="839"/>
      <c r="O136" s="831"/>
      <c r="P136" s="564">
        <v>3</v>
      </c>
      <c r="Q136" s="565"/>
      <c r="R136" s="565" t="str">
        <f>IF(OR(S136="Preventivo",S136="Detectivo"),"Probabilidad",IF(S136="Correctivo","Impacto",""))</f>
        <v/>
      </c>
      <c r="S136" s="565"/>
      <c r="T136" s="565"/>
      <c r="U136" s="565" t="str">
        <f t="shared" si="135"/>
        <v/>
      </c>
      <c r="V136" s="565"/>
      <c r="W136" s="565"/>
      <c r="X136" s="565"/>
      <c r="Y136" s="567" t="str">
        <f>IFERROR(IF(AND(R135="Probabilidad",R136="Probabilidad"),(AA135-(+AA135*U136)),IF(AND(R135="Impacto",R136="Probabilidad"),(AA134-(+AA134*U136)),IF(R136="Impacto",AA135,""))),"")</f>
        <v/>
      </c>
      <c r="Z136" s="568" t="str">
        <f t="shared" si="148"/>
        <v/>
      </c>
      <c r="AA136" s="569" t="str">
        <f t="shared" si="149"/>
        <v/>
      </c>
      <c r="AB136" s="568" t="str">
        <f t="shared" si="150"/>
        <v/>
      </c>
      <c r="AC136" s="569" t="str">
        <f>IFERROR(IF(AND(R135="Impacto",R136="Impacto"),(AC135-(+AC135*U136)),IF(AND(R135="Probabilidad",R136="Impacto"),(AC134-(+AC134*U136)),IF(R136="Probabilidad",AC135,""))),"")</f>
        <v/>
      </c>
      <c r="AD136" s="568" t="str">
        <f t="shared" si="151"/>
        <v/>
      </c>
      <c r="AE136" s="830"/>
      <c r="AF136" s="539"/>
      <c r="AG136" s="594"/>
      <c r="AH136" s="577"/>
      <c r="AI136" s="577"/>
      <c r="AJ136" s="539"/>
      <c r="AK136" s="539"/>
      <c r="AL136" s="572"/>
      <c r="AM136" s="572"/>
      <c r="AN136" s="572"/>
      <c r="AO136" s="572"/>
      <c r="AP136" s="573"/>
      <c r="AQ136" s="573"/>
      <c r="AR136" s="574"/>
      <c r="AS136" s="574"/>
      <c r="AT136" s="575"/>
      <c r="AU136" s="550"/>
    </row>
    <row r="137" spans="1:47" s="551" customFormat="1" ht="46.5" hidden="1" customHeight="1" x14ac:dyDescent="0.25">
      <c r="A137" s="846"/>
      <c r="B137" s="837"/>
      <c r="C137" s="837"/>
      <c r="D137" s="837"/>
      <c r="E137" s="837"/>
      <c r="F137" s="837"/>
      <c r="G137" s="837"/>
      <c r="H137" s="821"/>
      <c r="I137" s="831"/>
      <c r="J137" s="839"/>
      <c r="K137" s="845"/>
      <c r="L137" s="839"/>
      <c r="M137" s="831"/>
      <c r="N137" s="839"/>
      <c r="O137" s="831"/>
      <c r="P137" s="564">
        <v>4</v>
      </c>
      <c r="Q137" s="565"/>
      <c r="R137" s="565" t="str">
        <f>IF(OR(S137="Preventivo",S137="Detectivo"),"Probabilidad",IF(S137="Correctivo","Impacto",""))</f>
        <v/>
      </c>
      <c r="S137" s="565"/>
      <c r="T137" s="565"/>
      <c r="U137" s="565" t="str">
        <f t="shared" si="135"/>
        <v/>
      </c>
      <c r="V137" s="565"/>
      <c r="W137" s="565"/>
      <c r="X137" s="565"/>
      <c r="Y137" s="567" t="str">
        <f>IFERROR(IF(AND(R136="Probabilidad",R137="Probabilidad"),(AA136-(+AA136*U137)),IF(AND(R136="Impacto",R137="Probabilidad"),(AA135-(+AA135*U137)),IF(R137="Impacto",AA136,""))),"")</f>
        <v/>
      </c>
      <c r="Z137" s="568" t="str">
        <f t="shared" si="148"/>
        <v/>
      </c>
      <c r="AA137" s="569" t="str">
        <f t="shared" si="149"/>
        <v/>
      </c>
      <c r="AB137" s="568" t="str">
        <f t="shared" si="150"/>
        <v/>
      </c>
      <c r="AC137" s="569" t="str">
        <f>IFERROR(IF(AND(R136="Impacto",R137="Impacto"),(AC136-(+AC136*U137)),IF(AND(R136="Probabilidad",R137="Impacto"),(AC135-(+AC135*U137)),IF(R137="Probabilidad",AC136,""))),"")</f>
        <v/>
      </c>
      <c r="AD137" s="568" t="str">
        <f>IFERROR(IF(OR(AND(Z137="Muy Baja",AB137="Leve"),AND(Z137="Muy Baja",AB137="Menor"),AND(Z137="Baja",AB137="Leve")),"Bajo",IF(OR(AND(Z137="Muy baja",AB137="Moderado"),AND(Z137="Baja",AB137="Menor"),AND(Z137="Baja",AB137="Moderado"),AND(Z137="Media",AB137="Leve"),AND(Z137="Media",AB137="Menor"),AND(Z137="Media",AB137="Moderado"),AND(Z137="Alta",AB137="Leve"),AND(Z137="Alta",AB137="Menor")),"Moderado",IF(OR(AND(Z137="Muy Baja",AB137="Mayor"),AND(Z137="Baja",AB137="Mayor"),AND(Z137="Media",AB137="Mayor"),AND(Z137="Alta",AB137="Moderado"),AND(Z137="Alta",AB137="Mayor"),AND(Z137="Muy Alta",AB137="Leve"),AND(Z137="Muy Alta",AB137="Menor"),AND(Z137="Muy Alta",AB137="Moderado"),AND(Z137="Muy Alta",AB137="Mayor")),"Alto",IF(OR(AND(Z137="Muy Baja",AB137="Catastrófico"),AND(Z137="Baja",AB137="Catastrófico"),AND(Z137="Media",AB137="Catastrófico"),AND(Z137="Alta",AB137="Catastrófico"),AND(Z137="Muy Alta",AB137="Catastrófico")),"Extremo","")))),"")</f>
        <v/>
      </c>
      <c r="AE137" s="830"/>
      <c r="AF137" s="539"/>
      <c r="AG137" s="594"/>
      <c r="AH137" s="577"/>
      <c r="AI137" s="577"/>
      <c r="AJ137" s="539"/>
      <c r="AK137" s="539"/>
      <c r="AL137" s="572"/>
      <c r="AM137" s="572"/>
      <c r="AN137" s="572"/>
      <c r="AO137" s="572"/>
      <c r="AP137" s="573"/>
      <c r="AQ137" s="573"/>
      <c r="AR137" s="574"/>
      <c r="AS137" s="574"/>
      <c r="AT137" s="575"/>
      <c r="AU137" s="550"/>
    </row>
    <row r="138" spans="1:47" s="551" customFormat="1" ht="186.75" hidden="1" customHeight="1" x14ac:dyDescent="0.25">
      <c r="A138" s="846">
        <v>35</v>
      </c>
      <c r="B138" s="837" t="s">
        <v>807</v>
      </c>
      <c r="C138" s="837" t="s">
        <v>115</v>
      </c>
      <c r="D138" s="837" t="s">
        <v>825</v>
      </c>
      <c r="E138" s="837" t="s">
        <v>826</v>
      </c>
      <c r="F138" s="837" t="s">
        <v>827</v>
      </c>
      <c r="G138" s="837" t="s">
        <v>549</v>
      </c>
      <c r="H138" s="821">
        <v>2080</v>
      </c>
      <c r="I138" s="831" t="str">
        <f>IF(H138&lt;=0,"",IF(H138&lt;=2,"Muy Baja",IF(H138&lt;=24,"Baja",IF(H138&lt;=500,"Media",IF(H138&lt;=5000,"Alta","Muy Alta")))))</f>
        <v>Alta</v>
      </c>
      <c r="J138" s="839">
        <f>IF(I138="","",IF(I138="Muy Baja",0.2,IF(I138="Baja",0.4,IF(I138="Media",0.6,IF(I138="Alta",0.8,IF(I138="Muy Alta",1,))))))</f>
        <v>0.8</v>
      </c>
      <c r="K138" s="845" t="s">
        <v>129</v>
      </c>
      <c r="L138" s="839" t="str">
        <f>IF(NOT(ISERROR(MATCH(K138,'Tabla Impacto'!$B$221:$B$223,0))),'Tabla Impacto'!$F$223&amp;"Por favor no seleccionar los criterios de impacto(Afectación Económica o presupuestal y Pérdida Reputacional)",K138)</f>
        <v xml:space="preserve">     El riesgo afecta la imagen de la entidad con algunos usuarios de relevancia frente al logro de los objetivos</v>
      </c>
      <c r="M138" s="831" t="str">
        <f>IF(OR(L138='Tabla Impacto'!$C$11,L138='Tabla Impacto'!$D$11),"Leve",IF(OR(L138='Tabla Impacto'!$C$12,L138='Tabla Impacto'!$D$12),"Menor",IF(OR(L138='Tabla Impacto'!$C$13,L138='Tabla Impacto'!$D$13),"Moderado",IF(OR(L138='Tabla Impacto'!$C$14,L138='Tabla Impacto'!$D$14),"Mayor",IF(OR(L138='Tabla Impacto'!$C$15,L138='Tabla Impacto'!$D$15),"Catastrófico","")))))</f>
        <v>Moderado</v>
      </c>
      <c r="N138" s="839">
        <f>IF(M138="","",IF(M138="Leve",0.2,IF(M138="Menor",0.4,IF(M138="Moderado",0.6,IF(M138="Mayor",0.8,IF(M138="Catastrófico",1,))))))</f>
        <v>0.6</v>
      </c>
      <c r="O138" s="831" t="str">
        <f>IF(OR(AND(I138="Muy Baja",M138="Leve"),AND(I138="Muy Baja",M138="Menor"),AND(I138="Baja",M138="Leve")),"Bajo",IF(OR(AND(I138="Muy baja",M138="Moderado"),AND(I138="Baja",M138="Menor"),AND(I138="Baja",M138="Moderado"),AND(I138="Media",M138="Leve"),AND(I138="Media",M138="Menor"),AND(I138="Media",M138="Moderado"),AND(I138="Alta",M138="Leve"),AND(I138="Alta",M138="Menor")),"Moderado",IF(OR(AND(I138="Muy Baja",M138="Mayor"),AND(I138="Baja",M138="Mayor"),AND(I138="Media",M138="Mayor"),AND(I138="Alta",M138="Moderado"),AND(I138="Alta",M138="Mayor"),AND(I138="Muy Alta",M138="Leve"),AND(I138="Muy Alta",M138="Menor"),AND(I138="Muy Alta",M138="Moderado"),AND(I138="Muy Alta",M138="Mayor")),"Alto",IF(OR(AND(I138="Muy Baja",M138="Catastrófico"),AND(I138="Baja",M138="Catastrófico"),AND(I138="Media",M138="Catastrófico"),AND(I138="Alta",M138="Catastrófico"),AND(I138="Muy Alta",M138="Catastrófico")),"Extremo",""))))</f>
        <v>Alto</v>
      </c>
      <c r="P138" s="564">
        <v>1</v>
      </c>
      <c r="Q138" s="565" t="s">
        <v>930</v>
      </c>
      <c r="R138" s="566" t="str">
        <f>IF(OR(S138="Preventivo",S138="Detectivo"),"Probabilidad",IF(S138="Correctivo","Impacto",""))</f>
        <v>Probabilidad</v>
      </c>
      <c r="S138" s="566" t="s">
        <v>14</v>
      </c>
      <c r="T138" s="566" t="s">
        <v>8</v>
      </c>
      <c r="U138" s="566" t="str">
        <f t="shared" si="135"/>
        <v>30%</v>
      </c>
      <c r="V138" s="566" t="s">
        <v>18</v>
      </c>
      <c r="W138" s="566" t="s">
        <v>21</v>
      </c>
      <c r="X138" s="566" t="s">
        <v>539</v>
      </c>
      <c r="Y138" s="567">
        <f>IFERROR(IF(R138="Probabilidad",(J138-(+J138*U138)),IF(R138="Impacto",J138,"")),"")</f>
        <v>0.56000000000000005</v>
      </c>
      <c r="Z138" s="568" t="str">
        <f>IFERROR(IF(Y138="","",IF(Y138&lt;=0.2,"Muy Baja",IF(Y138&lt;=0.4,"Baja",IF(Y138&lt;=0.6,"Media",IF(Y138&lt;=0.8,"Alta","Muy Alta"))))),"")</f>
        <v>Media</v>
      </c>
      <c r="AA138" s="569">
        <f>+Y138</f>
        <v>0.56000000000000005</v>
      </c>
      <c r="AB138" s="568" t="str">
        <f>IFERROR(IF(AC138="","",IF(AC138&lt;=0.2,"Leve",IF(AC138&lt;=0.4,"Menor",IF(AC138&lt;=0.6,"Moderado",IF(AC138&lt;=0.8,"Mayor","Catastrófico"))))),"")</f>
        <v>Moderado</v>
      </c>
      <c r="AC138" s="569">
        <f>IFERROR(IF(R138="Impacto",(N138-(+N138*U138)),IF(R138="Probabilidad",N138,"")),"")</f>
        <v>0.6</v>
      </c>
      <c r="AD138" s="568" t="str">
        <f>IFERROR(IF(OR(AND(Z138="Muy Baja",AB138="Leve"),AND(Z138="Muy Baja",AB138="Menor"),AND(Z138="Baja",AB138="Leve")),"Bajo",IF(OR(AND(Z138="Muy baja",AB138="Moderado"),AND(Z138="Baja",AB138="Menor"),AND(Z138="Baja",AB138="Moderado"),AND(Z138="Media",AB138="Leve"),AND(Z138="Media",AB138="Menor"),AND(Z138="Media",AB138="Moderado"),AND(Z138="Alta",AB138="Leve"),AND(Z138="Alta",AB138="Menor")),"Moderado",IF(OR(AND(Z138="Muy Baja",AB138="Mayor"),AND(Z138="Baja",AB138="Mayor"),AND(Z138="Media",AB138="Mayor"),AND(Z138="Alta",AB138="Moderado"),AND(Z138="Alta",AB138="Mayor"),AND(Z138="Muy Alta",AB138="Leve"),AND(Z138="Muy Alta",AB138="Menor"),AND(Z138="Muy Alta",AB138="Moderado"),AND(Z138="Muy Alta",AB138="Mayor")),"Alto",IF(OR(AND(Z138="Muy Baja",AB138="Catastrófico"),AND(Z138="Baja",AB138="Catastrófico"),AND(Z138="Media",AB138="Catastrófico"),AND(Z138="Alta",AB138="Catastrófico"),AND(Z138="Muy Alta",AB138="Catastrófico")),"Extremo","")))),"")</f>
        <v>Moderado</v>
      </c>
      <c r="AE138" s="830" t="s">
        <v>26</v>
      </c>
      <c r="AF138" s="539" t="s">
        <v>1151</v>
      </c>
      <c r="AG138" s="539" t="s">
        <v>1152</v>
      </c>
      <c r="AH138" s="577">
        <v>45657</v>
      </c>
      <c r="AI138" s="243" t="s">
        <v>1153</v>
      </c>
      <c r="AJ138" s="535" t="s">
        <v>1154</v>
      </c>
      <c r="AK138" s="535" t="s">
        <v>1152</v>
      </c>
      <c r="AL138" s="572"/>
      <c r="AM138" s="572"/>
      <c r="AN138" s="572"/>
      <c r="AO138" s="572"/>
      <c r="AP138" s="573"/>
      <c r="AQ138" s="573"/>
      <c r="AR138" s="574"/>
      <c r="AS138" s="574"/>
      <c r="AT138" s="575"/>
      <c r="AU138" s="550"/>
    </row>
    <row r="139" spans="1:47" s="551" customFormat="1" ht="46.5" hidden="1" customHeight="1" x14ac:dyDescent="0.25">
      <c r="A139" s="846"/>
      <c r="B139" s="837"/>
      <c r="C139" s="837"/>
      <c r="D139" s="837"/>
      <c r="E139" s="837"/>
      <c r="F139" s="837"/>
      <c r="G139" s="837"/>
      <c r="H139" s="821"/>
      <c r="I139" s="831"/>
      <c r="J139" s="839"/>
      <c r="K139" s="845"/>
      <c r="L139" s="839"/>
      <c r="M139" s="831"/>
      <c r="N139" s="839"/>
      <c r="O139" s="831"/>
      <c r="P139" s="564">
        <v>2</v>
      </c>
      <c r="Q139" s="565"/>
      <c r="R139" s="566"/>
      <c r="S139" s="566"/>
      <c r="T139" s="566"/>
      <c r="U139" s="566" t="str">
        <f t="shared" si="135"/>
        <v/>
      </c>
      <c r="V139" s="566"/>
      <c r="W139" s="566"/>
      <c r="X139" s="566"/>
      <c r="Y139" s="567" t="str">
        <f>IFERROR(IF(AND(R138="Probabilidad",R139="Probabilidad"),(AA138-(+AA138*U139)),IF(R139="Probabilidad",(J138-(+J138*U139)),IF(R139="Impacto",AA138,""))),"")</f>
        <v/>
      </c>
      <c r="Z139" s="568" t="str">
        <f t="shared" ref="Z139:Z141" si="152">IFERROR(IF(Y139="","",IF(Y139&lt;=0.2,"Muy Baja",IF(Y139&lt;=0.4,"Baja",IF(Y139&lt;=0.6,"Media",IF(Y139&lt;=0.8,"Alta","Muy Alta"))))),"")</f>
        <v/>
      </c>
      <c r="AA139" s="569" t="str">
        <f t="shared" ref="AA139:AA141" si="153">+Y139</f>
        <v/>
      </c>
      <c r="AB139" s="568" t="str">
        <f t="shared" ref="AB139:AB141" si="154">IFERROR(IF(AC139="","",IF(AC139&lt;=0.2,"Leve",IF(AC139&lt;=0.4,"Menor",IF(AC139&lt;=0.6,"Moderado",IF(AC139&lt;=0.8,"Mayor","Catastrófico"))))),"")</f>
        <v/>
      </c>
      <c r="AC139" s="569" t="str">
        <f>IFERROR(IF(AND(R138="Impacto",R139="Impacto"),(AC138-(+AC138*U139)),IF(R139="Impacto",(N138-(+N138*U139)),IF(R139="Probabilidad",AC138,""))),"")</f>
        <v/>
      </c>
      <c r="AD139" s="568" t="str">
        <f t="shared" ref="AD139:AD140" si="155">IFERROR(IF(OR(AND(Z139="Muy Baja",AB139="Leve"),AND(Z139="Muy Baja",AB139="Menor"),AND(Z139="Baja",AB139="Leve")),"Bajo",IF(OR(AND(Z139="Muy baja",AB139="Moderado"),AND(Z139="Baja",AB139="Menor"),AND(Z139="Baja",AB139="Moderado"),AND(Z139="Media",AB139="Leve"),AND(Z139="Media",AB139="Menor"),AND(Z139="Media",AB139="Moderado"),AND(Z139="Alta",AB139="Leve"),AND(Z139="Alta",AB139="Menor")),"Moderado",IF(OR(AND(Z139="Muy Baja",AB139="Mayor"),AND(Z139="Baja",AB139="Mayor"),AND(Z139="Media",AB139="Mayor"),AND(Z139="Alta",AB139="Moderado"),AND(Z139="Alta",AB139="Mayor"),AND(Z139="Muy Alta",AB139="Leve"),AND(Z139="Muy Alta",AB139="Menor"),AND(Z139="Muy Alta",AB139="Moderado"),AND(Z139="Muy Alta",AB139="Mayor")),"Alto",IF(OR(AND(Z139="Muy Baja",AB139="Catastrófico"),AND(Z139="Baja",AB139="Catastrófico"),AND(Z139="Media",AB139="Catastrófico"),AND(Z139="Alta",AB139="Catastrófico"),AND(Z139="Muy Alta",AB139="Catastrófico")),"Extremo","")))),"")</f>
        <v/>
      </c>
      <c r="AE139" s="830"/>
      <c r="AF139" s="539"/>
      <c r="AG139" s="594"/>
      <c r="AH139" s="577"/>
      <c r="AI139" s="243"/>
      <c r="AJ139" s="535"/>
      <c r="AK139" s="535"/>
      <c r="AL139" s="572"/>
      <c r="AM139" s="572"/>
      <c r="AN139" s="572"/>
      <c r="AO139" s="572"/>
      <c r="AP139" s="573"/>
      <c r="AQ139" s="573"/>
      <c r="AR139" s="574"/>
      <c r="AS139" s="574"/>
      <c r="AT139" s="575"/>
      <c r="AU139" s="550"/>
    </row>
    <row r="140" spans="1:47" s="551" customFormat="1" ht="46.5" hidden="1" customHeight="1" x14ac:dyDescent="0.25">
      <c r="A140" s="846"/>
      <c r="B140" s="837"/>
      <c r="C140" s="837"/>
      <c r="D140" s="837"/>
      <c r="E140" s="837"/>
      <c r="F140" s="837"/>
      <c r="G140" s="837"/>
      <c r="H140" s="821"/>
      <c r="I140" s="831"/>
      <c r="J140" s="839"/>
      <c r="K140" s="845"/>
      <c r="L140" s="839"/>
      <c r="M140" s="831"/>
      <c r="N140" s="839"/>
      <c r="O140" s="831"/>
      <c r="P140" s="564">
        <v>3</v>
      </c>
      <c r="Q140" s="565"/>
      <c r="R140" s="566"/>
      <c r="S140" s="566"/>
      <c r="T140" s="566"/>
      <c r="U140" s="566" t="str">
        <f t="shared" si="135"/>
        <v/>
      </c>
      <c r="V140" s="566"/>
      <c r="W140" s="566"/>
      <c r="X140" s="566"/>
      <c r="Y140" s="567" t="str">
        <f>IFERROR(IF(AND(R139="Probabilidad",R140="Probabilidad"),(AA139-(+AA139*U140)),IF(AND(R139="Impacto",R140="Probabilidad"),(AA138-(+AA138*U140)),IF(R140="Impacto",AA139,""))),"")</f>
        <v/>
      </c>
      <c r="Z140" s="568" t="str">
        <f t="shared" si="152"/>
        <v/>
      </c>
      <c r="AA140" s="569" t="str">
        <f t="shared" si="153"/>
        <v/>
      </c>
      <c r="AB140" s="568" t="str">
        <f t="shared" si="154"/>
        <v/>
      </c>
      <c r="AC140" s="569" t="str">
        <f>IFERROR(IF(AND(R139="Impacto",R140="Impacto"),(AC139-(+AC139*U140)),IF(AND(R139="Probabilidad",R140="Impacto"),(AC138-(+AC138*U140)),IF(R140="Probabilidad",AC139,""))),"")</f>
        <v/>
      </c>
      <c r="AD140" s="568" t="str">
        <f t="shared" si="155"/>
        <v/>
      </c>
      <c r="AE140" s="830"/>
      <c r="AF140" s="539"/>
      <c r="AG140" s="594"/>
      <c r="AH140" s="577"/>
      <c r="AI140" s="243"/>
      <c r="AJ140" s="535"/>
      <c r="AK140" s="535"/>
      <c r="AL140" s="572"/>
      <c r="AM140" s="572"/>
      <c r="AN140" s="572"/>
      <c r="AO140" s="572"/>
      <c r="AP140" s="573"/>
      <c r="AQ140" s="573"/>
      <c r="AR140" s="574"/>
      <c r="AS140" s="574"/>
      <c r="AT140" s="575"/>
      <c r="AU140" s="550"/>
    </row>
    <row r="141" spans="1:47" s="551" customFormat="1" ht="46.5" hidden="1" customHeight="1" x14ac:dyDescent="0.25">
      <c r="A141" s="846"/>
      <c r="B141" s="837"/>
      <c r="C141" s="837"/>
      <c r="D141" s="837"/>
      <c r="E141" s="837"/>
      <c r="F141" s="837"/>
      <c r="G141" s="837"/>
      <c r="H141" s="821"/>
      <c r="I141" s="831"/>
      <c r="J141" s="839"/>
      <c r="K141" s="845"/>
      <c r="L141" s="839"/>
      <c r="M141" s="831"/>
      <c r="N141" s="839"/>
      <c r="O141" s="831"/>
      <c r="P141" s="564">
        <v>4</v>
      </c>
      <c r="Q141" s="565"/>
      <c r="R141" s="566"/>
      <c r="S141" s="566"/>
      <c r="T141" s="566"/>
      <c r="U141" s="566" t="str">
        <f t="shared" si="135"/>
        <v/>
      </c>
      <c r="V141" s="566"/>
      <c r="W141" s="566"/>
      <c r="X141" s="566"/>
      <c r="Y141" s="567" t="str">
        <f>IFERROR(IF(AND(R140="Probabilidad",R141="Probabilidad"),(AA140-(+AA140*U141)),IF(AND(R140="Impacto",R141="Probabilidad"),(AA139-(+AA139*U141)),IF(R141="Impacto",AA140,""))),"")</f>
        <v/>
      </c>
      <c r="Z141" s="568" t="str">
        <f t="shared" si="152"/>
        <v/>
      </c>
      <c r="AA141" s="569" t="str">
        <f t="shared" si="153"/>
        <v/>
      </c>
      <c r="AB141" s="568" t="str">
        <f t="shared" si="154"/>
        <v/>
      </c>
      <c r="AC141" s="569" t="str">
        <f>IFERROR(IF(AND(R140="Impacto",R141="Impacto"),(AC140-(+AC140*U141)),IF(AND(R140="Probabilidad",R141="Impacto"),(AC139-(+AC139*U141)),IF(R141="Probabilidad",AC140,""))),"")</f>
        <v/>
      </c>
      <c r="AD141" s="568" t="str">
        <f>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
      </c>
      <c r="AE141" s="830"/>
      <c r="AF141" s="539"/>
      <c r="AG141" s="594"/>
      <c r="AH141" s="577"/>
      <c r="AI141" s="243"/>
      <c r="AJ141" s="535"/>
      <c r="AK141" s="535"/>
      <c r="AL141" s="572"/>
      <c r="AM141" s="572"/>
      <c r="AN141" s="572"/>
      <c r="AO141" s="572"/>
      <c r="AP141" s="573"/>
      <c r="AQ141" s="573"/>
      <c r="AR141" s="574"/>
      <c r="AS141" s="574"/>
      <c r="AT141" s="575"/>
      <c r="AU141" s="550"/>
    </row>
    <row r="142" spans="1:47" s="551" customFormat="1" ht="211.5" hidden="1" customHeight="1" thickBot="1" x14ac:dyDescent="0.3">
      <c r="A142" s="846">
        <v>36</v>
      </c>
      <c r="B142" s="837" t="s">
        <v>807</v>
      </c>
      <c r="C142" s="837" t="s">
        <v>115</v>
      </c>
      <c r="D142" s="837" t="s">
        <v>828</v>
      </c>
      <c r="E142" s="837" t="s">
        <v>829</v>
      </c>
      <c r="F142" s="837" t="s">
        <v>830</v>
      </c>
      <c r="G142" s="837" t="s">
        <v>549</v>
      </c>
      <c r="H142" s="821">
        <v>24700</v>
      </c>
      <c r="I142" s="831" t="str">
        <f>IF(H142&lt;=0,"",IF(H142&lt;=2,"Muy Baja",IF(H142&lt;=24,"Baja",IF(H142&lt;=500,"Media",IF(H142&lt;=5000,"Alta","Muy Alta")))))</f>
        <v>Muy Alta</v>
      </c>
      <c r="J142" s="839">
        <f>IF(I142="","",IF(I142="Muy Baja",0.2,IF(I142="Baja",0.4,IF(I142="Media",0.6,IF(I142="Alta",0.8,IF(I142="Muy Alta",1,))))))</f>
        <v>1</v>
      </c>
      <c r="K142" s="845" t="s">
        <v>131</v>
      </c>
      <c r="L142" s="605" t="str">
        <f>IF(NOT(ISERROR(MATCH(K142,'Tabla Impacto'!$B$221:$B$223,0))),'Tabla Impacto'!$F$223&amp;"Por favor no seleccionar los criterios de impacto(Afectación Económica o presupuestal y Pérdida Reputacional)",K142)</f>
        <v xml:space="preserve">     El riesgo afecta la imagen de la entidad a nivel nacional, con efecto publicitarios sostenible a nivel país</v>
      </c>
      <c r="M142" s="606" t="str">
        <f>IF(OR(L142='Tabla Impacto'!$C$11,L142='Tabla Impacto'!$D$11),"Leve",IF(OR(L142='Tabla Impacto'!$C$12,L142='Tabla Impacto'!$D$12),"Menor",IF(OR(L142='Tabla Impacto'!$C$13,L142='Tabla Impacto'!$D$13),"Moderado",IF(OR(L142='Tabla Impacto'!$C$14,L142='Tabla Impacto'!$D$14),"Mayor",IF(OR(L142='Tabla Impacto'!$C$15,L142='Tabla Impacto'!$D$15),"Catastrófico","")))))</f>
        <v>Catastrófico</v>
      </c>
      <c r="N142" s="605">
        <f>IF(M142="","",IF(M142="Leve",0.2,IF(M142="Menor",0.4,IF(M142="Moderado",0.6,IF(M142="Mayor",0.8,IF(M142="Catastrófico",1,))))))</f>
        <v>1</v>
      </c>
      <c r="O142" s="606" t="str">
        <f>IF(OR(AND(I142="Muy Baja",M142="Leve"),AND(I142="Muy Baja",M142="Menor"),AND(I142="Baja",M142="Leve")),"Bajo",IF(OR(AND(I142="Muy baja",M142="Moderado"),AND(I142="Baja",M142="Menor"),AND(I142="Baja",M142="Moderado"),AND(I142="Media",M142="Leve"),AND(I142="Media",M142="Menor"),AND(I142="Media",M142="Moderado"),AND(I142="Alta",M142="Leve"),AND(I142="Alta",M142="Menor")),"Moderado",IF(OR(AND(I142="Muy Baja",M142="Mayor"),AND(I142="Baja",M142="Mayor"),AND(I142="Media",M142="Mayor"),AND(I142="Alta",M142="Moderado"),AND(I142="Alta",M142="Mayor"),AND(I142="Muy Alta",M142="Leve"),AND(I142="Muy Alta",M142="Menor"),AND(I142="Muy Alta",M142="Moderado"),AND(I142="Muy Alta",M142="Mayor")),"Alto",IF(OR(AND(I142="Muy Baja",M142="Catastrófico"),AND(I142="Baja",M142="Catastrófico"),AND(I142="Media",M142="Catastrófico"),AND(I142="Alta",M142="Catastrófico"),AND(I142="Muy Alta",M142="Catastrófico")),"Extremo",""))))</f>
        <v>Extremo</v>
      </c>
      <c r="P142" s="564">
        <v>1</v>
      </c>
      <c r="Q142" s="565" t="s">
        <v>1150</v>
      </c>
      <c r="R142" s="566" t="str">
        <f>IF(OR(S142="Preventivo",S142="Detectivo"),"Probabilidad",IF(S142="Correctivo","Impacto",""))</f>
        <v>Probabilidad</v>
      </c>
      <c r="S142" s="565" t="s">
        <v>13</v>
      </c>
      <c r="T142" s="565" t="s">
        <v>8</v>
      </c>
      <c r="U142" s="566" t="str">
        <f t="shared" si="135"/>
        <v>40%</v>
      </c>
      <c r="V142" s="566" t="s">
        <v>18</v>
      </c>
      <c r="W142" s="566" t="s">
        <v>21</v>
      </c>
      <c r="X142" s="566" t="s">
        <v>539</v>
      </c>
      <c r="Y142" s="567">
        <f>IFERROR(IF(R142="Probabilidad",(J142-(+J142*U142)),IF(R142="Impacto",J142,"")),"")</f>
        <v>0.6</v>
      </c>
      <c r="Z142" s="568" t="str">
        <f>IFERROR(IF(Y142="","",IF(Y142&lt;=0.2,"Muy Baja",IF(Y142&lt;=0.4,"Baja",IF(Y142&lt;=0.6,"Media",IF(Y142&lt;=0.8,"Alta","Muy Alta"))))),"")</f>
        <v>Media</v>
      </c>
      <c r="AA142" s="569">
        <f>+Y142</f>
        <v>0.6</v>
      </c>
      <c r="AB142" s="568" t="str">
        <f>IFERROR(IF(AC142="","",IF(AC142&lt;=0.2,"Leve",IF(AC142&lt;=0.4,"Menor",IF(AC142&lt;=0.6,"Moderado",IF(AC142&lt;=0.8,"Mayor","Catastrófico"))))),"")</f>
        <v>Catastrófico</v>
      </c>
      <c r="AC142" s="569">
        <f>IFERROR(IF(R142="Impacto",(N142-(+N142*U142)),IF(R142="Probabilidad",N142,"")),"")</f>
        <v>1</v>
      </c>
      <c r="AD142" s="568" t="str">
        <f>IFERROR(IF(OR(AND(Z142="Muy Baja",AB142="Leve"),AND(Z142="Muy Baja",AB142="Menor"),AND(Z142="Baja",AB142="Leve")),"Bajo",IF(OR(AND(Z142="Muy baja",AB142="Moderado"),AND(Z142="Baja",AB142="Menor"),AND(Z142="Baja",AB142="Moderado"),AND(Z142="Media",AB142="Leve"),AND(Z142="Media",AB142="Menor"),AND(Z142="Media",AB142="Moderado"),AND(Z142="Alta",AB142="Leve"),AND(Z142="Alta",AB142="Menor")),"Moderado",IF(OR(AND(Z142="Muy Baja",AB142="Mayor"),AND(Z142="Baja",AB142="Mayor"),AND(Z142="Media",AB142="Mayor"),AND(Z142="Alta",AB142="Moderado"),AND(Z142="Alta",AB142="Mayor"),AND(Z142="Muy Alta",AB142="Leve"),AND(Z142="Muy Alta",AB142="Menor"),AND(Z142="Muy Alta",AB142="Moderado"),AND(Z142="Muy Alta",AB142="Mayor")),"Alto",IF(OR(AND(Z142="Muy Baja",AB142="Catastrófico"),AND(Z142="Baja",AB142="Catastrófico"),AND(Z142="Media",AB142="Catastrófico"),AND(Z142="Alta",AB142="Catastrófico"),AND(Z142="Muy Alta",AB142="Catastrófico")),"Extremo","")))),"")</f>
        <v>Extremo</v>
      </c>
      <c r="AE142" s="830" t="s">
        <v>26</v>
      </c>
      <c r="AF142" s="539" t="s">
        <v>1155</v>
      </c>
      <c r="AG142" s="539" t="s">
        <v>1152</v>
      </c>
      <c r="AH142" s="577">
        <v>45657</v>
      </c>
      <c r="AI142" s="243" t="s">
        <v>1156</v>
      </c>
      <c r="AJ142" s="535" t="s">
        <v>1154</v>
      </c>
      <c r="AK142" s="535" t="s">
        <v>1152</v>
      </c>
      <c r="AL142" s="572"/>
      <c r="AM142" s="572"/>
      <c r="AN142" s="572"/>
      <c r="AO142" s="572"/>
      <c r="AP142" s="573"/>
      <c r="AQ142" s="573"/>
      <c r="AR142" s="574"/>
      <c r="AS142" s="574"/>
      <c r="AT142" s="575"/>
      <c r="AU142" s="550"/>
    </row>
    <row r="143" spans="1:47" s="551" customFormat="1" ht="46.5" hidden="1" customHeight="1" x14ac:dyDescent="0.25">
      <c r="A143" s="846"/>
      <c r="B143" s="837"/>
      <c r="C143" s="837"/>
      <c r="D143" s="837"/>
      <c r="E143" s="837"/>
      <c r="F143" s="837"/>
      <c r="G143" s="837"/>
      <c r="H143" s="821"/>
      <c r="I143" s="831"/>
      <c r="J143" s="839"/>
      <c r="K143" s="845"/>
      <c r="L143" s="605"/>
      <c r="M143" s="606"/>
      <c r="N143" s="605"/>
      <c r="O143" s="606"/>
      <c r="P143" s="564">
        <v>2</v>
      </c>
      <c r="Q143" s="565"/>
      <c r="R143" s="566" t="str">
        <f t="shared" ref="R143:R158" si="156">IF(OR(S143="Preventivo",S143="Detectivo"),"Probabilidad",IF(S143="Correctivo","Impacto",""))</f>
        <v>Probabilidad</v>
      </c>
      <c r="S143" s="565" t="s">
        <v>13</v>
      </c>
      <c r="T143" s="565"/>
      <c r="U143" s="566" t="str">
        <f t="shared" si="135"/>
        <v/>
      </c>
      <c r="V143" s="566"/>
      <c r="W143" s="566"/>
      <c r="X143" s="566"/>
      <c r="Y143" s="567" t="str">
        <f>IFERROR(IF(AND(R142="Probabilidad",R143="Probabilidad"),(AA142-(+AA142*U143)),IF(R143="Probabilidad",(J142-(+J142*U143)),IF(R143="Impacto",AA142,""))),"")</f>
        <v/>
      </c>
      <c r="Z143" s="568" t="str">
        <f t="shared" ref="Z143:Z145" si="157">IFERROR(IF(Y143="","",IF(Y143&lt;=0.2,"Muy Baja",IF(Y143&lt;=0.4,"Baja",IF(Y143&lt;=0.6,"Media",IF(Y143&lt;=0.8,"Alta","Muy Alta"))))),"")</f>
        <v/>
      </c>
      <c r="AA143" s="569" t="str">
        <f t="shared" ref="AA143:AA145" si="158">+Y143</f>
        <v/>
      </c>
      <c r="AB143" s="568" t="str">
        <f t="shared" ref="AB143:AB147" si="159">IFERROR(IF(AC143="","",IF(AC143&lt;=0.2,"Leve",IF(AC143&lt;=0.4,"Menor",IF(AC143&lt;=0.6,"Moderado",IF(AC143&lt;=0.8,"Mayor","Catastrófico"))))),"")</f>
        <v>Catastrófico</v>
      </c>
      <c r="AC143" s="569">
        <f>IFERROR(IF(AND(R142="Impacto",R143="Impacto"),(AC142-(+AC142*U143)),IF(R143="Impacto",(N142-(+N142*U143)),IF(R143="Probabilidad",AC142,""))),"")</f>
        <v>1</v>
      </c>
      <c r="AD143" s="568" t="str">
        <f t="shared" ref="AD143:AD144" si="160">IFERROR(IF(OR(AND(Z143="Muy Baja",AB143="Leve"),AND(Z143="Muy Baja",AB143="Menor"),AND(Z143="Baja",AB143="Leve")),"Bajo",IF(OR(AND(Z143="Muy baja",AB143="Moderado"),AND(Z143="Baja",AB143="Menor"),AND(Z143="Baja",AB143="Moderado"),AND(Z143="Media",AB143="Leve"),AND(Z143="Media",AB143="Menor"),AND(Z143="Media",AB143="Moderado"),AND(Z143="Alta",AB143="Leve"),AND(Z143="Alta",AB143="Menor")),"Moderado",IF(OR(AND(Z143="Muy Baja",AB143="Mayor"),AND(Z143="Baja",AB143="Mayor"),AND(Z143="Media",AB143="Mayor"),AND(Z143="Alta",AB143="Moderado"),AND(Z143="Alta",AB143="Mayor"),AND(Z143="Muy Alta",AB143="Leve"),AND(Z143="Muy Alta",AB143="Menor"),AND(Z143="Muy Alta",AB143="Moderado"),AND(Z143="Muy Alta",AB143="Mayor")),"Alto",IF(OR(AND(Z143="Muy Baja",AB143="Catastrófico"),AND(Z143="Baja",AB143="Catastrófico"),AND(Z143="Media",AB143="Catastrófico"),AND(Z143="Alta",AB143="Catastrófico"),AND(Z143="Muy Alta",AB143="Catastrófico")),"Extremo","")))),"")</f>
        <v/>
      </c>
      <c r="AE143" s="830"/>
      <c r="AF143" s="539"/>
      <c r="AG143" s="594"/>
      <c r="AH143" s="577"/>
      <c r="AI143" s="243"/>
      <c r="AJ143" s="535"/>
      <c r="AK143" s="535"/>
      <c r="AL143" s="572"/>
      <c r="AM143" s="572"/>
      <c r="AN143" s="572"/>
      <c r="AO143" s="572"/>
      <c r="AP143" s="573"/>
      <c r="AQ143" s="573"/>
      <c r="AR143" s="574"/>
      <c r="AS143" s="574"/>
      <c r="AT143" s="575"/>
      <c r="AU143" s="550"/>
    </row>
    <row r="144" spans="1:47" s="551" customFormat="1" ht="46.5" hidden="1" customHeight="1" x14ac:dyDescent="0.25">
      <c r="A144" s="846"/>
      <c r="B144" s="837"/>
      <c r="C144" s="837"/>
      <c r="D144" s="837"/>
      <c r="E144" s="837"/>
      <c r="F144" s="837"/>
      <c r="G144" s="837"/>
      <c r="H144" s="821"/>
      <c r="I144" s="831"/>
      <c r="J144" s="839"/>
      <c r="K144" s="845"/>
      <c r="L144" s="605"/>
      <c r="M144" s="606"/>
      <c r="N144" s="605"/>
      <c r="O144" s="606"/>
      <c r="P144" s="564">
        <v>3</v>
      </c>
      <c r="Q144" s="565"/>
      <c r="R144" s="566" t="str">
        <f t="shared" si="156"/>
        <v>Probabilidad</v>
      </c>
      <c r="S144" s="565" t="s">
        <v>13</v>
      </c>
      <c r="T144" s="565"/>
      <c r="U144" s="566" t="str">
        <f t="shared" si="135"/>
        <v/>
      </c>
      <c r="V144" s="566"/>
      <c r="W144" s="566"/>
      <c r="X144" s="566"/>
      <c r="Y144" s="567" t="str">
        <f>IFERROR(IF(AND(R143="Probabilidad",R144="Probabilidad"),(AA143-(+AA143*U144)),IF(AND(R143="Impacto",R144="Probabilidad"),(AA142-(+AA142*U144)),IF(R144="Impacto",AA143,""))),"")</f>
        <v/>
      </c>
      <c r="Z144" s="568" t="str">
        <f t="shared" si="157"/>
        <v/>
      </c>
      <c r="AA144" s="569" t="str">
        <f t="shared" si="158"/>
        <v/>
      </c>
      <c r="AB144" s="568" t="str">
        <f t="shared" si="159"/>
        <v>Catastrófico</v>
      </c>
      <c r="AC144" s="569">
        <f>IFERROR(IF(AND(R143="Impacto",R144="Impacto"),(AC143-(+AC143*U144)),IF(AND(R143="Probabilidad",R144="Impacto"),(AC142-(+AC142*U144)),IF(R144="Probabilidad",AC143,""))),"")</f>
        <v>1</v>
      </c>
      <c r="AD144" s="568" t="str">
        <f t="shared" si="160"/>
        <v/>
      </c>
      <c r="AE144" s="830"/>
      <c r="AF144" s="539"/>
      <c r="AG144" s="594"/>
      <c r="AH144" s="577"/>
      <c r="AI144" s="577"/>
      <c r="AJ144" s="535"/>
      <c r="AK144" s="535"/>
      <c r="AL144" s="572"/>
      <c r="AM144" s="572"/>
      <c r="AN144" s="572"/>
      <c r="AO144" s="572"/>
      <c r="AP144" s="573"/>
      <c r="AQ144" s="573"/>
      <c r="AR144" s="574"/>
      <c r="AS144" s="574"/>
      <c r="AT144" s="575"/>
      <c r="AU144" s="550"/>
    </row>
    <row r="145" spans="1:47" s="551" customFormat="1" ht="46.5" hidden="1" customHeight="1" x14ac:dyDescent="0.25">
      <c r="A145" s="846"/>
      <c r="B145" s="837"/>
      <c r="C145" s="837"/>
      <c r="D145" s="837"/>
      <c r="E145" s="837"/>
      <c r="F145" s="837"/>
      <c r="G145" s="837"/>
      <c r="H145" s="821"/>
      <c r="I145" s="831"/>
      <c r="J145" s="839"/>
      <c r="K145" s="845"/>
      <c r="L145" s="605"/>
      <c r="M145" s="606"/>
      <c r="N145" s="605"/>
      <c r="O145" s="606"/>
      <c r="P145" s="564">
        <v>4</v>
      </c>
      <c r="Q145" s="565"/>
      <c r="R145" s="566" t="str">
        <f t="shared" si="156"/>
        <v>Probabilidad</v>
      </c>
      <c r="S145" s="565" t="s">
        <v>13</v>
      </c>
      <c r="T145" s="565"/>
      <c r="U145" s="566" t="str">
        <f t="shared" si="135"/>
        <v/>
      </c>
      <c r="V145" s="566"/>
      <c r="W145" s="566"/>
      <c r="X145" s="566"/>
      <c r="Y145" s="567" t="str">
        <f>IFERROR(IF(AND(R144="Probabilidad",R145="Probabilidad"),(AA144-(+AA144*U145)),IF(AND(R144="Impacto",R145="Probabilidad"),(AA143-(+AA143*U145)),IF(R145="Impacto",AA144,""))),"")</f>
        <v/>
      </c>
      <c r="Z145" s="568" t="str">
        <f t="shared" si="157"/>
        <v/>
      </c>
      <c r="AA145" s="569" t="str">
        <f t="shared" si="158"/>
        <v/>
      </c>
      <c r="AB145" s="568" t="str">
        <f t="shared" si="159"/>
        <v>Catastrófico</v>
      </c>
      <c r="AC145" s="569">
        <f>IFERROR(IF(AND(R144="Impacto",R145="Impacto"),(AC144-(+AC144*U145)),IF(AND(R144="Probabilidad",R145="Impacto"),(AC143-(+AC143*U145)),IF(R145="Probabilidad",AC144,""))),"")</f>
        <v>1</v>
      </c>
      <c r="AD145" s="568" t="str">
        <f>IFERROR(IF(OR(AND(Z145="Muy Baja",AB145="Leve"),AND(Z145="Muy Baja",AB145="Menor"),AND(Z145="Baja",AB145="Leve")),"Bajo",IF(OR(AND(Z145="Muy baja",AB145="Moderado"),AND(Z145="Baja",AB145="Menor"),AND(Z145="Baja",AB145="Moderado"),AND(Z145="Media",AB145="Leve"),AND(Z145="Media",AB145="Menor"),AND(Z145="Media",AB145="Moderado"),AND(Z145="Alta",AB145="Leve"),AND(Z145="Alta",AB145="Menor")),"Moderado",IF(OR(AND(Z145="Muy Baja",AB145="Mayor"),AND(Z145="Baja",AB145="Mayor"),AND(Z145="Media",AB145="Mayor"),AND(Z145="Alta",AB145="Moderado"),AND(Z145="Alta",AB145="Mayor"),AND(Z145="Muy Alta",AB145="Leve"),AND(Z145="Muy Alta",AB145="Menor"),AND(Z145="Muy Alta",AB145="Moderado"),AND(Z145="Muy Alta",AB145="Mayor")),"Alto",IF(OR(AND(Z145="Muy Baja",AB145="Catastrófico"),AND(Z145="Baja",AB145="Catastrófico"),AND(Z145="Media",AB145="Catastrófico"),AND(Z145="Alta",AB145="Catastrófico"),AND(Z145="Muy Alta",AB145="Catastrófico")),"Extremo","")))),"")</f>
        <v/>
      </c>
      <c r="AE145" s="830"/>
      <c r="AF145" s="539"/>
      <c r="AG145" s="594"/>
      <c r="AH145" s="577"/>
      <c r="AI145" s="577"/>
      <c r="AJ145" s="535"/>
      <c r="AK145" s="535"/>
      <c r="AL145" s="572"/>
      <c r="AM145" s="572"/>
      <c r="AN145" s="572"/>
      <c r="AO145" s="572"/>
      <c r="AP145" s="573"/>
      <c r="AQ145" s="573"/>
      <c r="AR145" s="574"/>
      <c r="AS145" s="574"/>
      <c r="AT145" s="575"/>
      <c r="AU145" s="550"/>
    </row>
    <row r="146" spans="1:47" s="551" customFormat="1" ht="128.25" hidden="1" customHeight="1" thickBot="1" x14ac:dyDescent="0.3">
      <c r="A146" s="846">
        <v>37</v>
      </c>
      <c r="B146" s="838" t="s">
        <v>348</v>
      </c>
      <c r="C146" s="821" t="s">
        <v>115</v>
      </c>
      <c r="D146" s="821" t="s">
        <v>1026</v>
      </c>
      <c r="E146" s="821" t="s">
        <v>1027</v>
      </c>
      <c r="F146" s="849" t="s">
        <v>1028</v>
      </c>
      <c r="G146" s="820" t="s">
        <v>1029</v>
      </c>
      <c r="H146" s="840">
        <v>500</v>
      </c>
      <c r="I146" s="831" t="str">
        <f>IF(H146&lt;=0,"",IF(H146&lt;=2,"Muy Baja",IF(H146&lt;=24,"Baja",IF(H146&lt;=500,"Media",IF(H146&lt;=5000,"Alta","Muy Alta")))))</f>
        <v>Media</v>
      </c>
      <c r="J146" s="839">
        <f>IF(I146="","",IF(I146="Muy Baja",0.2,IF(I146="Baja",0.4,IF(I146="Media",0.6,IF(I146="Alta",0.8,IF(I146="Muy Alta",1,))))))</f>
        <v>0.6</v>
      </c>
      <c r="K146" s="845" t="s">
        <v>129</v>
      </c>
      <c r="L146" s="839" t="str">
        <f>IF(NOT(ISERROR(MATCH(K146,'[4]Tabla Impacto'!$B$221:$B$223,0))),'[4]Tabla Impacto'!$F$223&amp;"Por favor no seleccionar los criterios de impacto(Afectación Económica o presupuestal y Pérdida Reputacional)",K146)</f>
        <v xml:space="preserve">     El riesgo afecta la imagen de la entidad con algunos usuarios de relevancia frente al logro de los objetivos</v>
      </c>
      <c r="M146" s="831" t="str">
        <f>IF(OR(L146='[4]Tabla Impacto'!$C$11,L146='[4]Tabla Impacto'!$D$11),"Leve",IF(OR(L146='[4]Tabla Impacto'!$C$12,L146='[4]Tabla Impacto'!$D$12),"Menor",IF(OR(L146='[4]Tabla Impacto'!$C$13,L146='[4]Tabla Impacto'!$D$13),"Moderado",IF(OR(L146='[4]Tabla Impacto'!$C$14,L146='[4]Tabla Impacto'!$D$14),"Mayor",IF(OR(L146='[4]Tabla Impacto'!$C$15,L146='[4]Tabla Impacto'!$D$15),"Catastrófico","")))))</f>
        <v>Moderado</v>
      </c>
      <c r="N146" s="839">
        <f>IF(M146="","",IF(M146="Leve",0.2,IF(M146="Menor",0.4,IF(M146="Moderado",0.6,IF(M146="Mayor",0.8,IF(M146="Catastrófico",1,))))))</f>
        <v>0.6</v>
      </c>
      <c r="O146" s="841" t="str">
        <f>IF(OR(AND(I146="Muy Baja",M146="Leve"),AND(I146="Muy Baja",M146="Menor"),AND(I146="Baja",M146="Leve")),"Bajo",IF(OR(AND(I146="Muy baja",M146="Moderado"),AND(I146="Baja",M146="Menor"),AND(I146="Baja",M146="Moderado"),AND(I146="Media",M146="Leve"),AND(I146="Media",M146="Menor"),AND(I146="Media",M146="Moderado"),AND(I146="Alta",M146="Leve"),AND(I146="Alta",M146="Menor")),"Moderado",IF(OR(AND(I146="Muy Baja",M146="Mayor"),AND(I146="Baja",M146="Mayor"),AND(I146="Media",M146="Mayor"),AND(I146="Alta",M146="Moderado"),AND(I146="Alta",M146="Mayor"),AND(I146="Muy Alta",M146="Leve"),AND(I146="Muy Alta",M146="Menor"),AND(I146="Muy Alta",M146="Moderado"),AND(I146="Muy Alta",M146="Mayor")),"Alto",IF(OR(AND(I146="Muy Baja",M146="Catastrófico"),AND(I146="Baja",M146="Catastrófico"),AND(I146="Media",M146="Catastrófico"),AND(I146="Alta",M146="Catastrófico"),AND(I146="Muy Alta",M146="Catastrófico")),"Extremo",""))))</f>
        <v>Moderado</v>
      </c>
      <c r="P146" s="566">
        <v>1</v>
      </c>
      <c r="Q146" s="404" t="s">
        <v>1030</v>
      </c>
      <c r="R146" s="607" t="str">
        <f>IF(OR(S146="Preventivo",S146="Detectivo"),"Probabilidad",IF(S146="Correctivo","Impacto",""))</f>
        <v>Probabilidad</v>
      </c>
      <c r="S146" s="608" t="s">
        <v>13</v>
      </c>
      <c r="T146" s="608" t="s">
        <v>8</v>
      </c>
      <c r="U146" s="609" t="str">
        <f t="shared" si="135"/>
        <v>40%</v>
      </c>
      <c r="V146" s="608" t="s">
        <v>18</v>
      </c>
      <c r="W146" s="608" t="s">
        <v>21</v>
      </c>
      <c r="X146" s="608" t="s">
        <v>104</v>
      </c>
      <c r="Y146" s="610">
        <f>IFERROR(IF(R146="Probabilidad",(J146-(+J146*U146)),IF(R146="Impacto",J146,"")),"")</f>
        <v>0.36</v>
      </c>
      <c r="Z146" s="611" t="str">
        <f>IFERROR(IF(Y146="","",IF(Y146&lt;=0.2,"Muy Baja",IF(Y146&lt;=0.4,"Baja",IF(Y146&lt;=0.6,"Media",IF(Y146&lt;=0.8,"Alta","Muy Alta"))))),"")</f>
        <v>Baja</v>
      </c>
      <c r="AA146" s="609">
        <f>+Y146</f>
        <v>0.36</v>
      </c>
      <c r="AB146" s="611" t="str">
        <f t="shared" si="159"/>
        <v>Moderado</v>
      </c>
      <c r="AC146" s="609">
        <f>IFERROR(IF(R146="Impacto",(N146-(+N146*U146)),IF(R146="Probabilidad",N146,"")),"")</f>
        <v>0.6</v>
      </c>
      <c r="AD146" s="612" t="str">
        <f>IFERROR(IF(OR(AND(Z146="Muy Baja",AB146="Leve"),AND(Z146="Muy Baja",AB146="Menor"),AND(Z146="Baja",AB146="Leve")),"Bajo",IF(OR(AND(Z146="Muy baja",AB146="Moderado"),AND(Z146="Baja",AB146="Menor"),AND(Z146="Baja",AB146="Moderado"),AND(Z146="Media",AB146="Leve"),AND(Z146="Media",AB146="Menor"),AND(Z146="Media",AB146="Moderado"),AND(Z146="Alta",AB146="Leve"),AND(Z146="Alta",AB146="Menor")),"Moderado",IF(OR(AND(Z146="Muy Baja",AB146="Mayor"),AND(Z146="Baja",AB146="Mayor"),AND(Z146="Media",AB146="Mayor"),AND(Z146="Alta",AB146="Moderado"),AND(Z146="Alta",AB146="Mayor"),AND(Z146="Muy Alta",AB146="Leve"),AND(Z146="Muy Alta",AB146="Menor"),AND(Z146="Muy Alta",AB146="Moderado"),AND(Z146="Muy Alta",AB146="Mayor")),"Alto",IF(OR(AND(Z146="Muy Baja",AB146="Catastrófico"),AND(Z146="Baja",AB146="Catastrófico"),AND(Z146="Media",AB146="Catastrófico"),AND(Z146="Alta",AB146="Catastrófico"),AND(Z146="Muy Alta",AB146="Catastrófico")),"Extremo","")))),"")</f>
        <v>Moderado</v>
      </c>
      <c r="AE146" s="835" t="s">
        <v>26</v>
      </c>
      <c r="AF146" s="613" t="s">
        <v>1031</v>
      </c>
      <c r="AG146" s="433" t="s">
        <v>1032</v>
      </c>
      <c r="AH146" s="434">
        <v>45657</v>
      </c>
      <c r="AI146" s="538" t="s">
        <v>1033</v>
      </c>
      <c r="AJ146" s="821" t="s">
        <v>1034</v>
      </c>
      <c r="AK146" s="821" t="s">
        <v>1032</v>
      </c>
      <c r="AL146" s="572"/>
      <c r="AM146" s="572"/>
      <c r="AN146" s="572"/>
      <c r="AO146" s="572"/>
      <c r="AP146" s="573"/>
      <c r="AQ146" s="573"/>
      <c r="AR146" s="574"/>
      <c r="AS146" s="574"/>
      <c r="AT146" s="575"/>
      <c r="AU146" s="550"/>
    </row>
    <row r="147" spans="1:47" s="551" customFormat="1" ht="156.75" hidden="1" x14ac:dyDescent="0.25">
      <c r="A147" s="846"/>
      <c r="B147" s="838"/>
      <c r="C147" s="821"/>
      <c r="D147" s="821"/>
      <c r="E147" s="821"/>
      <c r="F147" s="849"/>
      <c r="G147" s="821"/>
      <c r="H147" s="840"/>
      <c r="I147" s="831"/>
      <c r="J147" s="839"/>
      <c r="K147" s="845"/>
      <c r="L147" s="839">
        <f ca="1">IF(NOT(ISERROR(MATCH(K147,_xlfn.ANCHORARRAY(F187),0))),J189&amp;"Por favor no seleccionar los criterios de impacto",K147)</f>
        <v>0</v>
      </c>
      <c r="M147" s="831"/>
      <c r="N147" s="839"/>
      <c r="O147" s="841"/>
      <c r="P147" s="566">
        <v>2</v>
      </c>
      <c r="Q147" s="404" t="s">
        <v>1035</v>
      </c>
      <c r="R147" s="607" t="str">
        <f>IF(OR(S147="Preventivo",S147="Detectivo"),"Probabilidad",IF(S147="Correctivo","Impacto",""))</f>
        <v>Probabilidad</v>
      </c>
      <c r="S147" s="608" t="s">
        <v>14</v>
      </c>
      <c r="T147" s="608" t="s">
        <v>8</v>
      </c>
      <c r="U147" s="609" t="str">
        <f t="shared" si="135"/>
        <v>30%</v>
      </c>
      <c r="V147" s="608" t="s">
        <v>18</v>
      </c>
      <c r="W147" s="608" t="s">
        <v>21</v>
      </c>
      <c r="X147" s="608" t="s">
        <v>104</v>
      </c>
      <c r="Y147" s="610">
        <f>IFERROR(IF(AND(R146="Probabilidad",R147="Probabilidad"),(AA146-(+AA146*U147)),IF(R147="Probabilidad",(J146-(+J146*U147)),IF(R147="Impacto",AA146,""))),"")</f>
        <v>0.252</v>
      </c>
      <c r="Z147" s="611" t="str">
        <f t="shared" ref="Z147" si="161">IFERROR(IF(Y147="","",IF(Y147&lt;=0.2,"Muy Baja",IF(Y147&lt;=0.4,"Baja",IF(Y147&lt;=0.6,"Media",IF(Y147&lt;=0.8,"Alta","Muy Alta"))))),"")</f>
        <v>Baja</v>
      </c>
      <c r="AA147" s="609">
        <f t="shared" ref="AA147" si="162">+Y147</f>
        <v>0.252</v>
      </c>
      <c r="AB147" s="611" t="str">
        <f t="shared" si="159"/>
        <v>Moderado</v>
      </c>
      <c r="AC147" s="609">
        <f>IFERROR(IF(AND(R146="Impacto",R147="Impacto"),(AC146-(+AC146*U147)),IF(R147="Impacto",(N146-(+N146*U147)),IF(R147="Probabilidad",AC146,""))),"")</f>
        <v>0.6</v>
      </c>
      <c r="AD147" s="612" t="str">
        <f t="shared" ref="AD147" si="163">IFERROR(IF(OR(AND(Z147="Muy Baja",AB147="Leve"),AND(Z147="Muy Baja",AB147="Menor"),AND(Z147="Baja",AB147="Leve")),"Bajo",IF(OR(AND(Z147="Muy baja",AB147="Moderado"),AND(Z147="Baja",AB147="Menor"),AND(Z147="Baja",AB147="Moderado"),AND(Z147="Media",AB147="Leve"),AND(Z147="Media",AB147="Menor"),AND(Z147="Media",AB147="Moderado"),AND(Z147="Alta",AB147="Leve"),AND(Z147="Alta",AB147="Menor")),"Moderado",IF(OR(AND(Z147="Muy Baja",AB147="Mayor"),AND(Z147="Baja",AB147="Mayor"),AND(Z147="Media",AB147="Mayor"),AND(Z147="Alta",AB147="Moderado"),AND(Z147="Alta",AB147="Mayor"),AND(Z147="Muy Alta",AB147="Leve"),AND(Z147="Muy Alta",AB147="Menor"),AND(Z147="Muy Alta",AB147="Moderado"),AND(Z147="Muy Alta",AB147="Mayor")),"Alto",IF(OR(AND(Z147="Muy Baja",AB147="Catastrófico"),AND(Z147="Baja",AB147="Catastrófico"),AND(Z147="Media",AB147="Catastrófico"),AND(Z147="Alta",AB147="Catastrófico"),AND(Z147="Muy Alta",AB147="Catastrófico")),"Extremo","")))),"")</f>
        <v>Moderado</v>
      </c>
      <c r="AE147" s="835"/>
      <c r="AF147" s="613" t="s">
        <v>1036</v>
      </c>
      <c r="AG147" s="598" t="s">
        <v>1032</v>
      </c>
      <c r="AH147" s="414">
        <v>45657</v>
      </c>
      <c r="AI147" s="539" t="s">
        <v>1037</v>
      </c>
      <c r="AJ147" s="821"/>
      <c r="AK147" s="821"/>
      <c r="AL147" s="572"/>
      <c r="AM147" s="572"/>
      <c r="AN147" s="572"/>
      <c r="AO147" s="572"/>
      <c r="AP147" s="573"/>
      <c r="AQ147" s="573"/>
      <c r="AR147" s="574"/>
      <c r="AS147" s="574"/>
      <c r="AT147" s="575"/>
      <c r="AU147" s="550"/>
    </row>
    <row r="148" spans="1:47" s="551" customFormat="1" ht="213" hidden="1" customHeight="1" x14ac:dyDescent="0.25">
      <c r="A148" s="826">
        <v>38</v>
      </c>
      <c r="B148" s="847" t="s">
        <v>998</v>
      </c>
      <c r="C148" s="847" t="s">
        <v>115</v>
      </c>
      <c r="D148" s="847" t="s">
        <v>999</v>
      </c>
      <c r="E148" s="847" t="s">
        <v>1000</v>
      </c>
      <c r="F148" s="847" t="s">
        <v>1001</v>
      </c>
      <c r="G148" s="847" t="s">
        <v>1002</v>
      </c>
      <c r="H148" s="821">
        <v>500</v>
      </c>
      <c r="I148" s="603" t="str">
        <f>IF(H148&lt;=0,"",IF(H148&lt;=2,"Muy Baja",IF(H148&lt;=24,"Baja",IF(H148&lt;=500,"Media",IF(H148&lt;=5000,"Alta","Muy Alta")))))</f>
        <v>Media</v>
      </c>
      <c r="J148" s="605">
        <f>IF(I148="","",IF(I148="Muy Baja",0.2,IF(I148="Baja",0.4,IF(I148="Media",0.6,IF(I148="Alta",0.8,IF(I148="Muy Alta",1,))))))</f>
        <v>0.6</v>
      </c>
      <c r="K148" s="614" t="s">
        <v>127</v>
      </c>
      <c r="L148" s="605" t="str">
        <f>IF(NOT(ISERROR(MATCH(K148,'Tabla Impacto'!$B$221:$B$223,0))),'Tabla Impacto'!$F$223&amp;"Por favor no seleccionar los criterios de impacto(Afectación Económica o presupuestal y Pérdida Reputacional)",K148)</f>
        <v xml:space="preserve">     El riesgo afecta la imagen de alguna área de la organización</v>
      </c>
      <c r="M148" s="606" t="str">
        <f>IF(OR(L148='Tabla Impacto'!$C$11,L148='Tabla Impacto'!$D$11),"Leve",IF(OR(L148='Tabla Impacto'!$C$12,L148='Tabla Impacto'!$D$12),"Menor",IF(OR(L148='Tabla Impacto'!$C$13,L148='Tabla Impacto'!$D$13),"Moderado",IF(OR(L148='Tabla Impacto'!$C$14,L148='Tabla Impacto'!$D$14),"Mayor",IF(OR(L148='Tabla Impacto'!$C$15,L148='Tabla Impacto'!$D$15),"Catastrófico","")))))</f>
        <v>Leve</v>
      </c>
      <c r="N148" s="605">
        <f>IF(M148="","",IF(M148="Leve",0.2,IF(M148="Menor",0.4,IF(M148="Moderado",0.6,IF(M148="Mayor",0.8,IF(M148="Catastrófico",1,))))))</f>
        <v>0.2</v>
      </c>
      <c r="O148" s="606" t="str">
        <f>IF(OR(AND(I148="Muy Baja",M148="Leve"),AND(I148="Muy Baja",M148="Menor"),AND(I148="Baja",M148="Leve")),"Bajo",IF(OR(AND(I148="Muy baja",M148="Moderado"),AND(I148="Baja",M148="Menor"),AND(I148="Baja",M148="Moderado"),AND(I148="Media",M148="Leve"),AND(I148="Media",M148="Menor"),AND(I148="Media",M148="Moderado"),AND(I148="Alta",M148="Leve"),AND(I148="Alta",M148="Menor")),"Moderado",IF(OR(AND(I148="Muy Baja",M148="Mayor"),AND(I148="Baja",M148="Mayor"),AND(I148="Media",M148="Mayor"),AND(I148="Alta",M148="Moderado"),AND(I148="Alta",M148="Mayor"),AND(I148="Muy Alta",M148="Leve"),AND(I148="Muy Alta",M148="Menor"),AND(I148="Muy Alta",M148="Moderado"),AND(I148="Muy Alta",M148="Mayor")),"Alto",IF(OR(AND(I148="Muy Baja",M148="Catastrófico"),AND(I148="Baja",M148="Catastrófico"),AND(I148="Media",M148="Catastrófico"),AND(I148="Alta",M148="Catastrófico"),AND(I148="Muy Alta",M148="Catastrófico")),"Extremo",""))))</f>
        <v>Moderado</v>
      </c>
      <c r="P148" s="565">
        <v>1</v>
      </c>
      <c r="Q148" s="615" t="s">
        <v>1016</v>
      </c>
      <c r="R148" s="566" t="str">
        <f t="shared" si="156"/>
        <v>Probabilidad</v>
      </c>
      <c r="S148" s="565" t="s">
        <v>13</v>
      </c>
      <c r="T148" s="565" t="s">
        <v>8</v>
      </c>
      <c r="U148" s="566" t="str">
        <f>IF(AND(S148="Preventivo",T148="Automático"),"50%",IF(AND(S148="Preventivo",T148="Manual"),"40%",IF(AND(S148="Detectivo",T148="Automático"),"40%",IF(AND(S148="Detectivo",T148="Manual"),"30%",IF(AND(S148="Correctivo",T148="Automático"),"35%",IF(AND(S148="Correctivo",T148="Manual"),"25%",""))))))</f>
        <v>40%</v>
      </c>
      <c r="V148" s="566" t="s">
        <v>18</v>
      </c>
      <c r="W148" s="566" t="s">
        <v>1018</v>
      </c>
      <c r="X148" s="566" t="s">
        <v>539</v>
      </c>
      <c r="Y148" s="567">
        <f>IFERROR(IF(R148="Probabilidad",(J148-(+J148*U148)),IF(R148="Impacto",J148,"")),"")</f>
        <v>0.36</v>
      </c>
      <c r="Z148" s="568" t="str">
        <f>IFERROR(IF(Y148="","",IF(Y148&lt;=0.2,"Muy Baja",IF(Y148&lt;=0.4,"Baja",IF(Y148&lt;=0.6,"Media",IF(Y148&lt;=0.8,"Alta","Muy Alta"))))),"")</f>
        <v>Baja</v>
      </c>
      <c r="AA148" s="569">
        <f>+Y148</f>
        <v>0.36</v>
      </c>
      <c r="AB148" s="568" t="str">
        <f>IFERROR(IF(AC148="","",IF(AC148&lt;=0.2,"Leve",IF(AC148&lt;=0.4,"Menor",IF(AC148&lt;=0.6,"Moderado",IF(AC148&lt;=0.8,"Mayor","Catastrófico"))))),"")</f>
        <v>Leve</v>
      </c>
      <c r="AC148" s="569">
        <f>IFERROR(IF(R148="Impacto",(N148-(+N148*U148)),IF(R148="Probabilidad",N148,"")),"")</f>
        <v>0.2</v>
      </c>
      <c r="AD148" s="568" t="str">
        <f>IFERROR(IF(OR(AND(Z148="Muy Baja",AB148="Leve"),AND(Z148="Muy Baja",AB148="Menor"),AND(Z148="Baja",AB148="Leve")),"Bajo",IF(OR(AND(Z148="Muy baja",AB148="Moderado"),AND(Z148="Baja",AB148="Menor"),AND(Z148="Baja",AB148="Moderado"),AND(Z148="Media",AB148="Leve"),AND(Z148="Media",AB148="Menor"),AND(Z148="Media",AB148="Moderado"),AND(Z148="Alta",AB148="Leve"),AND(Z148="Alta",AB148="Menor")),"Moderado",IF(OR(AND(Z148="Muy Baja",AB148="Mayor"),AND(Z148="Baja",AB148="Mayor"),AND(Z148="Media",AB148="Mayor"),AND(Z148="Alta",AB148="Moderado"),AND(Z148="Alta",AB148="Mayor"),AND(Z148="Muy Alta",AB148="Leve"),AND(Z148="Muy Alta",AB148="Menor"),AND(Z148="Muy Alta",AB148="Moderado"),AND(Z148="Muy Alta",AB148="Mayor")),"Alto",IF(OR(AND(Z148="Muy Baja",AB148="Catastrófico"),AND(Z148="Baja",AB148="Catastrófico"),AND(Z148="Media",AB148="Catastrófico"),AND(Z148="Alta",AB148="Catastrófico"),AND(Z148="Muy Alta",AB148="Catastrófico")),"Extremo","")))),"")</f>
        <v>Bajo</v>
      </c>
      <c r="AE148" s="823" t="s">
        <v>26</v>
      </c>
      <c r="AF148" s="530"/>
      <c r="AG148" s="530"/>
      <c r="AH148" s="530"/>
      <c r="AI148" s="532"/>
      <c r="AJ148" s="584"/>
      <c r="AK148" s="584"/>
      <c r="AL148" s="572"/>
      <c r="AM148" s="572"/>
      <c r="AN148" s="572"/>
      <c r="AO148" s="572"/>
      <c r="AP148" s="573"/>
      <c r="AQ148" s="573"/>
      <c r="AR148" s="574"/>
      <c r="AS148" s="574"/>
      <c r="AT148" s="575"/>
      <c r="AU148" s="550"/>
    </row>
    <row r="149" spans="1:47" s="551" customFormat="1" ht="181.5" hidden="1" customHeight="1" thickBot="1" x14ac:dyDescent="0.3">
      <c r="A149" s="827"/>
      <c r="B149" s="848"/>
      <c r="C149" s="848"/>
      <c r="D149" s="848"/>
      <c r="E149" s="848"/>
      <c r="F149" s="848"/>
      <c r="G149" s="848"/>
      <c r="H149" s="821"/>
      <c r="I149" s="603"/>
      <c r="J149" s="605"/>
      <c r="K149" s="614"/>
      <c r="L149" s="605"/>
      <c r="M149" s="606"/>
      <c r="N149" s="605"/>
      <c r="O149" s="606"/>
      <c r="P149" s="565">
        <v>2</v>
      </c>
      <c r="Q149" s="404" t="s">
        <v>1017</v>
      </c>
      <c r="R149" s="566" t="str">
        <f t="shared" si="156"/>
        <v>Probabilidad</v>
      </c>
      <c r="S149" s="565" t="s">
        <v>13</v>
      </c>
      <c r="T149" s="565" t="s">
        <v>8</v>
      </c>
      <c r="U149" s="566" t="str">
        <f>IF(AND(S149="Preventivo",T149="Automático"),"50%",IF(AND(S149="Preventivo",T149="Manual"),"40%",IF(AND(S149="Detectivo",T149="Automático"),"40%",IF(AND(S149="Detectivo",T149="Manual"),"30%",IF(AND(S149="Correctivo",T149="Automático"),"35%",IF(AND(S149="Correctivo",T149="Manual"),"25%",""))))))</f>
        <v>40%</v>
      </c>
      <c r="V149" s="566" t="s">
        <v>18</v>
      </c>
      <c r="W149" s="566" t="s">
        <v>1018</v>
      </c>
      <c r="X149" s="566" t="s">
        <v>539</v>
      </c>
      <c r="Y149" s="567">
        <f>IFERROR(IF(AND(R148="Probabilidad",R149="Probabilidad"),(AA148-(+AA148*U149)),IF(R149="Probabilidad",(J148-(+J148*U149)),IF(R149="Impacto",AA148,""))),"")</f>
        <v>0.216</v>
      </c>
      <c r="Z149" s="568" t="str">
        <f t="shared" ref="Z149" si="164">IFERROR(IF(Y149="","",IF(Y149&lt;=0.2,"Muy Baja",IF(Y149&lt;=0.4,"Baja",IF(Y149&lt;=0.6,"Media",IF(Y149&lt;=0.8,"Alta","Muy Alta"))))),"")</f>
        <v>Baja</v>
      </c>
      <c r="AA149" s="569">
        <f t="shared" ref="AA149" si="165">+Y149</f>
        <v>0.216</v>
      </c>
      <c r="AB149" s="568" t="str">
        <f t="shared" ref="AB149" si="166">IFERROR(IF(AC149="","",IF(AC149&lt;=0.2,"Leve",IF(AC149&lt;=0.4,"Menor",IF(AC149&lt;=0.6,"Moderado",IF(AC149&lt;=0.8,"Mayor","Catastrófico"))))),"")</f>
        <v>Leve</v>
      </c>
      <c r="AC149" s="569">
        <f>IFERROR(IF(AND(R148="Impacto",R149="Impacto"),(AC148-(+AC148*U149)),IF(R149="Impacto",(N148-(+N148*U149)),IF(R149="Probabilidad",AC148,""))),"")</f>
        <v>0.2</v>
      </c>
      <c r="AD149" s="568" t="str">
        <f t="shared" ref="AD149" si="167">IFERROR(IF(OR(AND(Z149="Muy Baja",AB149="Leve"),AND(Z149="Muy Baja",AB149="Menor"),AND(Z149="Baja",AB149="Leve")),"Bajo",IF(OR(AND(Z149="Muy baja",AB149="Moderado"),AND(Z149="Baja",AB149="Menor"),AND(Z149="Baja",AB149="Moderado"),AND(Z149="Media",AB149="Leve"),AND(Z149="Media",AB149="Menor"),AND(Z149="Media",AB149="Moderado"),AND(Z149="Alta",AB149="Leve"),AND(Z149="Alta",AB149="Menor")),"Moderado",IF(OR(AND(Z149="Muy Baja",AB149="Mayor"),AND(Z149="Baja",AB149="Mayor"),AND(Z149="Media",AB149="Mayor"),AND(Z149="Alta",AB149="Moderado"),AND(Z149="Alta",AB149="Mayor"),AND(Z149="Muy Alta",AB149="Leve"),AND(Z149="Muy Alta",AB149="Menor"),AND(Z149="Muy Alta",AB149="Moderado"),AND(Z149="Muy Alta",AB149="Mayor")),"Alto",IF(OR(AND(Z149="Muy Baja",AB149="Catastrófico"),AND(Z149="Baja",AB149="Catastrófico"),AND(Z149="Media",AB149="Catastrófico"),AND(Z149="Alta",AB149="Catastrófico"),AND(Z149="Muy Alta",AB149="Catastrófico")),"Extremo","")))),"")</f>
        <v>Bajo</v>
      </c>
      <c r="AE149" s="824"/>
      <c r="AF149" s="530"/>
      <c r="AG149" s="530"/>
      <c r="AH149" s="530"/>
      <c r="AI149" s="532"/>
      <c r="AJ149" s="581" t="s">
        <v>1162</v>
      </c>
      <c r="AK149" s="581" t="s">
        <v>1163</v>
      </c>
      <c r="AL149" s="572"/>
      <c r="AM149" s="572"/>
      <c r="AN149" s="572"/>
      <c r="AO149" s="572"/>
      <c r="AP149" s="573"/>
      <c r="AQ149" s="573"/>
      <c r="AR149" s="574"/>
      <c r="AS149" s="574"/>
      <c r="AT149" s="575"/>
      <c r="AU149" s="550"/>
    </row>
    <row r="150" spans="1:47" s="551" customFormat="1" ht="263.25" hidden="1" customHeight="1" x14ac:dyDescent="0.25">
      <c r="A150" s="826">
        <v>39</v>
      </c>
      <c r="B150" s="837" t="s">
        <v>998</v>
      </c>
      <c r="C150" s="837" t="s">
        <v>117</v>
      </c>
      <c r="D150" s="837" t="s">
        <v>1003</v>
      </c>
      <c r="E150" s="837" t="s">
        <v>1004</v>
      </c>
      <c r="F150" s="837" t="s">
        <v>1005</v>
      </c>
      <c r="G150" s="837" t="s">
        <v>540</v>
      </c>
      <c r="H150" s="821">
        <v>500</v>
      </c>
      <c r="I150" s="603" t="str">
        <f t="shared" ref="I150" si="168">IF(H150&lt;=0,"",IF(H150&lt;=2,"Muy Baja",IF(H150&lt;=24,"Baja",IF(H150&lt;=500,"Media",IF(H150&lt;=5000,"Alta","Muy Alta")))))</f>
        <v>Media</v>
      </c>
      <c r="J150" s="605">
        <f t="shared" ref="J150" si="169">IF(I150="","",IF(I150="Muy Baja",0.2,IF(I150="Baja",0.4,IF(I150="Media",0.6,IF(I150="Alta",0.8,IF(I150="Muy Alta",1,))))))</f>
        <v>0.6</v>
      </c>
      <c r="K150" s="614" t="s">
        <v>129</v>
      </c>
      <c r="L150" s="605" t="str">
        <f>IF(NOT(ISERROR(MATCH(K150,'Tabla Impacto'!$B$221:$B$223,0))),'Tabla Impacto'!$F$223&amp;"Por favor no seleccionar los criterios de impacto(Afectación Económica o presupuestal y Pérdida Reputacional)",K150)</f>
        <v xml:space="preserve">     El riesgo afecta la imagen de la entidad con algunos usuarios de relevancia frente al logro de los objetivos</v>
      </c>
      <c r="M150" s="606" t="str">
        <f>IF(OR(L150='Tabla Impacto'!$C$11,L150='Tabla Impacto'!$D$11),"Leve",IF(OR(L150='Tabla Impacto'!$C$12,L150='Tabla Impacto'!$D$12),"Menor",IF(OR(L150='Tabla Impacto'!$C$13,L150='Tabla Impacto'!$D$13),"Moderado",IF(OR(L150='Tabla Impacto'!$C$14,L150='Tabla Impacto'!$D$14),"Mayor",IF(OR(L150='Tabla Impacto'!$C$15,L150='Tabla Impacto'!$D$15),"Catastrófico","")))))</f>
        <v>Moderado</v>
      </c>
      <c r="N150" s="605">
        <f t="shared" ref="N150" si="170">IF(M150="","",IF(M150="Leve",0.2,IF(M150="Menor",0.4,IF(M150="Moderado",0.6,IF(M150="Mayor",0.8,IF(M150="Catastrófico",1,))))))</f>
        <v>0.6</v>
      </c>
      <c r="O150" s="606" t="str">
        <f t="shared" ref="O150" si="171">IF(OR(AND(I150="Muy Baja",M150="Leve"),AND(I150="Muy Baja",M150="Menor"),AND(I150="Baja",M150="Leve")),"Bajo",IF(OR(AND(I150="Muy baja",M150="Moderado"),AND(I150="Baja",M150="Menor"),AND(I150="Baja",M150="Moderado"),AND(I150="Media",M150="Leve"),AND(I150="Media",M150="Menor"),AND(I150="Media",M150="Moderado"),AND(I150="Alta",M150="Leve"),AND(I150="Alta",M150="Menor")),"Moderado",IF(OR(AND(I150="Muy Baja",M150="Mayor"),AND(I150="Baja",M150="Mayor"),AND(I150="Media",M150="Mayor"),AND(I150="Alta",M150="Moderado"),AND(I150="Alta",M150="Mayor"),AND(I150="Muy Alta",M150="Leve"),AND(I150="Muy Alta",M150="Menor"),AND(I150="Muy Alta",M150="Moderado"),AND(I150="Muy Alta",M150="Mayor")),"Alto",IF(OR(AND(I150="Muy Baja",M150="Catastrófico"),AND(I150="Baja",M150="Catastrófico"),AND(I150="Media",M150="Catastrófico"),AND(I150="Alta",M150="Catastrófico"),AND(I150="Muy Alta",M150="Catastrófico")),"Extremo",""))))</f>
        <v>Moderado</v>
      </c>
      <c r="P150" s="576">
        <v>1</v>
      </c>
      <c r="Q150" s="616" t="s">
        <v>1019</v>
      </c>
      <c r="R150" s="566" t="str">
        <f t="shared" si="156"/>
        <v>Probabilidad</v>
      </c>
      <c r="S150" s="565" t="s">
        <v>13</v>
      </c>
      <c r="T150" s="565" t="s">
        <v>8</v>
      </c>
      <c r="U150" s="566" t="str">
        <f t="shared" ref="U150:U156" si="172">IF(AND(S150="Preventivo",T150="Automático"),"50%",IF(AND(S150="Preventivo",T150="Manual"),"40%",IF(AND(S150="Detectivo",T150="Automático"),"40%",IF(AND(S150="Detectivo",T150="Manual"),"30%",IF(AND(S150="Correctivo",T150="Automático"),"35%",IF(AND(S150="Correctivo",T150="Manual"),"25%",""))))))</f>
        <v>40%</v>
      </c>
      <c r="V150" s="566" t="s">
        <v>18</v>
      </c>
      <c r="W150" s="566" t="s">
        <v>22</v>
      </c>
      <c r="X150" s="566" t="s">
        <v>539</v>
      </c>
      <c r="Y150" s="567">
        <f>IFERROR(IF(R150="Probabilidad",(J150-(+J150*U150)),IF(R150="Impacto",J150,"")),"")</f>
        <v>0.36</v>
      </c>
      <c r="Z150" s="568" t="str">
        <f>IFERROR(IF(Y150="","",IF(Y150&lt;=0.2,"Muy Baja",IF(Y150&lt;=0.4,"Baja",IF(Y150&lt;=0.6,"Media",IF(Y150&lt;=0.8,"Alta","Muy Alta"))))),"")</f>
        <v>Baja</v>
      </c>
      <c r="AA150" s="569">
        <f>+Y150</f>
        <v>0.36</v>
      </c>
      <c r="AB150" s="568" t="str">
        <f>IFERROR(IF(AC150="","",IF(AC150&lt;=0.2,"Leve",IF(AC150&lt;=0.4,"Menor",IF(AC150&lt;=0.6,"Moderado",IF(AC150&lt;=0.8,"Mayor","Catastrófico"))))),"")</f>
        <v>Moderado</v>
      </c>
      <c r="AC150" s="569">
        <f>IFERROR(IF(R150="Impacto",(N150-(+N150*U150)),IF(R150="Probabilidad",N150,"")),"")</f>
        <v>0.6</v>
      </c>
      <c r="AD150" s="568" t="str">
        <f>IFERROR(IF(OR(AND(Z150="Muy Baja",AB150="Leve"),AND(Z150="Muy Baja",AB150="Menor"),AND(Z150="Baja",AB150="Leve")),"Bajo",IF(OR(AND(Z150="Muy baja",AB150="Moderado"),AND(Z150="Baja",AB150="Menor"),AND(Z150="Baja",AB150="Moderado"),AND(Z150="Media",AB150="Leve"),AND(Z150="Media",AB150="Menor"),AND(Z150="Media",AB150="Moderado"),AND(Z150="Alta",AB150="Leve"),AND(Z150="Alta",AB150="Menor")),"Moderado",IF(OR(AND(Z150="Muy Baja",AB150="Mayor"),AND(Z150="Baja",AB150="Mayor"),AND(Z150="Media",AB150="Mayor"),AND(Z150="Alta",AB150="Moderado"),AND(Z150="Alta",AB150="Mayor"),AND(Z150="Muy Alta",AB150="Leve"),AND(Z150="Muy Alta",AB150="Menor"),AND(Z150="Muy Alta",AB150="Moderado"),AND(Z150="Muy Alta",AB150="Mayor")),"Alto",IF(OR(AND(Z150="Muy Baja",AB150="Catastrófico"),AND(Z150="Baja",AB150="Catastrófico"),AND(Z150="Media",AB150="Catastrófico"),AND(Z150="Alta",AB150="Catastrófico"),AND(Z150="Muy Alta",AB150="Catastrófico")),"Extremo","")))),"")</f>
        <v>Moderado</v>
      </c>
      <c r="AE150" s="824"/>
      <c r="AF150" s="383" t="s">
        <v>1157</v>
      </c>
      <c r="AG150" s="383" t="s">
        <v>1158</v>
      </c>
      <c r="AH150" s="579">
        <v>45657</v>
      </c>
      <c r="AI150" s="383" t="s">
        <v>1159</v>
      </c>
      <c r="AJ150" s="535" t="s">
        <v>1160</v>
      </c>
      <c r="AK150" s="535" t="s">
        <v>1161</v>
      </c>
      <c r="AL150" s="572"/>
      <c r="AM150" s="572"/>
      <c r="AN150" s="572"/>
      <c r="AO150" s="572"/>
      <c r="AP150" s="573"/>
      <c r="AQ150" s="573"/>
      <c r="AR150" s="574"/>
      <c r="AS150" s="574"/>
      <c r="AT150" s="575"/>
      <c r="AU150" s="550"/>
    </row>
    <row r="151" spans="1:47" s="551" customFormat="1" ht="200.25" hidden="1" customHeight="1" x14ac:dyDescent="0.25">
      <c r="A151" s="828"/>
      <c r="B151" s="837"/>
      <c r="C151" s="837"/>
      <c r="D151" s="837"/>
      <c r="E151" s="837"/>
      <c r="F151" s="837"/>
      <c r="G151" s="837"/>
      <c r="H151" s="821"/>
      <c r="I151" s="603"/>
      <c r="J151" s="605"/>
      <c r="K151" s="614"/>
      <c r="L151" s="605"/>
      <c r="M151" s="606"/>
      <c r="N151" s="605"/>
      <c r="O151" s="606"/>
      <c r="P151" s="576">
        <v>2</v>
      </c>
      <c r="Q151" s="403" t="s">
        <v>1427</v>
      </c>
      <c r="R151" s="566" t="str">
        <f t="shared" si="156"/>
        <v>Probabilidad</v>
      </c>
      <c r="S151" s="565" t="s">
        <v>13</v>
      </c>
      <c r="T151" s="565" t="s">
        <v>8</v>
      </c>
      <c r="U151" s="566" t="str">
        <f t="shared" si="172"/>
        <v>40%</v>
      </c>
      <c r="V151" s="566" t="s">
        <v>18</v>
      </c>
      <c r="W151" s="566" t="s">
        <v>1018</v>
      </c>
      <c r="X151" s="566" t="s">
        <v>539</v>
      </c>
      <c r="Y151" s="567">
        <f>IFERROR(IF(AND(R150="Probabilidad",R151="Probabilidad"),(AA150-(+AA150*U151)),IF(R151="Probabilidad",(J150-(+J150*U151)),IF(R151="Impacto",AA150,""))),"")</f>
        <v>0.216</v>
      </c>
      <c r="Z151" s="568" t="str">
        <f t="shared" ref="Z151:Z153" si="173">IFERROR(IF(Y151="","",IF(Y151&lt;=0.2,"Muy Baja",IF(Y151&lt;=0.4,"Baja",IF(Y151&lt;=0.6,"Media",IF(Y151&lt;=0.8,"Alta","Muy Alta"))))),"")</f>
        <v>Baja</v>
      </c>
      <c r="AA151" s="569">
        <f t="shared" ref="AA151:AA153" si="174">+Y151</f>
        <v>0.216</v>
      </c>
      <c r="AB151" s="568" t="str">
        <f t="shared" ref="AB151:AB153" si="175">IFERROR(IF(AC151="","",IF(AC151&lt;=0.2,"Leve",IF(AC151&lt;=0.4,"Menor",IF(AC151&lt;=0.6,"Moderado",IF(AC151&lt;=0.8,"Mayor","Catastrófico"))))),"")</f>
        <v>Moderado</v>
      </c>
      <c r="AC151" s="569">
        <f>IFERROR(IF(AND(R150="Impacto",R151="Impacto"),(AC150-(+AC150*U151)),IF(R151="Impacto",(N150-(+N150*U151)),IF(R151="Probabilidad",AC150,""))),"")</f>
        <v>0.6</v>
      </c>
      <c r="AD151" s="568" t="str">
        <f t="shared" ref="AD151:AD152" si="176">IFERROR(IF(OR(AND(Z151="Muy Baja",AB151="Leve"),AND(Z151="Muy Baja",AB151="Menor"),AND(Z151="Baja",AB151="Leve")),"Bajo",IF(OR(AND(Z151="Muy baja",AB151="Moderado"),AND(Z151="Baja",AB151="Menor"),AND(Z151="Baja",AB151="Moderado"),AND(Z151="Media",AB151="Leve"),AND(Z151="Media",AB151="Menor"),AND(Z151="Media",AB151="Moderado"),AND(Z151="Alta",AB151="Leve"),AND(Z151="Alta",AB151="Menor")),"Moderado",IF(OR(AND(Z151="Muy Baja",AB151="Mayor"),AND(Z151="Baja",AB151="Mayor"),AND(Z151="Media",AB151="Mayor"),AND(Z151="Alta",AB151="Moderado"),AND(Z151="Alta",AB151="Mayor"),AND(Z151="Muy Alta",AB151="Leve"),AND(Z151="Muy Alta",AB151="Menor"),AND(Z151="Muy Alta",AB151="Moderado"),AND(Z151="Muy Alta",AB151="Mayor")),"Alto",IF(OR(AND(Z151="Muy Baja",AB151="Catastrófico"),AND(Z151="Baja",AB151="Catastrófico"),AND(Z151="Media",AB151="Catastrófico"),AND(Z151="Alta",AB151="Catastrófico"),AND(Z151="Muy Alta",AB151="Catastrófico")),"Extremo","")))),"")</f>
        <v>Moderado</v>
      </c>
      <c r="AE151" s="824"/>
      <c r="AF151" s="530"/>
      <c r="AG151" s="530"/>
      <c r="AH151" s="530"/>
      <c r="AI151" s="532"/>
      <c r="AJ151" s="584"/>
      <c r="AK151" s="584"/>
      <c r="AL151" s="572"/>
      <c r="AM151" s="572"/>
      <c r="AN151" s="572"/>
      <c r="AO151" s="572"/>
      <c r="AP151" s="573"/>
      <c r="AQ151" s="573"/>
      <c r="AR151" s="574"/>
      <c r="AS151" s="574"/>
      <c r="AT151" s="575"/>
      <c r="AU151" s="550"/>
    </row>
    <row r="152" spans="1:47" s="551" customFormat="1" ht="192" hidden="1" customHeight="1" x14ac:dyDescent="0.25">
      <c r="A152" s="828"/>
      <c r="B152" s="837"/>
      <c r="C152" s="837"/>
      <c r="D152" s="837"/>
      <c r="E152" s="837"/>
      <c r="F152" s="837"/>
      <c r="G152" s="837"/>
      <c r="H152" s="821"/>
      <c r="I152" s="603"/>
      <c r="J152" s="605"/>
      <c r="K152" s="614"/>
      <c r="L152" s="605"/>
      <c r="M152" s="606"/>
      <c r="N152" s="605"/>
      <c r="O152" s="606"/>
      <c r="P152" s="576">
        <v>3</v>
      </c>
      <c r="Q152" s="403" t="s">
        <v>1020</v>
      </c>
      <c r="R152" s="566" t="str">
        <f t="shared" si="156"/>
        <v>Probabilidad</v>
      </c>
      <c r="S152" s="565" t="s">
        <v>13</v>
      </c>
      <c r="T152" s="565" t="s">
        <v>8</v>
      </c>
      <c r="U152" s="566" t="str">
        <f t="shared" si="172"/>
        <v>40%</v>
      </c>
      <c r="V152" s="566" t="s">
        <v>18</v>
      </c>
      <c r="W152" s="566" t="s">
        <v>22</v>
      </c>
      <c r="X152" s="566" t="s">
        <v>539</v>
      </c>
      <c r="Y152" s="567">
        <f>IFERROR(IF(AND(R151="Probabilidad",R152="Probabilidad"),(AA151-(+AA151*U152)),IF(AND(R151="Impacto",R152="Probabilidad"),(AA150-(+AA150*U152)),IF(R152="Impacto",AA151,""))),"")</f>
        <v>0.12959999999999999</v>
      </c>
      <c r="Z152" s="568" t="str">
        <f t="shared" si="173"/>
        <v>Muy Baja</v>
      </c>
      <c r="AA152" s="569">
        <f t="shared" si="174"/>
        <v>0.12959999999999999</v>
      </c>
      <c r="AB152" s="568" t="str">
        <f t="shared" si="175"/>
        <v>Moderado</v>
      </c>
      <c r="AC152" s="569">
        <f>IFERROR(IF(AND(R151="Impacto",R152="Impacto"),(AC151-(+AC151*U152)),IF(AND(R151="Probabilidad",R152="Impacto"),(AC150-(+AC150*U152)),IF(R152="Probabilidad",AC151,""))),"")</f>
        <v>0.6</v>
      </c>
      <c r="AD152" s="568" t="str">
        <f t="shared" si="176"/>
        <v>Moderado</v>
      </c>
      <c r="AE152" s="824"/>
      <c r="AF152" s="530"/>
      <c r="AG152" s="530"/>
      <c r="AH152" s="530"/>
      <c r="AI152" s="532"/>
      <c r="AJ152" s="584"/>
      <c r="AK152" s="584"/>
      <c r="AL152" s="572"/>
      <c r="AM152" s="572"/>
      <c r="AN152" s="572"/>
      <c r="AO152" s="572"/>
      <c r="AP152" s="573"/>
      <c r="AQ152" s="573"/>
      <c r="AR152" s="574"/>
      <c r="AS152" s="574"/>
      <c r="AT152" s="575"/>
      <c r="AU152" s="550"/>
    </row>
    <row r="153" spans="1:47" s="551" customFormat="1" ht="208.5" hidden="1" customHeight="1" x14ac:dyDescent="0.25">
      <c r="A153" s="827"/>
      <c r="B153" s="837"/>
      <c r="C153" s="837"/>
      <c r="D153" s="837"/>
      <c r="E153" s="837"/>
      <c r="F153" s="837"/>
      <c r="G153" s="837"/>
      <c r="H153" s="821"/>
      <c r="I153" s="603"/>
      <c r="J153" s="605"/>
      <c r="K153" s="614"/>
      <c r="L153" s="605"/>
      <c r="M153" s="606"/>
      <c r="N153" s="605"/>
      <c r="O153" s="606"/>
      <c r="P153" s="576">
        <v>4</v>
      </c>
      <c r="Q153" s="403" t="s">
        <v>1021</v>
      </c>
      <c r="R153" s="566" t="str">
        <f t="shared" si="156"/>
        <v>Probabilidad</v>
      </c>
      <c r="S153" s="565" t="s">
        <v>14</v>
      </c>
      <c r="T153" s="565" t="s">
        <v>8</v>
      </c>
      <c r="U153" s="566" t="str">
        <f t="shared" si="172"/>
        <v>30%</v>
      </c>
      <c r="V153" s="566" t="s">
        <v>18</v>
      </c>
      <c r="W153" s="566" t="s">
        <v>22</v>
      </c>
      <c r="X153" s="566" t="s">
        <v>539</v>
      </c>
      <c r="Y153" s="567">
        <f>IFERROR(IF(AND(R152="Probabilidad",R153="Probabilidad"),(AA152-(+AA152*U153)),IF(AND(R152="Impacto",R153="Probabilidad"),(AA151-(+AA151*U153)),IF(R153="Impacto",AA152,""))),"")</f>
        <v>9.0719999999999995E-2</v>
      </c>
      <c r="Z153" s="568" t="str">
        <f t="shared" si="173"/>
        <v>Muy Baja</v>
      </c>
      <c r="AA153" s="569">
        <f t="shared" si="174"/>
        <v>9.0719999999999995E-2</v>
      </c>
      <c r="AB153" s="568" t="str">
        <f t="shared" si="175"/>
        <v>Moderado</v>
      </c>
      <c r="AC153" s="569">
        <f>IFERROR(IF(AND(R152="Impacto",R153="Impacto"),(AC152-(+AC152*U153)),IF(AND(R152="Probabilidad",R153="Impacto"),(AC151-(+AC151*U153)),IF(R153="Probabilidad",AC152,""))),"")</f>
        <v>0.6</v>
      </c>
      <c r="AD153" s="568" t="str">
        <f>IFERROR(IF(OR(AND(Z153="Muy Baja",AB153="Leve"),AND(Z153="Muy Baja",AB153="Menor"),AND(Z153="Baja",AB153="Leve")),"Bajo",IF(OR(AND(Z153="Muy baja",AB153="Moderado"),AND(Z153="Baja",AB153="Menor"),AND(Z153="Baja",AB153="Moderado"),AND(Z153="Media",AB153="Leve"),AND(Z153="Media",AB153="Menor"),AND(Z153="Media",AB153="Moderado"),AND(Z153="Alta",AB153="Leve"),AND(Z153="Alta",AB153="Menor")),"Moderado",IF(OR(AND(Z153="Muy Baja",AB153="Mayor"),AND(Z153="Baja",AB153="Mayor"),AND(Z153="Media",AB153="Mayor"),AND(Z153="Alta",AB153="Moderado"),AND(Z153="Alta",AB153="Mayor"),AND(Z153="Muy Alta",AB153="Leve"),AND(Z153="Muy Alta",AB153="Menor"),AND(Z153="Muy Alta",AB153="Moderado"),AND(Z153="Muy Alta",AB153="Mayor")),"Alto",IF(OR(AND(Z153="Muy Baja",AB153="Catastrófico"),AND(Z153="Baja",AB153="Catastrófico"),AND(Z153="Media",AB153="Catastrófico"),AND(Z153="Alta",AB153="Catastrófico"),AND(Z153="Muy Alta",AB153="Catastrófico")),"Extremo","")))),"")</f>
        <v>Moderado</v>
      </c>
      <c r="AE153" s="829"/>
      <c r="AF153" s="530"/>
      <c r="AG153" s="530"/>
      <c r="AH153" s="530"/>
      <c r="AI153" s="532"/>
      <c r="AJ153" s="584"/>
      <c r="AK153" s="584"/>
      <c r="AL153" s="572"/>
      <c r="AM153" s="572"/>
      <c r="AN153" s="572"/>
      <c r="AO153" s="572"/>
      <c r="AP153" s="573"/>
      <c r="AQ153" s="573"/>
      <c r="AR153" s="574"/>
      <c r="AS153" s="574"/>
      <c r="AT153" s="575"/>
      <c r="AU153" s="550"/>
    </row>
    <row r="154" spans="1:47" s="551" customFormat="1" ht="223.5" hidden="1" customHeight="1" x14ac:dyDescent="0.25">
      <c r="A154" s="826">
        <v>40</v>
      </c>
      <c r="B154" s="837" t="s">
        <v>998</v>
      </c>
      <c r="C154" s="837" t="s">
        <v>115</v>
      </c>
      <c r="D154" s="837" t="s">
        <v>1006</v>
      </c>
      <c r="E154" s="837" t="s">
        <v>1007</v>
      </c>
      <c r="F154" s="837" t="s">
        <v>1008</v>
      </c>
      <c r="G154" s="837" t="s">
        <v>540</v>
      </c>
      <c r="H154" s="837">
        <v>12</v>
      </c>
      <c r="I154" s="603" t="str">
        <f t="shared" ref="I154" si="177">IF(H154&lt;=0,"",IF(H154&lt;=2,"Muy Baja",IF(H154&lt;=24,"Baja",IF(H154&lt;=500,"Media",IF(H154&lt;=5000,"Alta","Muy Alta")))))</f>
        <v>Baja</v>
      </c>
      <c r="J154" s="605">
        <f t="shared" ref="J154" si="178">IF(I154="","",IF(I154="Muy Baja",0.2,IF(I154="Baja",0.4,IF(I154="Media",0.6,IF(I154="Alta",0.8,IF(I154="Muy Alta",1,))))))</f>
        <v>0.4</v>
      </c>
      <c r="K154" s="614" t="s">
        <v>128</v>
      </c>
      <c r="L154" s="605" t="str">
        <f>IF(NOT(ISERROR(MATCH(K154,'Tabla Impacto'!$B$221:$B$223,0))),'Tabla Impacto'!$F$223&amp;"Por favor no seleccionar los criterios de impacto(Afectación Económica o presupuestal y Pérdida Reputacional)",K154)</f>
        <v xml:space="preserve">     El riesgo afecta la imagen de la entidad internamente, de conocimiento general, nivel interno, de junta dircetiva y accionistas y/o de provedores</v>
      </c>
      <c r="M154" s="606" t="str">
        <f>IF(OR(L154='Tabla Impacto'!$C$11,L154='Tabla Impacto'!$D$11),"Leve",IF(OR(L154='Tabla Impacto'!$C$12,L154='Tabla Impacto'!$D$12),"Menor",IF(OR(L154='Tabla Impacto'!$C$13,L154='Tabla Impacto'!$D$13),"Moderado",IF(OR(L154='Tabla Impacto'!$C$14,L154='Tabla Impacto'!$D$14),"Mayor",IF(OR(L154='Tabla Impacto'!$C$15,L154='Tabla Impacto'!$D$15),"Catastrófico","")))))</f>
        <v>Menor</v>
      </c>
      <c r="N154" s="605">
        <f t="shared" ref="N154" si="179">IF(M154="","",IF(M154="Leve",0.2,IF(M154="Menor",0.4,IF(M154="Moderado",0.6,IF(M154="Mayor",0.8,IF(M154="Catastrófico",1,))))))</f>
        <v>0.4</v>
      </c>
      <c r="O154" s="606" t="str">
        <f t="shared" ref="O154" si="180">IF(OR(AND(I154="Muy Baja",M154="Leve"),AND(I154="Muy Baja",M154="Menor"),AND(I154="Baja",M154="Leve")),"Bajo",IF(OR(AND(I154="Muy baja",M154="Moderado"),AND(I154="Baja",M154="Menor"),AND(I154="Baja",M154="Moderado"),AND(I154="Media",M154="Leve"),AND(I154="Media",M154="Menor"),AND(I154="Media",M154="Moderado"),AND(I154="Alta",M154="Leve"),AND(I154="Alta",M154="Menor")),"Moderado",IF(OR(AND(I154="Muy Baja",M154="Mayor"),AND(I154="Baja",M154="Mayor"),AND(I154="Media",M154="Mayor"),AND(I154="Alta",M154="Moderado"),AND(I154="Alta",M154="Mayor"),AND(I154="Muy Alta",M154="Leve"),AND(I154="Muy Alta",M154="Menor"),AND(I154="Muy Alta",M154="Moderado"),AND(I154="Muy Alta",M154="Mayor")),"Alto",IF(OR(AND(I154="Muy Baja",M154="Catastrófico"),AND(I154="Baja",M154="Catastrófico"),AND(I154="Media",M154="Catastrófico"),AND(I154="Alta",M154="Catastrófico"),AND(I154="Muy Alta",M154="Catastrófico")),"Extremo",""))))</f>
        <v>Moderado</v>
      </c>
      <c r="P154" s="576">
        <v>1</v>
      </c>
      <c r="Q154" s="404" t="s">
        <v>1022</v>
      </c>
      <c r="R154" s="566" t="str">
        <f t="shared" si="156"/>
        <v>Probabilidad</v>
      </c>
      <c r="S154" s="565" t="s">
        <v>14</v>
      </c>
      <c r="T154" s="565" t="s">
        <v>8</v>
      </c>
      <c r="U154" s="566" t="str">
        <f t="shared" si="172"/>
        <v>30%</v>
      </c>
      <c r="V154" s="566" t="s">
        <v>18</v>
      </c>
      <c r="W154" s="566" t="s">
        <v>22</v>
      </c>
      <c r="X154" s="566" t="s">
        <v>539</v>
      </c>
      <c r="Y154" s="567">
        <f>IFERROR(IF(R154="Probabilidad",(J154-(+J154*U154)),IF(R154="Impacto",J154,"")),"")</f>
        <v>0.28000000000000003</v>
      </c>
      <c r="Z154" s="568" t="str">
        <f>IFERROR(IF(Y154="","",IF(Y154&lt;=0.2,"Muy Baja",IF(Y154&lt;=0.4,"Baja",IF(Y154&lt;=0.6,"Media",IF(Y154&lt;=0.8,"Alta","Muy Alta"))))),"")</f>
        <v>Baja</v>
      </c>
      <c r="AA154" s="569">
        <f>+Y154</f>
        <v>0.28000000000000003</v>
      </c>
      <c r="AB154" s="568" t="str">
        <f>IFERROR(IF(AC154="","",IF(AC154&lt;=0.2,"Leve",IF(AC154&lt;=0.4,"Menor",IF(AC154&lt;=0.6,"Moderado",IF(AC154&lt;=0.8,"Mayor","Catastrófico"))))),"")</f>
        <v>Menor</v>
      </c>
      <c r="AC154" s="569">
        <f>IFERROR(IF(R154="Impacto",(N154-(+N154*U154)),IF(R154="Probabilidad",N154,"")),"")</f>
        <v>0.4</v>
      </c>
      <c r="AD154" s="568" t="str">
        <f>IFERROR(IF(OR(AND(Z154="Muy Baja",AB154="Leve"),AND(Z154="Muy Baja",AB154="Menor"),AND(Z154="Baja",AB154="Leve")),"Bajo",IF(OR(AND(Z154="Muy baja",AB154="Moderado"),AND(Z154="Baja",AB154="Menor"),AND(Z154="Baja",AB154="Moderado"),AND(Z154="Media",AB154="Leve"),AND(Z154="Media",AB154="Menor"),AND(Z154="Media",AB154="Moderado"),AND(Z154="Alta",AB154="Leve"),AND(Z154="Alta",AB154="Menor")),"Moderado",IF(OR(AND(Z154="Muy Baja",AB154="Mayor"),AND(Z154="Baja",AB154="Mayor"),AND(Z154="Media",AB154="Mayor"),AND(Z154="Alta",AB154="Moderado"),AND(Z154="Alta",AB154="Mayor"),AND(Z154="Muy Alta",AB154="Leve"),AND(Z154="Muy Alta",AB154="Menor"),AND(Z154="Muy Alta",AB154="Moderado"),AND(Z154="Muy Alta",AB154="Mayor")),"Alto",IF(OR(AND(Z154="Muy Baja",AB154="Catastrófico"),AND(Z154="Baja",AB154="Catastrófico"),AND(Z154="Media",AB154="Catastrófico"),AND(Z154="Alta",AB154="Catastrófico"),AND(Z154="Muy Alta",AB154="Catastrófico")),"Extremo","")))),"")</f>
        <v>Moderado</v>
      </c>
      <c r="AE154" s="823" t="s">
        <v>26</v>
      </c>
      <c r="AF154" s="539" t="s">
        <v>1164</v>
      </c>
      <c r="AG154" s="539" t="s">
        <v>1158</v>
      </c>
      <c r="AH154" s="243">
        <v>45657</v>
      </c>
      <c r="AI154" s="243" t="s">
        <v>1165</v>
      </c>
      <c r="AJ154" s="539" t="s">
        <v>1160</v>
      </c>
      <c r="AK154" s="539" t="s">
        <v>1161</v>
      </c>
      <c r="AL154" s="572"/>
      <c r="AM154" s="572"/>
      <c r="AN154" s="572"/>
      <c r="AO154" s="572"/>
      <c r="AP154" s="573"/>
      <c r="AQ154" s="573"/>
      <c r="AR154" s="574"/>
      <c r="AS154" s="574"/>
      <c r="AT154" s="575"/>
      <c r="AU154" s="550"/>
    </row>
    <row r="155" spans="1:47" s="551" customFormat="1" ht="212.25" hidden="1" customHeight="1" x14ac:dyDescent="0.25">
      <c r="A155" s="828"/>
      <c r="B155" s="837"/>
      <c r="C155" s="837"/>
      <c r="D155" s="837"/>
      <c r="E155" s="837"/>
      <c r="F155" s="837"/>
      <c r="G155" s="837"/>
      <c r="H155" s="837"/>
      <c r="I155" s="603"/>
      <c r="J155" s="605"/>
      <c r="K155" s="614"/>
      <c r="L155" s="605"/>
      <c r="M155" s="606"/>
      <c r="N155" s="605"/>
      <c r="O155" s="606"/>
      <c r="P155" s="576">
        <v>2</v>
      </c>
      <c r="Q155" s="404" t="s">
        <v>1023</v>
      </c>
      <c r="R155" s="566" t="str">
        <f t="shared" si="156"/>
        <v>Probabilidad</v>
      </c>
      <c r="S155" s="565" t="s">
        <v>14</v>
      </c>
      <c r="T155" s="565" t="s">
        <v>8</v>
      </c>
      <c r="U155" s="566" t="str">
        <f t="shared" si="172"/>
        <v>30%</v>
      </c>
      <c r="V155" s="566" t="s">
        <v>18</v>
      </c>
      <c r="W155" s="566" t="s">
        <v>1018</v>
      </c>
      <c r="X155" s="566" t="s">
        <v>539</v>
      </c>
      <c r="Y155" s="567">
        <f>IFERROR(IF(AND(R154="Probabilidad",R155="Probabilidad"),(AA154-(+AA154*U155)),IF(R155="Probabilidad",(J154-(+J154*U155)),IF(R155="Impacto",AA154,""))),"")</f>
        <v>0.19600000000000001</v>
      </c>
      <c r="Z155" s="568" t="str">
        <f t="shared" ref="Z155:Z157" si="181">IFERROR(IF(Y155="","",IF(Y155&lt;=0.2,"Muy Baja",IF(Y155&lt;=0.4,"Baja",IF(Y155&lt;=0.6,"Media",IF(Y155&lt;=0.8,"Alta","Muy Alta"))))),"")</f>
        <v>Muy Baja</v>
      </c>
      <c r="AA155" s="569">
        <f t="shared" ref="AA155:AA157" si="182">+Y155</f>
        <v>0.19600000000000001</v>
      </c>
      <c r="AB155" s="568" t="str">
        <f t="shared" ref="AB155:AB157" si="183">IFERROR(IF(AC155="","",IF(AC155&lt;=0.2,"Leve",IF(AC155&lt;=0.4,"Menor",IF(AC155&lt;=0.6,"Moderado",IF(AC155&lt;=0.8,"Mayor","Catastrófico"))))),"")</f>
        <v>Menor</v>
      </c>
      <c r="AC155" s="569">
        <f>IFERROR(IF(AND(R154="Impacto",R155="Impacto"),(AC154-(+AC154*U155)),IF(R155="Impacto",(N154-(+N154*U155)),IF(R155="Probabilidad",AC154,""))),"")</f>
        <v>0.4</v>
      </c>
      <c r="AD155" s="568" t="str">
        <f t="shared" ref="AD155:AD156" si="184">IFERROR(IF(OR(AND(Z155="Muy Baja",AB155="Leve"),AND(Z155="Muy Baja",AB155="Menor"),AND(Z155="Baja",AB155="Leve")),"Bajo",IF(OR(AND(Z155="Muy baja",AB155="Moderado"),AND(Z155="Baja",AB155="Menor"),AND(Z155="Baja",AB155="Moderado"),AND(Z155="Media",AB155="Leve"),AND(Z155="Media",AB155="Menor"),AND(Z155="Media",AB155="Moderado"),AND(Z155="Alta",AB155="Leve"),AND(Z155="Alta",AB155="Menor")),"Moderado",IF(OR(AND(Z155="Muy Baja",AB155="Mayor"),AND(Z155="Baja",AB155="Mayor"),AND(Z155="Media",AB155="Mayor"),AND(Z155="Alta",AB155="Moderado"),AND(Z155="Alta",AB155="Mayor"),AND(Z155="Muy Alta",AB155="Leve"),AND(Z155="Muy Alta",AB155="Menor"),AND(Z155="Muy Alta",AB155="Moderado"),AND(Z155="Muy Alta",AB155="Mayor")),"Alto",IF(OR(AND(Z155="Muy Baja",AB155="Catastrófico"),AND(Z155="Baja",AB155="Catastrófico"),AND(Z155="Media",AB155="Catastrófico"),AND(Z155="Alta",AB155="Catastrófico"),AND(Z155="Muy Alta",AB155="Catastrófico")),"Extremo","")))),"")</f>
        <v>Bajo</v>
      </c>
      <c r="AE155" s="824"/>
      <c r="AF155" s="530"/>
      <c r="AG155" s="530"/>
      <c r="AH155" s="530"/>
      <c r="AI155" s="532"/>
      <c r="AJ155" s="584"/>
      <c r="AK155" s="584"/>
      <c r="AL155" s="572"/>
      <c r="AM155" s="572"/>
      <c r="AN155" s="572"/>
      <c r="AO155" s="572"/>
      <c r="AP155" s="573"/>
      <c r="AQ155" s="573"/>
      <c r="AR155" s="574"/>
      <c r="AS155" s="574"/>
      <c r="AT155" s="575"/>
      <c r="AU155" s="550"/>
    </row>
    <row r="156" spans="1:47" s="551" customFormat="1" ht="274.5" hidden="1" customHeight="1" thickBot="1" x14ac:dyDescent="0.3">
      <c r="A156" s="828"/>
      <c r="B156" s="837"/>
      <c r="C156" s="837"/>
      <c r="D156" s="837"/>
      <c r="E156" s="837"/>
      <c r="F156" s="837"/>
      <c r="G156" s="837"/>
      <c r="H156" s="837"/>
      <c r="I156" s="603" t="str">
        <f t="shared" ref="I156" si="185">IF(H156&lt;=0,"",IF(H156&lt;=2,"Muy Baja",IF(H156&lt;=24,"Baja",IF(H156&lt;=500,"Media",IF(H156&lt;=5000,"Alta","Muy Alta")))))</f>
        <v/>
      </c>
      <c r="J156" s="605" t="str">
        <f t="shared" ref="J156" si="186">IF(I156="","",IF(I156="Muy Baja",0.2,IF(I156="Baja",0.4,IF(I156="Media",0.6,IF(I156="Alta",0.8,IF(I156="Muy Alta",1,))))))</f>
        <v/>
      </c>
      <c r="K156" s="614"/>
      <c r="L156" s="605"/>
      <c r="M156" s="606"/>
      <c r="N156" s="605"/>
      <c r="O156" s="606"/>
      <c r="P156" s="576">
        <v>3</v>
      </c>
      <c r="Q156" s="617" t="s">
        <v>1024</v>
      </c>
      <c r="R156" s="566" t="str">
        <f t="shared" si="156"/>
        <v>Probabilidad</v>
      </c>
      <c r="S156" s="565" t="s">
        <v>14</v>
      </c>
      <c r="T156" s="565" t="s">
        <v>8</v>
      </c>
      <c r="U156" s="566" t="str">
        <f t="shared" si="172"/>
        <v>30%</v>
      </c>
      <c r="V156" s="566" t="s">
        <v>18</v>
      </c>
      <c r="W156" s="566" t="s">
        <v>1018</v>
      </c>
      <c r="X156" s="566" t="s">
        <v>539</v>
      </c>
      <c r="Y156" s="567">
        <f>IFERROR(IF(AND(R155="Probabilidad",R156="Probabilidad"),(AA155-(+AA155*U156)),IF(AND(R155="Impacto",R156="Probabilidad"),(AA154-(+AA154*U156)),IF(R156="Impacto",AA155,""))),"")</f>
        <v>0.13720000000000002</v>
      </c>
      <c r="Z156" s="568" t="str">
        <f t="shared" si="181"/>
        <v>Muy Baja</v>
      </c>
      <c r="AA156" s="569">
        <f t="shared" si="182"/>
        <v>0.13720000000000002</v>
      </c>
      <c r="AB156" s="568" t="str">
        <f t="shared" si="183"/>
        <v>Menor</v>
      </c>
      <c r="AC156" s="569">
        <f>IFERROR(IF(AND(R155="Impacto",R156="Impacto"),(AC155-(+AC155*U156)),IF(AND(R155="Probabilidad",R156="Impacto"),(AC154-(+AC154*U156)),IF(R156="Probabilidad",AC155,""))),"")</f>
        <v>0.4</v>
      </c>
      <c r="AD156" s="568" t="str">
        <f t="shared" si="184"/>
        <v>Bajo</v>
      </c>
      <c r="AE156" s="824"/>
      <c r="AF156" s="530"/>
      <c r="AG156" s="530"/>
      <c r="AH156" s="530"/>
      <c r="AI156" s="532"/>
      <c r="AJ156" s="584"/>
      <c r="AK156" s="584"/>
      <c r="AL156" s="572"/>
      <c r="AM156" s="572"/>
      <c r="AN156" s="572"/>
      <c r="AO156" s="572"/>
      <c r="AP156" s="573"/>
      <c r="AQ156" s="573"/>
      <c r="AR156" s="574"/>
      <c r="AS156" s="574"/>
      <c r="AT156" s="575"/>
      <c r="AU156" s="550"/>
    </row>
    <row r="157" spans="1:47" s="551" customFormat="1" ht="72" hidden="1" customHeight="1" x14ac:dyDescent="0.25">
      <c r="A157" s="827"/>
      <c r="B157" s="837"/>
      <c r="C157" s="837"/>
      <c r="D157" s="837"/>
      <c r="E157" s="837"/>
      <c r="F157" s="837"/>
      <c r="G157" s="837"/>
      <c r="H157" s="837"/>
      <c r="I157" s="603"/>
      <c r="J157" s="605"/>
      <c r="K157" s="614"/>
      <c r="L157" s="605"/>
      <c r="M157" s="606"/>
      <c r="N157" s="605"/>
      <c r="O157" s="606"/>
      <c r="P157" s="576"/>
      <c r="Q157" s="576"/>
      <c r="R157" s="566" t="str">
        <f t="shared" si="156"/>
        <v/>
      </c>
      <c r="S157" s="565"/>
      <c r="T157" s="565"/>
      <c r="U157" s="566"/>
      <c r="V157" s="566"/>
      <c r="W157" s="566"/>
      <c r="X157" s="566"/>
      <c r="Y157" s="567" t="str">
        <f>IFERROR(IF(AND(R156="Probabilidad",R157="Probabilidad"),(AA156-(+AA156*U157)),IF(AND(R156="Impacto",R157="Probabilidad"),(AA155-(+AA155*U157)),IF(R157="Impacto",AA156,""))),"")</f>
        <v/>
      </c>
      <c r="Z157" s="568" t="str">
        <f t="shared" si="181"/>
        <v/>
      </c>
      <c r="AA157" s="569" t="str">
        <f t="shared" si="182"/>
        <v/>
      </c>
      <c r="AB157" s="568" t="str">
        <f t="shared" si="183"/>
        <v/>
      </c>
      <c r="AC157" s="569" t="str">
        <f>IFERROR(IF(AND(R156="Impacto",R157="Impacto"),(AC156-(+AC156*U157)),IF(AND(R156="Probabilidad",R157="Impacto"),(AC155-(+AC155*U157)),IF(R157="Probabilidad",AC156,""))),"")</f>
        <v/>
      </c>
      <c r="AD157" s="568" t="str">
        <f>IFERROR(IF(OR(AND(Z157="Muy Baja",AB157="Leve"),AND(Z157="Muy Baja",AB157="Menor"),AND(Z157="Baja",AB157="Leve")),"Bajo",IF(OR(AND(Z157="Muy baja",AB157="Moderado"),AND(Z157="Baja",AB157="Menor"),AND(Z157="Baja",AB157="Moderado"),AND(Z157="Media",AB157="Leve"),AND(Z157="Media",AB157="Menor"),AND(Z157="Media",AB157="Moderado"),AND(Z157="Alta",AB157="Leve"),AND(Z157="Alta",AB157="Menor")),"Moderado",IF(OR(AND(Z157="Muy Baja",AB157="Mayor"),AND(Z157="Baja",AB157="Mayor"),AND(Z157="Media",AB157="Mayor"),AND(Z157="Alta",AB157="Moderado"),AND(Z157="Alta",AB157="Mayor"),AND(Z157="Muy Alta",AB157="Leve"),AND(Z157="Muy Alta",AB157="Menor"),AND(Z157="Muy Alta",AB157="Moderado"),AND(Z157="Muy Alta",AB157="Mayor")),"Alto",IF(OR(AND(Z157="Muy Baja",AB157="Catastrófico"),AND(Z157="Baja",AB157="Catastrófico"),AND(Z157="Media",AB157="Catastrófico"),AND(Z157="Alta",AB157="Catastrófico"),AND(Z157="Muy Alta",AB157="Catastrófico")),"Extremo","")))),"")</f>
        <v/>
      </c>
      <c r="AE157" s="829"/>
      <c r="AF157" s="530"/>
      <c r="AG157" s="530"/>
      <c r="AH157" s="530"/>
      <c r="AI157" s="532"/>
      <c r="AJ157" s="584"/>
      <c r="AK157" s="584"/>
      <c r="AL157" s="572"/>
      <c r="AM157" s="572"/>
      <c r="AN157" s="572"/>
      <c r="AO157" s="572"/>
      <c r="AP157" s="573"/>
      <c r="AQ157" s="573"/>
      <c r="AR157" s="574"/>
      <c r="AS157" s="574"/>
      <c r="AT157" s="575"/>
      <c r="AU157" s="550"/>
    </row>
    <row r="158" spans="1:47" s="551" customFormat="1" ht="370.5" hidden="1" customHeight="1" x14ac:dyDescent="0.25">
      <c r="A158" s="826">
        <v>41</v>
      </c>
      <c r="B158" s="837" t="s">
        <v>998</v>
      </c>
      <c r="C158" s="837" t="s">
        <v>117</v>
      </c>
      <c r="D158" s="837" t="s">
        <v>1009</v>
      </c>
      <c r="E158" s="837" t="s">
        <v>1010</v>
      </c>
      <c r="F158" s="837" t="s">
        <v>1011</v>
      </c>
      <c r="G158" s="837" t="s">
        <v>540</v>
      </c>
      <c r="H158" s="821">
        <v>500</v>
      </c>
      <c r="I158" s="603" t="str">
        <f t="shared" ref="I158" si="187">IF(H158&lt;=0,"",IF(H158&lt;=2,"Muy Baja",IF(H158&lt;=24,"Baja",IF(H158&lt;=500,"Media",IF(H158&lt;=5000,"Alta","Muy Alta")))))</f>
        <v>Media</v>
      </c>
      <c r="J158" s="605">
        <f t="shared" ref="J158" si="188">IF(I158="","",IF(I158="Muy Baja",0.2,IF(I158="Baja",0.4,IF(I158="Media",0.6,IF(I158="Alta",0.8,IF(I158="Muy Alta",1,))))))</f>
        <v>0.6</v>
      </c>
      <c r="K158" s="614" t="s">
        <v>129</v>
      </c>
      <c r="L158" s="605" t="str">
        <f>IF(NOT(ISERROR(MATCH(K158,'Tabla Impacto'!$B$221:$B$223,0))),'Tabla Impacto'!$F$223&amp;"Por favor no seleccionar los criterios de impacto(Afectación Económica o presupuestal y Pérdida Reputacional)",K158)</f>
        <v xml:space="preserve">     El riesgo afecta la imagen de la entidad con algunos usuarios de relevancia frente al logro de los objetivos</v>
      </c>
      <c r="M158" s="606" t="str">
        <f>IF(OR(L158='Tabla Impacto'!$C$11,L158='Tabla Impacto'!$D$11),"Leve",IF(OR(L158='Tabla Impacto'!$C$12,L158='Tabla Impacto'!$D$12),"Menor",IF(OR(L158='Tabla Impacto'!$C$13,L158='Tabla Impacto'!$D$13),"Moderado",IF(OR(L158='Tabla Impacto'!$C$14,L158='Tabla Impacto'!$D$14),"Mayor",IF(OR(L158='Tabla Impacto'!$C$15,L158='Tabla Impacto'!$D$15),"Catastrófico","")))))</f>
        <v>Moderado</v>
      </c>
      <c r="N158" s="605">
        <f t="shared" ref="N158" si="189">IF(M158="","",IF(M158="Leve",0.2,IF(M158="Menor",0.4,IF(M158="Moderado",0.6,IF(M158="Mayor",0.8,IF(M158="Catastrófico",1,))))))</f>
        <v>0.6</v>
      </c>
      <c r="O158" s="606" t="str">
        <f t="shared" ref="O158" si="190">IF(OR(AND(I158="Muy Baja",M158="Leve"),AND(I158="Muy Baja",M158="Menor"),AND(I158="Baja",M158="Leve")),"Bajo",IF(OR(AND(I158="Muy baja",M158="Moderado"),AND(I158="Baja",M158="Menor"),AND(I158="Baja",M158="Moderado"),AND(I158="Media",M158="Leve"),AND(I158="Media",M158="Menor"),AND(I158="Media",M158="Moderado"),AND(I158="Alta",M158="Leve"),AND(I158="Alta",M158="Menor")),"Moderado",IF(OR(AND(I158="Muy Baja",M158="Mayor"),AND(I158="Baja",M158="Mayor"),AND(I158="Media",M158="Mayor"),AND(I158="Alta",M158="Moderado"),AND(I158="Alta",M158="Mayor"),AND(I158="Muy Alta",M158="Leve"),AND(I158="Muy Alta",M158="Menor"),AND(I158="Muy Alta",M158="Moderado"),AND(I158="Muy Alta",M158="Mayor")),"Alto",IF(OR(AND(I158="Muy Baja",M158="Catastrófico"),AND(I158="Baja",M158="Catastrófico"),AND(I158="Media",M158="Catastrófico"),AND(I158="Alta",M158="Catastrófico"),AND(I158="Muy Alta",M158="Catastrófico")),"Extremo",""))))</f>
        <v>Moderado</v>
      </c>
      <c r="P158" s="837">
        <v>1</v>
      </c>
      <c r="Q158" s="837" t="s">
        <v>1025</v>
      </c>
      <c r="R158" s="842" t="str">
        <f t="shared" si="156"/>
        <v>Probabilidad</v>
      </c>
      <c r="S158" s="837" t="s">
        <v>13</v>
      </c>
      <c r="T158" s="837" t="s">
        <v>8</v>
      </c>
      <c r="U158" s="837" t="str">
        <f>IF(AND(S158="Preventivo",T158="Automático"),"50%",IF(AND(S158="Preventivo",T158="Manual"),"40%",IF(AND(S158="Detectivo",T158="Automático"),"40%",IF(AND(S158="Detectivo",T158="Manual"),"30%",IF(AND(S158="Correctivo",T158="Automático"),"35%",IF(AND(S158="Correctivo",T158="Manual"),"25%",""))))))</f>
        <v>40%</v>
      </c>
      <c r="V158" s="837" t="s">
        <v>18</v>
      </c>
      <c r="W158" s="837" t="s">
        <v>21</v>
      </c>
      <c r="X158" s="837" t="s">
        <v>105</v>
      </c>
      <c r="Y158" s="567">
        <f>IFERROR(IF(R158="Probabilidad",(J158-(+J158*U158)),IF(R158="Impacto",J158,"")),"")</f>
        <v>0.36</v>
      </c>
      <c r="Z158" s="568" t="str">
        <f>IFERROR(IF(Y158="","",IF(Y158&lt;=0.2,"Muy Baja",IF(Y158&lt;=0.4,"Baja",IF(Y158&lt;=0.6,"Media",IF(Y158&lt;=0.8,"Alta","Muy Alta"))))),"")</f>
        <v>Baja</v>
      </c>
      <c r="AA158" s="569">
        <f>+Y158</f>
        <v>0.36</v>
      </c>
      <c r="AB158" s="568" t="str">
        <f>IFERROR(IF(AC158="","",IF(AC158&lt;=0.2,"Leve",IF(AC158&lt;=0.4,"Menor",IF(AC158&lt;=0.6,"Moderado",IF(AC158&lt;=0.8,"Mayor","Catastrófico"))))),"")</f>
        <v>Moderado</v>
      </c>
      <c r="AC158" s="569">
        <f>IFERROR(IF(R158="Impacto",(N158-(+N158*U158)),IF(R158="Probabilidad",N158,"")),"")</f>
        <v>0.6</v>
      </c>
      <c r="AD158" s="568" t="str">
        <f>IFERROR(IF(OR(AND(Z158="Muy Baja",AB158="Leve"),AND(Z158="Muy Baja",AB158="Menor"),AND(Z158="Baja",AB158="Leve")),"Bajo",IF(OR(AND(Z158="Muy baja",AB158="Moderado"),AND(Z158="Baja",AB158="Menor"),AND(Z158="Baja",AB158="Moderado"),AND(Z158="Media",AB158="Leve"),AND(Z158="Media",AB158="Menor"),AND(Z158="Media",AB158="Moderado"),AND(Z158="Alta",AB158="Leve"),AND(Z158="Alta",AB158="Menor")),"Moderado",IF(OR(AND(Z158="Muy Baja",AB158="Mayor"),AND(Z158="Baja",AB158="Mayor"),AND(Z158="Media",AB158="Mayor"),AND(Z158="Alta",AB158="Moderado"),AND(Z158="Alta",AB158="Mayor"),AND(Z158="Muy Alta",AB158="Leve"),AND(Z158="Muy Alta",AB158="Menor"),AND(Z158="Muy Alta",AB158="Moderado"),AND(Z158="Muy Alta",AB158="Mayor")),"Alto",IF(OR(AND(Z158="Muy Baja",AB158="Catastrófico"),AND(Z158="Baja",AB158="Catastrófico"),AND(Z158="Media",AB158="Catastrófico"),AND(Z158="Alta",AB158="Catastrófico"),AND(Z158="Muy Alta",AB158="Catastrófico")),"Extremo","")))),"")</f>
        <v>Moderado</v>
      </c>
      <c r="AE158" s="823" t="s">
        <v>26</v>
      </c>
      <c r="AF158" s="539" t="s">
        <v>1166</v>
      </c>
      <c r="AG158" s="535" t="s">
        <v>1158</v>
      </c>
      <c r="AH158" s="414">
        <v>45657</v>
      </c>
      <c r="AI158" s="243" t="s">
        <v>1167</v>
      </c>
      <c r="AJ158" s="535" t="s">
        <v>1160</v>
      </c>
      <c r="AK158" s="535" t="s">
        <v>1163</v>
      </c>
      <c r="AL158" s="572"/>
      <c r="AM158" s="572"/>
      <c r="AN158" s="572"/>
      <c r="AO158" s="572"/>
      <c r="AP158" s="573"/>
      <c r="AQ158" s="573"/>
      <c r="AR158" s="574"/>
      <c r="AS158" s="574"/>
      <c r="AT158" s="575"/>
      <c r="AU158" s="550"/>
    </row>
    <row r="159" spans="1:47" s="551" customFormat="1" ht="103.5" hidden="1" customHeight="1" x14ac:dyDescent="0.25">
      <c r="A159" s="828"/>
      <c r="B159" s="837"/>
      <c r="C159" s="837"/>
      <c r="D159" s="837"/>
      <c r="E159" s="837"/>
      <c r="F159" s="837"/>
      <c r="G159" s="837"/>
      <c r="H159" s="821"/>
      <c r="I159" s="603"/>
      <c r="J159" s="605"/>
      <c r="K159" s="614"/>
      <c r="L159" s="605"/>
      <c r="M159" s="606"/>
      <c r="N159" s="605"/>
      <c r="O159" s="606"/>
      <c r="P159" s="837"/>
      <c r="Q159" s="837"/>
      <c r="R159" s="843"/>
      <c r="S159" s="837"/>
      <c r="T159" s="837"/>
      <c r="U159" s="837"/>
      <c r="V159" s="837"/>
      <c r="W159" s="837"/>
      <c r="X159" s="837"/>
      <c r="Y159" s="567" t="str">
        <f>IFERROR(IF(AND(R158="Probabilidad",R159="Probabilidad"),(AA158-(+AA158*U159)),IF(R159="Probabilidad",(J158-(+J158*U159)),IF(R159="Impacto",AA158,""))),"")</f>
        <v/>
      </c>
      <c r="Z159" s="568" t="str">
        <f t="shared" ref="Z159:Z161" si="191">IFERROR(IF(Y159="","",IF(Y159&lt;=0.2,"Muy Baja",IF(Y159&lt;=0.4,"Baja",IF(Y159&lt;=0.6,"Media",IF(Y159&lt;=0.8,"Alta","Muy Alta"))))),"")</f>
        <v/>
      </c>
      <c r="AA159" s="569" t="str">
        <f t="shared" ref="AA159:AA161" si="192">+Y159</f>
        <v/>
      </c>
      <c r="AB159" s="568" t="str">
        <f t="shared" ref="AB159:AB161" si="193">IFERROR(IF(AC159="","",IF(AC159&lt;=0.2,"Leve",IF(AC159&lt;=0.4,"Menor",IF(AC159&lt;=0.6,"Moderado",IF(AC159&lt;=0.8,"Mayor","Catastrófico"))))),"")</f>
        <v/>
      </c>
      <c r="AC159" s="569" t="str">
        <f>IFERROR(IF(AND(R158="Impacto",R159="Impacto"),(AC158-(+AC158*U159)),IF(R159="Impacto",(N158-(+N158*U159)),IF(R159="Probabilidad",AC158,""))),"")</f>
        <v/>
      </c>
      <c r="AD159" s="568" t="str">
        <f t="shared" ref="AD159:AD160" si="194">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
      </c>
      <c r="AE159" s="824"/>
      <c r="AF159" s="530"/>
      <c r="AG159" s="530"/>
      <c r="AH159" s="530"/>
      <c r="AI159" s="532"/>
      <c r="AJ159" s="584"/>
      <c r="AK159" s="584"/>
      <c r="AL159" s="572"/>
      <c r="AM159" s="572"/>
      <c r="AN159" s="572"/>
      <c r="AO159" s="572"/>
      <c r="AP159" s="573"/>
      <c r="AQ159" s="573"/>
      <c r="AR159" s="574"/>
      <c r="AS159" s="574"/>
      <c r="AT159" s="575"/>
      <c r="AU159" s="550"/>
    </row>
    <row r="160" spans="1:47" s="551" customFormat="1" ht="57" hidden="1" customHeight="1" x14ac:dyDescent="0.25">
      <c r="A160" s="828"/>
      <c r="B160" s="837"/>
      <c r="C160" s="837"/>
      <c r="D160" s="837"/>
      <c r="E160" s="837"/>
      <c r="F160" s="837"/>
      <c r="G160" s="837"/>
      <c r="H160" s="821"/>
      <c r="I160" s="603"/>
      <c r="J160" s="605"/>
      <c r="K160" s="614"/>
      <c r="L160" s="605"/>
      <c r="M160" s="606"/>
      <c r="N160" s="605"/>
      <c r="O160" s="606"/>
      <c r="P160" s="837"/>
      <c r="Q160" s="837"/>
      <c r="R160" s="843"/>
      <c r="S160" s="837"/>
      <c r="T160" s="837"/>
      <c r="U160" s="837"/>
      <c r="V160" s="837"/>
      <c r="W160" s="837"/>
      <c r="X160" s="837"/>
      <c r="Y160" s="567" t="str">
        <f>IFERROR(IF(AND(R159="Probabilidad",R160="Probabilidad"),(AA159-(+AA159*U160)),IF(AND(R159="Impacto",R160="Probabilidad"),(AA158-(+AA158*U160)),IF(R160="Impacto",AA159,""))),"")</f>
        <v/>
      </c>
      <c r="Z160" s="568" t="str">
        <f t="shared" si="191"/>
        <v/>
      </c>
      <c r="AA160" s="569" t="str">
        <f t="shared" si="192"/>
        <v/>
      </c>
      <c r="AB160" s="568" t="str">
        <f t="shared" si="193"/>
        <v/>
      </c>
      <c r="AC160" s="569" t="str">
        <f>IFERROR(IF(AND(R159="Impacto",R160="Impacto"),(AC159-(+AC159*U160)),IF(AND(R159="Probabilidad",R160="Impacto"),(AC158-(+AC158*U160)),IF(R160="Probabilidad",AC159,""))),"")</f>
        <v/>
      </c>
      <c r="AD160" s="568" t="str">
        <f t="shared" si="194"/>
        <v/>
      </c>
      <c r="AE160" s="824"/>
      <c r="AF160" s="530"/>
      <c r="AG160" s="530"/>
      <c r="AH160" s="530"/>
      <c r="AI160" s="532"/>
      <c r="AJ160" s="584"/>
      <c r="AK160" s="584"/>
      <c r="AL160" s="572"/>
      <c r="AM160" s="572"/>
      <c r="AN160" s="572"/>
      <c r="AO160" s="572"/>
      <c r="AP160" s="573"/>
      <c r="AQ160" s="573"/>
      <c r="AR160" s="574"/>
      <c r="AS160" s="574"/>
      <c r="AT160" s="575"/>
      <c r="AU160" s="550"/>
    </row>
    <row r="161" spans="1:47" s="551" customFormat="1" ht="105" hidden="1" customHeight="1" x14ac:dyDescent="0.25">
      <c r="A161" s="827"/>
      <c r="B161" s="837"/>
      <c r="C161" s="837"/>
      <c r="D161" s="837"/>
      <c r="E161" s="837"/>
      <c r="F161" s="837"/>
      <c r="G161" s="837"/>
      <c r="H161" s="821"/>
      <c r="I161" s="603"/>
      <c r="J161" s="605"/>
      <c r="K161" s="614"/>
      <c r="L161" s="605"/>
      <c r="M161" s="606"/>
      <c r="N161" s="605"/>
      <c r="O161" s="606"/>
      <c r="P161" s="837"/>
      <c r="Q161" s="837"/>
      <c r="R161" s="844"/>
      <c r="S161" s="837"/>
      <c r="T161" s="837"/>
      <c r="U161" s="837"/>
      <c r="V161" s="837"/>
      <c r="W161" s="837"/>
      <c r="X161" s="837"/>
      <c r="Y161" s="567" t="str">
        <f>IFERROR(IF(AND(R160="Probabilidad",R161="Probabilidad"),(AA160-(+AA160*U161)),IF(AND(R160="Impacto",R161="Probabilidad"),(AA159-(+AA159*U161)),IF(R161="Impacto",AA160,""))),"")</f>
        <v/>
      </c>
      <c r="Z161" s="568" t="str">
        <f t="shared" si="191"/>
        <v/>
      </c>
      <c r="AA161" s="569" t="str">
        <f t="shared" si="192"/>
        <v/>
      </c>
      <c r="AB161" s="568" t="str">
        <f t="shared" si="193"/>
        <v/>
      </c>
      <c r="AC161" s="569" t="str">
        <f>IFERROR(IF(AND(R160="Impacto",R161="Impacto"),(AC160-(+AC160*U161)),IF(AND(R160="Probabilidad",R161="Impacto"),(AC159-(+AC159*U161)),IF(R161="Probabilidad",AC160,""))),"")</f>
        <v/>
      </c>
      <c r="AD161" s="568" t="str">
        <f>IFERROR(IF(OR(AND(Z161="Muy Baja",AB161="Leve"),AND(Z161="Muy Baja",AB161="Menor"),AND(Z161="Baja",AB161="Leve")),"Bajo",IF(OR(AND(Z161="Muy baja",AB161="Moderado"),AND(Z161="Baja",AB161="Menor"),AND(Z161="Baja",AB161="Moderado"),AND(Z161="Media",AB161="Leve"),AND(Z161="Media",AB161="Menor"),AND(Z161="Media",AB161="Moderado"),AND(Z161="Alta",AB161="Leve"),AND(Z161="Alta",AB161="Menor")),"Moderado",IF(OR(AND(Z161="Muy Baja",AB161="Mayor"),AND(Z161="Baja",AB161="Mayor"),AND(Z161="Media",AB161="Mayor"),AND(Z161="Alta",AB161="Moderado"),AND(Z161="Alta",AB161="Mayor"),AND(Z161="Muy Alta",AB161="Leve"),AND(Z161="Muy Alta",AB161="Menor"),AND(Z161="Muy Alta",AB161="Moderado"),AND(Z161="Muy Alta",AB161="Mayor")),"Alto",IF(OR(AND(Z161="Muy Baja",AB161="Catastrófico"),AND(Z161="Baja",AB161="Catastrófico"),AND(Z161="Media",AB161="Catastrófico"),AND(Z161="Alta",AB161="Catastrófico"),AND(Z161="Muy Alta",AB161="Catastrófico")),"Extremo","")))),"")</f>
        <v/>
      </c>
      <c r="AE161" s="829"/>
      <c r="AF161" s="530"/>
      <c r="AG161" s="530"/>
      <c r="AH161" s="530"/>
      <c r="AI161" s="532"/>
      <c r="AJ161" s="584"/>
      <c r="AK161" s="584"/>
      <c r="AL161" s="572"/>
      <c r="AM161" s="572"/>
      <c r="AN161" s="572"/>
      <c r="AO161" s="572"/>
      <c r="AP161" s="573"/>
      <c r="AQ161" s="573"/>
      <c r="AR161" s="574"/>
      <c r="AS161" s="574"/>
      <c r="AT161" s="575"/>
      <c r="AU161" s="550"/>
    </row>
    <row r="162" spans="1:47" s="551" customFormat="1" ht="243.75" hidden="1" customHeight="1" x14ac:dyDescent="0.25">
      <c r="A162" s="826">
        <v>42</v>
      </c>
      <c r="B162" s="837" t="s">
        <v>813</v>
      </c>
      <c r="C162" s="837" t="s">
        <v>115</v>
      </c>
      <c r="D162" s="837" t="s">
        <v>864</v>
      </c>
      <c r="E162" s="837" t="s">
        <v>865</v>
      </c>
      <c r="F162" s="837" t="s">
        <v>866</v>
      </c>
      <c r="G162" s="837" t="s">
        <v>540</v>
      </c>
      <c r="H162" s="539">
        <v>260</v>
      </c>
      <c r="I162" s="603" t="str">
        <f>IF(H162&lt;=0,"",IF(H162&lt;=2,"Muy Baja",IF(H162&lt;=24,"Baja",IF(H162&lt;=500,"Media",IF(H162&lt;=5000,"Alta","Muy Alta")))))</f>
        <v>Media</v>
      </c>
      <c r="J162" s="563">
        <f>IF(I162="","",IF(I162="Muy Baja",0.2,IF(I162="Baja",0.4,IF(I162="Media",0.6,IF(I162="Alta",0.8,IF(I162="Muy Alta",1,))))))</f>
        <v>0.6</v>
      </c>
      <c r="K162" s="586" t="s">
        <v>129</v>
      </c>
      <c r="L162" s="563" t="str">
        <f>IF(NOT(ISERROR(MATCH(K162,'Tabla Impacto'!$B$221:$B$223,0))),'Tabla Impacto'!$F$223&amp;"Por favor no seleccionar los criterios de impacto(Afectación Económica o presupuestal y Pérdida Reputacional)",K162)</f>
        <v xml:space="preserve">     El riesgo afecta la imagen de la entidad con algunos usuarios de relevancia frente al logro de los objetivos</v>
      </c>
      <c r="M162" s="603" t="str">
        <f>IF(OR(L162='Tabla Impacto'!$C$11,L162='Tabla Impacto'!$D$11),"Leve",IF(OR(L162='Tabla Impacto'!$C$12,L162='Tabla Impacto'!$D$12),"Menor",IF(OR(L162='Tabla Impacto'!$C$13,L162='Tabla Impacto'!$D$13),"Moderado",IF(OR(L162='Tabla Impacto'!$C$14,L162='Tabla Impacto'!$D$14),"Mayor",IF(OR(L162='Tabla Impacto'!$C$15,L162='Tabla Impacto'!$D$15),"Catastrófico","")))))</f>
        <v>Moderado</v>
      </c>
      <c r="N162" s="563">
        <f>IF(M162="","",IF(M162="Leve",0.2,IF(M162="Menor",0.4,IF(M162="Moderado",0.6,IF(M162="Mayor",0.8,IF(M162="Catastrófico",1,))))))</f>
        <v>0.6</v>
      </c>
      <c r="O162" s="603" t="str">
        <f>IF(OR(AND(I162="Muy Baja",M162="Leve"),AND(I162="Muy Baja",M162="Menor"),AND(I162="Baja",M162="Leve")),"Bajo",IF(OR(AND(I162="Muy baja",M162="Moderado"),AND(I162="Baja",M162="Menor"),AND(I162="Baja",M162="Moderado"),AND(I162="Media",M162="Leve"),AND(I162="Media",M162="Menor"),AND(I162="Media",M162="Moderado"),AND(I162="Alta",M162="Leve"),AND(I162="Alta",M162="Menor")),"Moderado",IF(OR(AND(I162="Muy Baja",M162="Mayor"),AND(I162="Baja",M162="Mayor"),AND(I162="Media",M162="Mayor"),AND(I162="Alta",M162="Moderado"),AND(I162="Alta",M162="Mayor"),AND(I162="Muy Alta",M162="Leve"),AND(I162="Muy Alta",M162="Menor"),AND(I162="Muy Alta",M162="Moderado"),AND(I162="Muy Alta",M162="Mayor")),"Alto",IF(OR(AND(I162="Muy Baja",M162="Catastrófico"),AND(I162="Baja",M162="Catastrófico"),AND(I162="Media",M162="Catastrófico"),AND(I162="Alta",M162="Catastrófico"),AND(I162="Muy Alta",M162="Catastrófico")),"Extremo",""))))</f>
        <v>Moderado</v>
      </c>
      <c r="P162" s="564">
        <v>1</v>
      </c>
      <c r="Q162" s="565" t="s">
        <v>942</v>
      </c>
      <c r="R162" s="566" t="str">
        <f>IF(OR(S162="Preventivo",S162="Detectivo"),"Probabilidad",IF(S162="Correctivo","Impacto",""))</f>
        <v>Probabilidad</v>
      </c>
      <c r="S162" s="565" t="s">
        <v>13</v>
      </c>
      <c r="T162" s="565" t="s">
        <v>8</v>
      </c>
      <c r="U162" s="578" t="str">
        <f>IF(AND(S162="Preventivo",T162="Automático"),"50%",IF(AND(S162="Preventivo",T162="Manual"),"40%",IF(AND(S162="Detectivo",T162="Automático"),"40%",IF(AND(S162="Detectivo",T162="Manual"),"30%",IF(AND(S162="Correctivo",T162="Automático"),"35%",IF(AND(S162="Correctivo",T162="Manual"),"25%",""))))))</f>
        <v>40%</v>
      </c>
      <c r="V162" s="565" t="s">
        <v>18</v>
      </c>
      <c r="W162" s="565" t="s">
        <v>21</v>
      </c>
      <c r="X162" s="565" t="s">
        <v>539</v>
      </c>
      <c r="Y162" s="567">
        <f>IFERROR(IF(R162="Probabilidad",(J162-(+J162*U162)),IF(R162="Impacto",J162,"")),"")</f>
        <v>0.36</v>
      </c>
      <c r="Z162" s="568" t="str">
        <f>IFERROR(IF(Y162="","",IF(Y162&lt;=0.2,"Muy Baja",IF(Y162&lt;=0.4,"Baja",IF(Y162&lt;=0.6,"Media",IF(Y162&lt;=0.8,"Alta","Muy Alta"))))),"")</f>
        <v>Baja</v>
      </c>
      <c r="AA162" s="569">
        <f>+Y162</f>
        <v>0.36</v>
      </c>
      <c r="AB162" s="568" t="str">
        <f>IFERROR(IF(AC162="","",IF(AC162&lt;=0.2,"Leve",IF(AC162&lt;=0.4,"Menor",IF(AC162&lt;=0.6,"Moderado",IF(AC162&lt;=0.8,"Mayor","Catastrófico"))))),"")</f>
        <v>Moderado</v>
      </c>
      <c r="AC162" s="569">
        <f>IFERROR(IF(R162="Impacto",(N162-(+N162*U162)),IF(R162="Probabilidad",N162,"")),"")</f>
        <v>0.6</v>
      </c>
      <c r="AD162" s="568" t="str">
        <f>IFERROR(IF(OR(AND(Z162="Muy Baja",AB162="Leve"),AND(Z162="Muy Baja",AB162="Menor"),AND(Z162="Baja",AB162="Leve")),"Bajo",IF(OR(AND(Z162="Muy baja",AB162="Moderado"),AND(Z162="Baja",AB162="Menor"),AND(Z162="Baja",AB162="Moderado"),AND(Z162="Media",AB162="Leve"),AND(Z162="Media",AB162="Menor"),AND(Z162="Media",AB162="Moderado"),AND(Z162="Alta",AB162="Leve"),AND(Z162="Alta",AB162="Menor")),"Moderado",IF(OR(AND(Z162="Muy Baja",AB162="Mayor"),AND(Z162="Baja",AB162="Mayor"),AND(Z162="Media",AB162="Mayor"),AND(Z162="Alta",AB162="Moderado"),AND(Z162="Alta",AB162="Mayor"),AND(Z162="Muy Alta",AB162="Leve"),AND(Z162="Muy Alta",AB162="Menor"),AND(Z162="Muy Alta",AB162="Moderado"),AND(Z162="Muy Alta",AB162="Mayor")),"Alto",IF(OR(AND(Z162="Muy Baja",AB162="Catastrófico"),AND(Z162="Baja",AB162="Catastrófico"),AND(Z162="Media",AB162="Catastrófico"),AND(Z162="Alta",AB162="Catastrófico"),AND(Z162="Muy Alta",AB162="Catastrófico")),"Extremo","")))),"")</f>
        <v>Moderado</v>
      </c>
      <c r="AE162" s="823" t="s">
        <v>26</v>
      </c>
      <c r="AF162" s="539" t="s">
        <v>1168</v>
      </c>
      <c r="AG162" s="539" t="s">
        <v>1169</v>
      </c>
      <c r="AH162" s="577">
        <v>45656</v>
      </c>
      <c r="AI162" s="243"/>
      <c r="AJ162" s="535" t="s">
        <v>1170</v>
      </c>
      <c r="AK162" s="535" t="s">
        <v>1169</v>
      </c>
      <c r="AL162" s="572"/>
      <c r="AM162" s="572"/>
      <c r="AN162" s="572"/>
      <c r="AO162" s="572"/>
      <c r="AP162" s="573"/>
      <c r="AQ162" s="573"/>
      <c r="AR162" s="574"/>
      <c r="AS162" s="574"/>
      <c r="AT162" s="575"/>
      <c r="AU162" s="550"/>
    </row>
    <row r="163" spans="1:47" s="551" customFormat="1" ht="50.1" hidden="1" customHeight="1" x14ac:dyDescent="0.25">
      <c r="A163" s="828"/>
      <c r="B163" s="837"/>
      <c r="C163" s="837"/>
      <c r="D163" s="837"/>
      <c r="E163" s="837"/>
      <c r="F163" s="837"/>
      <c r="G163" s="837"/>
      <c r="H163" s="539"/>
      <c r="I163" s="603"/>
      <c r="J163" s="563"/>
      <c r="K163" s="586"/>
      <c r="L163" s="563">
        <f ca="1">IF(NOT(ISERROR(MATCH(K163,_xlfn.ANCHORARRAY(F172),0))),J115&amp;"Por favor no seleccionar los criterios de impacto",K163)</f>
        <v>0</v>
      </c>
      <c r="M163" s="603"/>
      <c r="N163" s="563"/>
      <c r="O163" s="603"/>
      <c r="P163" s="564">
        <v>2</v>
      </c>
      <c r="Q163" s="565"/>
      <c r="R163" s="566" t="str">
        <f>IF(OR(S163="Preventivo",S163="Detectivo"),"Probabilidad",IF(S163="Correctivo","Impacto",""))</f>
        <v/>
      </c>
      <c r="S163" s="565"/>
      <c r="T163" s="565"/>
      <c r="U163" s="578" t="str">
        <f>IF(AND(S163="Preventivo",T163="Automático"),"50%",IF(AND(S163="Preventivo",T163="Manual"),"40%",IF(AND(S163="Detectivo",T163="Automático"),"40%",IF(AND(S163="Detectivo",T163="Manual"),"30%",IF(AND(S163="Correctivo",T163="Automático"),"35%",IF(AND(S163="Correctivo",T163="Manual"),"25%",""))))))</f>
        <v/>
      </c>
      <c r="V163" s="565"/>
      <c r="W163" s="565"/>
      <c r="X163" s="565"/>
      <c r="Y163" s="567" t="str">
        <f>IFERROR(IF(AND(R162="Probabilidad",R163="Probabilidad"),(AA162-(+AA162*U163)),IF(R163="Probabilidad",(J162-(+J162*U163)),IF(R163="Impacto",AA162,""))),"")</f>
        <v/>
      </c>
      <c r="Z163" s="568" t="str">
        <f t="shared" ref="Z163:Z165" si="195">IFERROR(IF(Y163="","",IF(Y163&lt;=0.2,"Muy Baja",IF(Y163&lt;=0.4,"Baja",IF(Y163&lt;=0.6,"Media",IF(Y163&lt;=0.8,"Alta","Muy Alta"))))),"")</f>
        <v/>
      </c>
      <c r="AA163" s="569" t="str">
        <f t="shared" ref="AA163:AA165" si="196">+Y163</f>
        <v/>
      </c>
      <c r="AB163" s="568" t="str">
        <f t="shared" ref="AB163:AB165" si="197">IFERROR(IF(AC163="","",IF(AC163&lt;=0.2,"Leve",IF(AC163&lt;=0.4,"Menor",IF(AC163&lt;=0.6,"Moderado",IF(AC163&lt;=0.8,"Mayor","Catastrófico"))))),"")</f>
        <v/>
      </c>
      <c r="AC163" s="569" t="str">
        <f>IFERROR(IF(AND(R162="Impacto",R163="Impacto"),(AC162-(+AC162*U163)),IF(R163="Impacto",(N162-(+N162*U163)),IF(R163="Probabilidad",AC162,""))),"")</f>
        <v/>
      </c>
      <c r="AD163" s="568" t="str">
        <f t="shared" ref="AD163:AD164" si="198">IFERROR(IF(OR(AND(Z163="Muy Baja",AB163="Leve"),AND(Z163="Muy Baja",AB163="Menor"),AND(Z163="Baja",AB163="Leve")),"Bajo",IF(OR(AND(Z163="Muy baja",AB163="Moderado"),AND(Z163="Baja",AB163="Menor"),AND(Z163="Baja",AB163="Moderado"),AND(Z163="Media",AB163="Leve"),AND(Z163="Media",AB163="Menor"),AND(Z163="Media",AB163="Moderado"),AND(Z163="Alta",AB163="Leve"),AND(Z163="Alta",AB163="Menor")),"Moderado",IF(OR(AND(Z163="Muy Baja",AB163="Mayor"),AND(Z163="Baja",AB163="Mayor"),AND(Z163="Media",AB163="Mayor"),AND(Z163="Alta",AB163="Moderado"),AND(Z163="Alta",AB163="Mayor"),AND(Z163="Muy Alta",AB163="Leve"),AND(Z163="Muy Alta",AB163="Menor"),AND(Z163="Muy Alta",AB163="Moderado"),AND(Z163="Muy Alta",AB163="Mayor")),"Alto",IF(OR(AND(Z163="Muy Baja",AB163="Catastrófico"),AND(Z163="Baja",AB163="Catastrófico"),AND(Z163="Media",AB163="Catastrófico"),AND(Z163="Alta",AB163="Catastrófico"),AND(Z163="Muy Alta",AB163="Catastrófico")),"Extremo","")))),"")</f>
        <v/>
      </c>
      <c r="AE163" s="824"/>
      <c r="AF163" s="530"/>
      <c r="AG163" s="530"/>
      <c r="AH163" s="530"/>
      <c r="AI163" s="532"/>
      <c r="AJ163" s="584"/>
      <c r="AK163" s="584"/>
      <c r="AL163" s="572"/>
      <c r="AM163" s="572"/>
      <c r="AN163" s="572"/>
      <c r="AO163" s="572"/>
      <c r="AP163" s="573"/>
      <c r="AQ163" s="573"/>
      <c r="AR163" s="574"/>
      <c r="AS163" s="574"/>
      <c r="AT163" s="575"/>
      <c r="AU163" s="550"/>
    </row>
    <row r="164" spans="1:47" s="551" customFormat="1" ht="46.5" hidden="1" customHeight="1" x14ac:dyDescent="0.25">
      <c r="A164" s="828"/>
      <c r="B164" s="837"/>
      <c r="C164" s="837"/>
      <c r="D164" s="837"/>
      <c r="E164" s="837"/>
      <c r="F164" s="837"/>
      <c r="G164" s="837"/>
      <c r="H164" s="539"/>
      <c r="I164" s="603"/>
      <c r="J164" s="563"/>
      <c r="K164" s="586"/>
      <c r="L164" s="563">
        <f ca="1">IF(NOT(ISERROR(MATCH(K164,_xlfn.ANCHORARRAY(F173),0))),J116&amp;"Por favor no seleccionar los criterios de impacto",K164)</f>
        <v>0</v>
      </c>
      <c r="M164" s="603"/>
      <c r="N164" s="563"/>
      <c r="O164" s="603"/>
      <c r="P164" s="564">
        <v>3</v>
      </c>
      <c r="Q164" s="565"/>
      <c r="R164" s="566" t="str">
        <f>IF(OR(S164="Preventivo",S164="Detectivo"),"Probabilidad",IF(S164="Correctivo","Impacto",""))</f>
        <v/>
      </c>
      <c r="S164" s="565"/>
      <c r="T164" s="565"/>
      <c r="U164" s="578" t="str">
        <f>IF(AND(S164="Preventivo",T164="Automático"),"50%",IF(AND(S164="Preventivo",T164="Manual"),"40%",IF(AND(S164="Detectivo",T164="Automático"),"40%",IF(AND(S164="Detectivo",T164="Manual"),"30%",IF(AND(S164="Correctivo",T164="Automático"),"35%",IF(AND(S164="Correctivo",T164="Manual"),"25%",""))))))</f>
        <v/>
      </c>
      <c r="V164" s="565"/>
      <c r="W164" s="565"/>
      <c r="X164" s="565"/>
      <c r="Y164" s="567" t="str">
        <f>IFERROR(IF(AND(R163="Probabilidad",R164="Probabilidad"),(AA163-(+AA163*U164)),IF(AND(R163="Impacto",R164="Probabilidad"),(AA162-(+AA162*U164)),IF(R164="Impacto",AA163,""))),"")</f>
        <v/>
      </c>
      <c r="Z164" s="568" t="str">
        <f t="shared" si="195"/>
        <v/>
      </c>
      <c r="AA164" s="569" t="str">
        <f t="shared" si="196"/>
        <v/>
      </c>
      <c r="AB164" s="568" t="str">
        <f t="shared" si="197"/>
        <v/>
      </c>
      <c r="AC164" s="569" t="str">
        <f>IFERROR(IF(AND(R163="Impacto",R164="Impacto"),(AC163-(+AC163*U164)),IF(AND(R163="Probabilidad",R164="Impacto"),(AC162-(+AC162*U164)),IF(R164="Probabilidad",AC163,""))),"")</f>
        <v/>
      </c>
      <c r="AD164" s="568" t="str">
        <f t="shared" si="198"/>
        <v/>
      </c>
      <c r="AE164" s="824"/>
      <c r="AF164" s="530"/>
      <c r="AG164" s="530"/>
      <c r="AH164" s="530"/>
      <c r="AI164" s="532"/>
      <c r="AJ164" s="584"/>
      <c r="AK164" s="584"/>
      <c r="AL164" s="572"/>
      <c r="AM164" s="572"/>
      <c r="AN164" s="572"/>
      <c r="AO164" s="572"/>
      <c r="AP164" s="573"/>
      <c r="AQ164" s="573"/>
      <c r="AR164" s="574"/>
      <c r="AS164" s="574"/>
      <c r="AT164" s="575"/>
      <c r="AU164" s="550"/>
    </row>
    <row r="165" spans="1:47" s="551" customFormat="1" ht="46.5" hidden="1" customHeight="1" x14ac:dyDescent="0.25">
      <c r="A165" s="827"/>
      <c r="B165" s="837"/>
      <c r="C165" s="837"/>
      <c r="D165" s="837"/>
      <c r="E165" s="837"/>
      <c r="F165" s="837"/>
      <c r="G165" s="837"/>
      <c r="H165" s="539"/>
      <c r="I165" s="603"/>
      <c r="J165" s="563"/>
      <c r="K165" s="586"/>
      <c r="L165" s="563">
        <f ca="1">IF(NOT(ISERROR(MATCH(K165,_xlfn.ANCHORARRAY(F117),0))),J117&amp;"Por favor no seleccionar los criterios de impacto",K165)</f>
        <v>0</v>
      </c>
      <c r="M165" s="603"/>
      <c r="N165" s="563"/>
      <c r="O165" s="603"/>
      <c r="P165" s="564">
        <v>4</v>
      </c>
      <c r="Q165" s="565"/>
      <c r="R165" s="566" t="str">
        <f>IF(OR(S165="Preventivo",S165="Detectivo"),"Probabilidad",IF(S165="Correctivo","Impacto",""))</f>
        <v/>
      </c>
      <c r="S165" s="565"/>
      <c r="T165" s="565"/>
      <c r="U165" s="578" t="str">
        <f>IF(AND(S165="Preventivo",T165="Automático"),"50%",IF(AND(S165="Preventivo",T165="Manual"),"40%",IF(AND(S165="Detectivo",T165="Automático"),"40%",IF(AND(S165="Detectivo",T165="Manual"),"30%",IF(AND(S165="Correctivo",T165="Automático"),"35%",IF(AND(S165="Correctivo",T165="Manual"),"25%",""))))))</f>
        <v/>
      </c>
      <c r="V165" s="565"/>
      <c r="W165" s="565"/>
      <c r="X165" s="565"/>
      <c r="Y165" s="567" t="str">
        <f>IFERROR(IF(AND(R164="Probabilidad",R165="Probabilidad"),(AA164-(+AA164*U165)),IF(AND(R164="Impacto",R165="Probabilidad"),(AA163-(+AA163*U165)),IF(R165="Impacto",AA164,""))),"")</f>
        <v/>
      </c>
      <c r="Z165" s="568" t="str">
        <f t="shared" si="195"/>
        <v/>
      </c>
      <c r="AA165" s="569" t="str">
        <f t="shared" si="196"/>
        <v/>
      </c>
      <c r="AB165" s="568" t="str">
        <f t="shared" si="197"/>
        <v/>
      </c>
      <c r="AC165" s="569" t="str">
        <f>IFERROR(IF(AND(R164="Impacto",R165="Impacto"),(AC164-(+AC164*U165)),IF(AND(R164="Probabilidad",R165="Impacto"),(AC163-(+AC163*U165)),IF(R165="Probabilidad",AC164,""))),"")</f>
        <v/>
      </c>
      <c r="AD165" s="568" t="str">
        <f>IFERROR(IF(OR(AND(Z165="Muy Baja",AB165="Leve"),AND(Z165="Muy Baja",AB165="Menor"),AND(Z165="Baja",AB165="Leve")),"Bajo",IF(OR(AND(Z165="Muy baja",AB165="Moderado"),AND(Z165="Baja",AB165="Menor"),AND(Z165="Baja",AB165="Moderado"),AND(Z165="Media",AB165="Leve"),AND(Z165="Media",AB165="Menor"),AND(Z165="Media",AB165="Moderado"),AND(Z165="Alta",AB165="Leve"),AND(Z165="Alta",AB165="Menor")),"Moderado",IF(OR(AND(Z165="Muy Baja",AB165="Mayor"),AND(Z165="Baja",AB165="Mayor"),AND(Z165="Media",AB165="Mayor"),AND(Z165="Alta",AB165="Moderado"),AND(Z165="Alta",AB165="Mayor"),AND(Z165="Muy Alta",AB165="Leve"),AND(Z165="Muy Alta",AB165="Menor"),AND(Z165="Muy Alta",AB165="Moderado"),AND(Z165="Muy Alta",AB165="Mayor")),"Alto",IF(OR(AND(Z165="Muy Baja",AB165="Catastrófico"),AND(Z165="Baja",AB165="Catastrófico"),AND(Z165="Media",AB165="Catastrófico"),AND(Z165="Alta",AB165="Catastrófico"),AND(Z165="Muy Alta",AB165="Catastrófico")),"Extremo","")))),"")</f>
        <v/>
      </c>
      <c r="AE165" s="829"/>
      <c r="AF165" s="530"/>
      <c r="AG165" s="530"/>
      <c r="AH165" s="530"/>
      <c r="AI165" s="532"/>
      <c r="AJ165" s="584"/>
      <c r="AK165" s="584"/>
      <c r="AL165" s="572"/>
      <c r="AM165" s="572"/>
      <c r="AN165" s="572"/>
      <c r="AO165" s="572"/>
      <c r="AP165" s="573"/>
      <c r="AQ165" s="573"/>
      <c r="AR165" s="574"/>
      <c r="AS165" s="574"/>
      <c r="AT165" s="575"/>
      <c r="AU165" s="550"/>
    </row>
    <row r="166" spans="1:47" s="551" customFormat="1" ht="215.25" hidden="1" customHeight="1" x14ac:dyDescent="0.25">
      <c r="A166" s="826">
        <v>43</v>
      </c>
      <c r="B166" s="837" t="s">
        <v>813</v>
      </c>
      <c r="C166" s="837" t="s">
        <v>115</v>
      </c>
      <c r="D166" s="837" t="s">
        <v>870</v>
      </c>
      <c r="E166" s="837" t="s">
        <v>871</v>
      </c>
      <c r="F166" s="837" t="s">
        <v>872</v>
      </c>
      <c r="G166" s="837" t="s">
        <v>540</v>
      </c>
      <c r="H166" s="539">
        <v>6</v>
      </c>
      <c r="I166" s="603" t="str">
        <f>IF(H166&lt;=0,"",IF(H166&lt;=2,"Muy Baja",IF(H166&lt;=24,"Baja",IF(H166&lt;=500,"Media",IF(H166&lt;=5000,"Alta","Muy Alta")))))</f>
        <v>Baja</v>
      </c>
      <c r="J166" s="563">
        <f>IF(I166="","",IF(I166="Muy Baja",0.2,IF(I166="Baja",0.4,IF(I166="Media",0.6,IF(I166="Alta",0.8,IF(I166="Muy Alta",1,))))))</f>
        <v>0.4</v>
      </c>
      <c r="K166" s="586" t="s">
        <v>129</v>
      </c>
      <c r="L166" s="563" t="str">
        <f>IF(NOT(ISERROR(MATCH(K166,'Tabla Impacto'!$B$221:$B$223,0))),'Tabla Impacto'!$F$223&amp;"Por favor no seleccionar los criterios de impacto(Afectación Económica o presupuestal y Pérdida Reputacional)",K166)</f>
        <v xml:space="preserve">     El riesgo afecta la imagen de la entidad con algunos usuarios de relevancia frente al logro de los objetivos</v>
      </c>
      <c r="M166" s="603" t="str">
        <f>IF(OR(L166='Tabla Impacto'!$C$11,L166='Tabla Impacto'!$D$11),"Leve",IF(OR(L166='Tabla Impacto'!$C$12,L166='Tabla Impacto'!$D$12),"Menor",IF(OR(L166='Tabla Impacto'!$C$13,L166='Tabla Impacto'!$D$13),"Moderado",IF(OR(L166='Tabla Impacto'!$C$14,L166='Tabla Impacto'!$D$14),"Mayor",IF(OR(L166='Tabla Impacto'!$C$15,L166='Tabla Impacto'!$D$15),"Catastrófico","")))))</f>
        <v>Moderado</v>
      </c>
      <c r="N166" s="563">
        <f>IF(M166="","",IF(M166="Leve",0.2,IF(M166="Menor",0.4,IF(M166="Moderado",0.6,IF(M166="Mayor",0.8,IF(M166="Catastrófico",1,))))))</f>
        <v>0.6</v>
      </c>
      <c r="O166" s="603" t="str">
        <f>IF(OR(AND(I166="Muy Baja",M166="Leve"),AND(I166="Muy Baja",M166="Menor"),AND(I166="Baja",M166="Leve")),"Bajo",IF(OR(AND(I166="Muy baja",M166="Moderado"),AND(I166="Baja",M166="Menor"),AND(I166="Baja",M166="Moderado"),AND(I166="Media",M166="Leve"),AND(I166="Media",M166="Menor"),AND(I166="Media",M166="Moderado"),AND(I166="Alta",M166="Leve"),AND(I166="Alta",M166="Menor")),"Moderado",IF(OR(AND(I166="Muy Baja",M166="Mayor"),AND(I166="Baja",M166="Mayor"),AND(I166="Media",M166="Mayor"),AND(I166="Alta",M166="Moderado"),AND(I166="Alta",M166="Mayor"),AND(I166="Muy Alta",M166="Leve"),AND(I166="Muy Alta",M166="Menor"),AND(I166="Muy Alta",M166="Moderado"),AND(I166="Muy Alta",M166="Mayor")),"Alto",IF(OR(AND(I166="Muy Baja",M166="Catastrófico"),AND(I166="Baja",M166="Catastrófico"),AND(I166="Media",M166="Catastrófico"),AND(I166="Alta",M166="Catastrófico"),AND(I166="Muy Alta",M166="Catastrófico")),"Extremo",""))))</f>
        <v>Moderado</v>
      </c>
      <c r="P166" s="564">
        <v>1</v>
      </c>
      <c r="Q166" s="565" t="s">
        <v>945</v>
      </c>
      <c r="R166" s="566" t="str">
        <f t="shared" ref="R166:R172" si="199">IF(OR(S166="Preventivo",S166="Detectivo"),"Probabilidad",IF(S166="Correctivo","Impacto",""))</f>
        <v>Probabilidad</v>
      </c>
      <c r="S166" s="565" t="s">
        <v>13</v>
      </c>
      <c r="T166" s="565" t="s">
        <v>8</v>
      </c>
      <c r="U166" s="578" t="str">
        <f t="shared" ref="U166:U172" si="200">IF(AND(S166="Preventivo",T166="Automático"),"50%",IF(AND(S166="Preventivo",T166="Manual"),"40%",IF(AND(S166="Detectivo",T166="Automático"),"40%",IF(AND(S166="Detectivo",T166="Manual"),"30%",IF(AND(S166="Correctivo",T166="Automático"),"35%",IF(AND(S166="Correctivo",T166="Manual"),"25%",""))))))</f>
        <v>40%</v>
      </c>
      <c r="V166" s="565" t="s">
        <v>18</v>
      </c>
      <c r="W166" s="565" t="s">
        <v>21</v>
      </c>
      <c r="X166" s="565" t="s">
        <v>539</v>
      </c>
      <c r="Y166" s="567">
        <f>IFERROR(IF(R166="Probabilidad",(J166-(+J166*U166)),IF(R166="Impacto",J166,"")),"")</f>
        <v>0.24</v>
      </c>
      <c r="Z166" s="568" t="str">
        <f>IFERROR(IF(Y166="","",IF(Y166&lt;=0.2,"Muy Baja",IF(Y166&lt;=0.4,"Baja",IF(Y166&lt;=0.6,"Media",IF(Y166&lt;=0.8,"Alta","Muy Alta"))))),"")</f>
        <v>Baja</v>
      </c>
      <c r="AA166" s="569">
        <f>+Y166</f>
        <v>0.24</v>
      </c>
      <c r="AB166" s="568" t="str">
        <f>IFERROR(IF(AC166="","",IF(AC166&lt;=0.2,"Leve",IF(AC166&lt;=0.4,"Menor",IF(AC166&lt;=0.6,"Moderado",IF(AC166&lt;=0.8,"Mayor","Catastrófico"))))),"")</f>
        <v>Moderado</v>
      </c>
      <c r="AC166" s="569">
        <f>IFERROR(IF(R166="Impacto",(N166-(+N166*U166)),IF(R166="Probabilidad",N166,"")),"")</f>
        <v>0.6</v>
      </c>
      <c r="AD166" s="568" t="str">
        <f>IFERROR(IF(OR(AND(Z166="Muy Baja",AB166="Leve"),AND(Z166="Muy Baja",AB166="Menor"),AND(Z166="Baja",AB166="Leve")),"Bajo",IF(OR(AND(Z166="Muy baja",AB166="Moderado"),AND(Z166="Baja",AB166="Menor"),AND(Z166="Baja",AB166="Moderado"),AND(Z166="Media",AB166="Leve"),AND(Z166="Media",AB166="Menor"),AND(Z166="Media",AB166="Moderado"),AND(Z166="Alta",AB166="Leve"),AND(Z166="Alta",AB166="Menor")),"Moderado",IF(OR(AND(Z166="Muy Baja",AB166="Mayor"),AND(Z166="Baja",AB166="Mayor"),AND(Z166="Media",AB166="Mayor"),AND(Z166="Alta",AB166="Moderado"),AND(Z166="Alta",AB166="Mayor"),AND(Z166="Muy Alta",AB166="Leve"),AND(Z166="Muy Alta",AB166="Menor"),AND(Z166="Muy Alta",AB166="Moderado"),AND(Z166="Muy Alta",AB166="Mayor")),"Alto",IF(OR(AND(Z166="Muy Baja",AB166="Catastrófico"),AND(Z166="Baja",AB166="Catastrófico"),AND(Z166="Media",AB166="Catastrófico"),AND(Z166="Alta",AB166="Catastrófico"),AND(Z166="Muy Alta",AB166="Catastrófico")),"Extremo","")))),"")</f>
        <v>Moderado</v>
      </c>
      <c r="AE166" s="823" t="s">
        <v>26</v>
      </c>
      <c r="AF166" s="539" t="s">
        <v>1171</v>
      </c>
      <c r="AG166" s="539" t="s">
        <v>1169</v>
      </c>
      <c r="AH166" s="577">
        <v>45656</v>
      </c>
      <c r="AI166" s="243" t="s">
        <v>1172</v>
      </c>
      <c r="AJ166" s="535" t="s">
        <v>1170</v>
      </c>
      <c r="AK166" s="535" t="s">
        <v>1169</v>
      </c>
      <c r="AL166" s="572"/>
      <c r="AM166" s="572"/>
      <c r="AN166" s="572"/>
      <c r="AO166" s="572"/>
      <c r="AP166" s="573"/>
      <c r="AQ166" s="573"/>
      <c r="AR166" s="574"/>
      <c r="AS166" s="574"/>
      <c r="AT166" s="575"/>
      <c r="AU166" s="550"/>
    </row>
    <row r="167" spans="1:47" s="551" customFormat="1" ht="46.5" hidden="1" customHeight="1" x14ac:dyDescent="0.25">
      <c r="A167" s="828"/>
      <c r="B167" s="837"/>
      <c r="C167" s="837"/>
      <c r="D167" s="837"/>
      <c r="E167" s="837"/>
      <c r="F167" s="837"/>
      <c r="G167" s="837"/>
      <c r="H167" s="539"/>
      <c r="I167" s="603"/>
      <c r="J167" s="563"/>
      <c r="K167" s="586"/>
      <c r="L167" s="563">
        <f ca="1">IF(NOT(ISERROR(MATCH(K167,_xlfn.ANCHORARRAY(F37),0))),J39&amp;"Por favor no seleccionar los criterios de impacto",K167)</f>
        <v>0</v>
      </c>
      <c r="M167" s="603"/>
      <c r="N167" s="563"/>
      <c r="O167" s="603"/>
      <c r="P167" s="564">
        <v>2</v>
      </c>
      <c r="Q167" s="565"/>
      <c r="R167" s="566" t="str">
        <f t="shared" si="199"/>
        <v/>
      </c>
      <c r="S167" s="565"/>
      <c r="T167" s="565"/>
      <c r="U167" s="578" t="str">
        <f t="shared" si="200"/>
        <v/>
      </c>
      <c r="V167" s="565"/>
      <c r="W167" s="565"/>
      <c r="X167" s="565"/>
      <c r="Y167" s="567" t="str">
        <f>IFERROR(IF(AND(R166="Probabilidad",R167="Probabilidad"),(AA166-(+AA166*U167)),IF(R167="Probabilidad",(J166-(+J166*U167)),IF(R167="Impacto",AA166,""))),"")</f>
        <v/>
      </c>
      <c r="Z167" s="568" t="str">
        <f t="shared" ref="Z167:Z169" si="201">IFERROR(IF(Y167="","",IF(Y167&lt;=0.2,"Muy Baja",IF(Y167&lt;=0.4,"Baja",IF(Y167&lt;=0.6,"Media",IF(Y167&lt;=0.8,"Alta","Muy Alta"))))),"")</f>
        <v/>
      </c>
      <c r="AA167" s="569" t="str">
        <f t="shared" ref="AA167:AA169" si="202">+Y167</f>
        <v/>
      </c>
      <c r="AB167" s="568" t="str">
        <f t="shared" ref="AB167:AB169" si="203">IFERROR(IF(AC167="","",IF(AC167&lt;=0.2,"Leve",IF(AC167&lt;=0.4,"Menor",IF(AC167&lt;=0.6,"Moderado",IF(AC167&lt;=0.8,"Mayor","Catastrófico"))))),"")</f>
        <v/>
      </c>
      <c r="AC167" s="569" t="str">
        <f>IFERROR(IF(AND(R166="Impacto",R167="Impacto"),(AC166-(+AC166*U167)),IF(R167="Impacto",(N166-(+N166*U167)),IF(R167="Probabilidad",AC166,""))),"")</f>
        <v/>
      </c>
      <c r="AD167" s="568" t="str">
        <f t="shared" ref="AD167:AD168" si="204">IFERROR(IF(OR(AND(Z167="Muy Baja",AB167="Leve"),AND(Z167="Muy Baja",AB167="Menor"),AND(Z167="Baja",AB167="Leve")),"Bajo",IF(OR(AND(Z167="Muy baja",AB167="Moderado"),AND(Z167="Baja",AB167="Menor"),AND(Z167="Baja",AB167="Moderado"),AND(Z167="Media",AB167="Leve"),AND(Z167="Media",AB167="Menor"),AND(Z167="Media",AB167="Moderado"),AND(Z167="Alta",AB167="Leve"),AND(Z167="Alta",AB167="Menor")),"Moderado",IF(OR(AND(Z167="Muy Baja",AB167="Mayor"),AND(Z167="Baja",AB167="Mayor"),AND(Z167="Media",AB167="Mayor"),AND(Z167="Alta",AB167="Moderado"),AND(Z167="Alta",AB167="Mayor"),AND(Z167="Muy Alta",AB167="Leve"),AND(Z167="Muy Alta",AB167="Menor"),AND(Z167="Muy Alta",AB167="Moderado"),AND(Z167="Muy Alta",AB167="Mayor")),"Alto",IF(OR(AND(Z167="Muy Baja",AB167="Catastrófico"),AND(Z167="Baja",AB167="Catastrófico"),AND(Z167="Media",AB167="Catastrófico"),AND(Z167="Alta",AB167="Catastrófico"),AND(Z167="Muy Alta",AB167="Catastrófico")),"Extremo","")))),"")</f>
        <v/>
      </c>
      <c r="AE167" s="824"/>
      <c r="AF167" s="530"/>
      <c r="AG167" s="530"/>
      <c r="AH167" s="530"/>
      <c r="AI167" s="532"/>
      <c r="AJ167" s="584"/>
      <c r="AK167" s="584"/>
      <c r="AL167" s="572"/>
      <c r="AM167" s="572"/>
      <c r="AN167" s="572"/>
      <c r="AO167" s="572"/>
      <c r="AP167" s="573"/>
      <c r="AQ167" s="573"/>
      <c r="AR167" s="574"/>
      <c r="AS167" s="574"/>
      <c r="AT167" s="575"/>
      <c r="AU167" s="550"/>
    </row>
    <row r="168" spans="1:47" s="551" customFormat="1" ht="46.5" hidden="1" customHeight="1" x14ac:dyDescent="0.25">
      <c r="A168" s="828"/>
      <c r="B168" s="837"/>
      <c r="C168" s="837"/>
      <c r="D168" s="837"/>
      <c r="E168" s="837"/>
      <c r="F168" s="837"/>
      <c r="G168" s="837"/>
      <c r="H168" s="539"/>
      <c r="I168" s="603"/>
      <c r="J168" s="563"/>
      <c r="K168" s="586"/>
      <c r="L168" s="563">
        <f ca="1">IF(NOT(ISERROR(MATCH(K168,_xlfn.ANCHORARRAY(F38),0))),J40&amp;"Por favor no seleccionar los criterios de impacto",K168)</f>
        <v>0</v>
      </c>
      <c r="M168" s="603"/>
      <c r="N168" s="563"/>
      <c r="O168" s="603"/>
      <c r="P168" s="564">
        <v>3</v>
      </c>
      <c r="Q168" s="565"/>
      <c r="R168" s="566" t="str">
        <f t="shared" si="199"/>
        <v/>
      </c>
      <c r="S168" s="565"/>
      <c r="T168" s="565"/>
      <c r="U168" s="578" t="str">
        <f t="shared" si="200"/>
        <v/>
      </c>
      <c r="V168" s="565"/>
      <c r="W168" s="565"/>
      <c r="X168" s="565"/>
      <c r="Y168" s="567" t="str">
        <f>IFERROR(IF(AND(R167="Probabilidad",R168="Probabilidad"),(AA167-(+AA167*U168)),IF(AND(R167="Impacto",R168="Probabilidad"),(AA166-(+AA166*U168)),IF(R168="Impacto",AA167,""))),"")</f>
        <v/>
      </c>
      <c r="Z168" s="568" t="str">
        <f t="shared" si="201"/>
        <v/>
      </c>
      <c r="AA168" s="569" t="str">
        <f t="shared" si="202"/>
        <v/>
      </c>
      <c r="AB168" s="568" t="str">
        <f t="shared" si="203"/>
        <v/>
      </c>
      <c r="AC168" s="569" t="str">
        <f>IFERROR(IF(AND(R167="Impacto",R168="Impacto"),(AC167-(+AC167*U168)),IF(AND(R167="Probabilidad",R168="Impacto"),(AC166-(+AC166*U168)),IF(R168="Probabilidad",AC167,""))),"")</f>
        <v/>
      </c>
      <c r="AD168" s="568" t="str">
        <f t="shared" si="204"/>
        <v/>
      </c>
      <c r="AE168" s="824"/>
      <c r="AF168" s="530"/>
      <c r="AG168" s="530"/>
      <c r="AH168" s="530"/>
      <c r="AI168" s="532"/>
      <c r="AJ168" s="584"/>
      <c r="AK168" s="584"/>
      <c r="AL168" s="572"/>
      <c r="AM168" s="572"/>
      <c r="AN168" s="572"/>
      <c r="AO168" s="572"/>
      <c r="AP168" s="573"/>
      <c r="AQ168" s="573"/>
      <c r="AR168" s="574"/>
      <c r="AS168" s="574"/>
      <c r="AT168" s="575"/>
      <c r="AU168" s="550"/>
    </row>
    <row r="169" spans="1:47" s="551" customFormat="1" ht="46.5" hidden="1" customHeight="1" x14ac:dyDescent="0.25">
      <c r="A169" s="827"/>
      <c r="B169" s="837"/>
      <c r="C169" s="837"/>
      <c r="D169" s="837"/>
      <c r="E169" s="837"/>
      <c r="F169" s="837"/>
      <c r="G169" s="837"/>
      <c r="H169" s="539"/>
      <c r="I169" s="603"/>
      <c r="J169" s="563"/>
      <c r="K169" s="586"/>
      <c r="L169" s="563">
        <f ca="1">IF(NOT(ISERROR(MATCH(K169,_xlfn.ANCHORARRAY(F39),0))),J41&amp;"Por favor no seleccionar los criterios de impacto",K169)</f>
        <v>0</v>
      </c>
      <c r="M169" s="603"/>
      <c r="N169" s="563"/>
      <c r="O169" s="603"/>
      <c r="P169" s="564">
        <v>4</v>
      </c>
      <c r="Q169" s="565"/>
      <c r="R169" s="566" t="str">
        <f t="shared" si="199"/>
        <v/>
      </c>
      <c r="S169" s="565"/>
      <c r="T169" s="565"/>
      <c r="U169" s="578" t="str">
        <f t="shared" si="200"/>
        <v/>
      </c>
      <c r="V169" s="565"/>
      <c r="W169" s="565"/>
      <c r="X169" s="565"/>
      <c r="Y169" s="567" t="str">
        <f>IFERROR(IF(AND(R168="Probabilidad",R169="Probabilidad"),(AA168-(+AA168*U169)),IF(AND(R168="Impacto",R169="Probabilidad"),(AA167-(+AA167*U169)),IF(R169="Impacto",AA168,""))),"")</f>
        <v/>
      </c>
      <c r="Z169" s="568" t="str">
        <f t="shared" si="201"/>
        <v/>
      </c>
      <c r="AA169" s="569" t="str">
        <f t="shared" si="202"/>
        <v/>
      </c>
      <c r="AB169" s="568" t="str">
        <f t="shared" si="203"/>
        <v/>
      </c>
      <c r="AC169" s="569" t="str">
        <f>IFERROR(IF(AND(R168="Impacto",R169="Impacto"),(AC168-(+AC168*U169)),IF(AND(R168="Probabilidad",R169="Impacto"),(AC167-(+AC167*U169)),IF(R169="Probabilidad",AC168,""))),"")</f>
        <v/>
      </c>
      <c r="AD169" s="568" t="str">
        <f>IFERROR(IF(OR(AND(Z169="Muy Baja",AB169="Leve"),AND(Z169="Muy Baja",AB169="Menor"),AND(Z169="Baja",AB169="Leve")),"Bajo",IF(OR(AND(Z169="Muy baja",AB169="Moderado"),AND(Z169="Baja",AB169="Menor"),AND(Z169="Baja",AB169="Moderado"),AND(Z169="Media",AB169="Leve"),AND(Z169="Media",AB169="Menor"),AND(Z169="Media",AB169="Moderado"),AND(Z169="Alta",AB169="Leve"),AND(Z169="Alta",AB169="Menor")),"Moderado",IF(OR(AND(Z169="Muy Baja",AB169="Mayor"),AND(Z169="Baja",AB169="Mayor"),AND(Z169="Media",AB169="Mayor"),AND(Z169="Alta",AB169="Moderado"),AND(Z169="Alta",AB169="Mayor"),AND(Z169="Muy Alta",AB169="Leve"),AND(Z169="Muy Alta",AB169="Menor"),AND(Z169="Muy Alta",AB169="Moderado"),AND(Z169="Muy Alta",AB169="Mayor")),"Alto",IF(OR(AND(Z169="Muy Baja",AB169="Catastrófico"),AND(Z169="Baja",AB169="Catastrófico"),AND(Z169="Media",AB169="Catastrófico"),AND(Z169="Alta",AB169="Catastrófico"),AND(Z169="Muy Alta",AB169="Catastrófico")),"Extremo","")))),"")</f>
        <v/>
      </c>
      <c r="AE169" s="829"/>
      <c r="AF169" s="530"/>
      <c r="AG169" s="530"/>
      <c r="AH169" s="530"/>
      <c r="AI169" s="532"/>
      <c r="AJ169" s="584"/>
      <c r="AK169" s="584"/>
      <c r="AL169" s="572"/>
      <c r="AM169" s="572"/>
      <c r="AN169" s="572"/>
      <c r="AO169" s="572"/>
      <c r="AP169" s="573"/>
      <c r="AQ169" s="573"/>
      <c r="AR169" s="574"/>
      <c r="AS169" s="574"/>
      <c r="AT169" s="575"/>
      <c r="AU169" s="550"/>
    </row>
    <row r="170" spans="1:47" s="551" customFormat="1" ht="393.75" hidden="1" customHeight="1" x14ac:dyDescent="0.25">
      <c r="A170" s="826">
        <v>44</v>
      </c>
      <c r="B170" s="837" t="s">
        <v>821</v>
      </c>
      <c r="C170" s="837" t="s">
        <v>117</v>
      </c>
      <c r="D170" s="837" t="s">
        <v>923</v>
      </c>
      <c r="E170" s="837" t="s">
        <v>924</v>
      </c>
      <c r="F170" s="837" t="s">
        <v>925</v>
      </c>
      <c r="G170" s="837" t="s">
        <v>549</v>
      </c>
      <c r="H170" s="539">
        <v>42</v>
      </c>
      <c r="I170" s="603" t="str">
        <f>IF(H170&lt;=0,"",IF(H170&lt;=2,"Muy Baja",IF(H170&lt;=24,"Baja",IF(H170&lt;=500,"Media",IF(H170&lt;=5000,"Alta","Muy Alta")))))</f>
        <v>Media</v>
      </c>
      <c r="J170" s="563">
        <f>IF(I170="","",IF(I170="Muy Baja",0.2,IF(I170="Baja",0.4,IF(I170="Media",0.6,IF(I170="Alta",0.8,IF(I170="Muy Alta",1,))))))</f>
        <v>0.6</v>
      </c>
      <c r="K170" s="586" t="s">
        <v>129</v>
      </c>
      <c r="L170" s="563" t="str">
        <f>IF(NOT(ISERROR(MATCH(K170,'Tabla Impacto'!$B$221:$B$223,0))),'Tabla Impacto'!$F$223&amp;"Por favor no seleccionar los criterios de impacto(Afectación Económica o presupuestal y Pérdida Reputacional)",K170)</f>
        <v xml:space="preserve">     El riesgo afecta la imagen de la entidad con algunos usuarios de relevancia frente al logro de los objetivos</v>
      </c>
      <c r="M170" s="603" t="str">
        <f>IF(OR(L170='Tabla Impacto'!$C$11,L170='Tabla Impacto'!$D$11),"Leve",IF(OR(L170='Tabla Impacto'!$C$12,L170='Tabla Impacto'!$D$12),"Menor",IF(OR(L170='Tabla Impacto'!$C$13,L170='Tabla Impacto'!$D$13),"Moderado",IF(OR(L170='Tabla Impacto'!$C$14,L170='Tabla Impacto'!$D$14),"Mayor",IF(OR(L170='Tabla Impacto'!$C$15,L170='Tabla Impacto'!$D$15),"Catastrófico","")))))</f>
        <v>Moderado</v>
      </c>
      <c r="N170" s="563">
        <f>IF(M170="","",IF(M170="Leve",0.2,IF(M170="Menor",0.4,IF(M170="Moderado",0.6,IF(M170="Mayor",0.8,IF(M170="Catastrófico",1,))))))</f>
        <v>0.6</v>
      </c>
      <c r="O170" s="603" t="str">
        <f>IF(OR(AND(I170="Muy Baja",M170="Leve"),AND(I170="Muy Baja",M170="Menor"),AND(I170="Baja",M170="Leve")),"Bajo",IF(OR(AND(I170="Muy baja",M170="Moderado"),AND(I170="Baja",M170="Menor"),AND(I170="Baja",M170="Moderado"),AND(I170="Media",M170="Leve"),AND(I170="Media",M170="Menor"),AND(I170="Media",M170="Moderado"),AND(I170="Alta",M170="Leve"),AND(I170="Alta",M170="Menor")),"Moderado",IF(OR(AND(I170="Muy Baja",M170="Mayor"),AND(I170="Baja",M170="Mayor"),AND(I170="Media",M170="Mayor"),AND(I170="Alta",M170="Moderado"),AND(I170="Alta",M170="Mayor"),AND(I170="Muy Alta",M170="Leve"),AND(I170="Muy Alta",M170="Menor"),AND(I170="Muy Alta",M170="Moderado"),AND(I170="Muy Alta",M170="Mayor")),"Alto",IF(OR(AND(I170="Muy Baja",M170="Catastrófico"),AND(I170="Baja",M170="Catastrófico"),AND(I170="Media",M170="Catastrófico"),AND(I170="Alta",M170="Catastrófico"),AND(I170="Muy Alta",M170="Catastrófico")),"Extremo",""))))</f>
        <v>Moderado</v>
      </c>
      <c r="P170" s="564">
        <v>1</v>
      </c>
      <c r="Q170" s="565" t="s">
        <v>976</v>
      </c>
      <c r="R170" s="566" t="str">
        <f t="shared" si="199"/>
        <v>Probabilidad</v>
      </c>
      <c r="S170" s="565" t="s">
        <v>13</v>
      </c>
      <c r="T170" s="565" t="s">
        <v>8</v>
      </c>
      <c r="U170" s="578" t="str">
        <f t="shared" si="200"/>
        <v>40%</v>
      </c>
      <c r="V170" s="565" t="s">
        <v>18</v>
      </c>
      <c r="W170" s="565" t="s">
        <v>21</v>
      </c>
      <c r="X170" s="565" t="s">
        <v>539</v>
      </c>
      <c r="Y170" s="567">
        <f>IFERROR(IF(R170="Probabilidad",(J170-(+J170*U170)),IF(R170="Impacto",J170,"")),"")</f>
        <v>0.36</v>
      </c>
      <c r="Z170" s="568" t="str">
        <f>IFERROR(IF(Y170="","",IF(Y170&lt;=0.2,"Muy Baja",IF(Y170&lt;=0.4,"Baja",IF(Y170&lt;=0.6,"Media",IF(Y170&lt;=0.8,"Alta","Muy Alta"))))),"")</f>
        <v>Baja</v>
      </c>
      <c r="AA170" s="569">
        <f>+Y170</f>
        <v>0.36</v>
      </c>
      <c r="AB170" s="568" t="str">
        <f>IFERROR(IF(AC170="","",IF(AC170&lt;=0.2,"Leve",IF(AC170&lt;=0.4,"Menor",IF(AC170&lt;=0.6,"Moderado",IF(AC170&lt;=0.8,"Mayor","Catastrófico"))))),"")</f>
        <v>Moderado</v>
      </c>
      <c r="AC170" s="569">
        <f>IFERROR(IF(R170="Impacto",(N170-(+N170*U170)),IF(R170="Probabilidad",N170,"")),"")</f>
        <v>0.6</v>
      </c>
      <c r="AD170" s="568" t="str">
        <f>IFERROR(IF(OR(AND(Z170="Muy Baja",AB170="Leve"),AND(Z170="Muy Baja",AB170="Menor"),AND(Z170="Baja",AB170="Leve")),"Bajo",IF(OR(AND(Z170="Muy baja",AB170="Moderado"),AND(Z170="Baja",AB170="Menor"),AND(Z170="Baja",AB170="Moderado"),AND(Z170="Media",AB170="Leve"),AND(Z170="Media",AB170="Menor"),AND(Z170="Media",AB170="Moderado"),AND(Z170="Alta",AB170="Leve"),AND(Z170="Alta",AB170="Menor")),"Moderado",IF(OR(AND(Z170="Muy Baja",AB170="Mayor"),AND(Z170="Baja",AB170="Mayor"),AND(Z170="Media",AB170="Mayor"),AND(Z170="Alta",AB170="Moderado"),AND(Z170="Alta",AB170="Mayor"),AND(Z170="Muy Alta",AB170="Leve"),AND(Z170="Muy Alta",AB170="Menor"),AND(Z170="Muy Alta",AB170="Moderado"),AND(Z170="Muy Alta",AB170="Mayor")),"Alto",IF(OR(AND(Z170="Muy Baja",AB170="Catastrófico"),AND(Z170="Baja",AB170="Catastrófico"),AND(Z170="Media",AB170="Catastrófico"),AND(Z170="Alta",AB170="Catastrófico"),AND(Z170="Muy Alta",AB170="Catastrófico")),"Extremo","")))),"")</f>
        <v>Moderado</v>
      </c>
      <c r="AE170" s="823" t="s">
        <v>26</v>
      </c>
      <c r="AF170" s="383" t="s">
        <v>1173</v>
      </c>
      <c r="AG170" s="383" t="s">
        <v>1174</v>
      </c>
      <c r="AH170" s="579">
        <v>45657</v>
      </c>
      <c r="AI170" s="383" t="s">
        <v>1175</v>
      </c>
      <c r="AJ170" s="535" t="s">
        <v>1176</v>
      </c>
      <c r="AK170" s="535" t="s">
        <v>1174</v>
      </c>
      <c r="AL170" s="572"/>
      <c r="AM170" s="572"/>
      <c r="AN170" s="572"/>
      <c r="AO170" s="572"/>
      <c r="AP170" s="573"/>
      <c r="AQ170" s="573"/>
      <c r="AR170" s="574"/>
      <c r="AS170" s="574"/>
      <c r="AT170" s="575"/>
      <c r="AU170" s="550"/>
    </row>
    <row r="171" spans="1:47" s="551" customFormat="1" ht="252" hidden="1" customHeight="1" x14ac:dyDescent="0.25">
      <c r="A171" s="828"/>
      <c r="B171" s="837"/>
      <c r="C171" s="837"/>
      <c r="D171" s="837"/>
      <c r="E171" s="837"/>
      <c r="F171" s="837"/>
      <c r="G171" s="837"/>
      <c r="H171" s="539"/>
      <c r="I171" s="603"/>
      <c r="J171" s="563"/>
      <c r="K171" s="586"/>
      <c r="L171" s="563">
        <f ca="1">IF(NOT(ISERROR(MATCH(K171,_xlfn.ANCHORARRAY(#REF!),0))),#REF!&amp;"Por favor no seleccionar los criterios de impacto",K171)</f>
        <v>0</v>
      </c>
      <c r="M171" s="603"/>
      <c r="N171" s="563"/>
      <c r="O171" s="603"/>
      <c r="P171" s="564">
        <v>2</v>
      </c>
      <c r="Q171" s="565" t="s">
        <v>977</v>
      </c>
      <c r="R171" s="566" t="str">
        <f t="shared" si="199"/>
        <v>Probabilidad</v>
      </c>
      <c r="S171" s="565" t="s">
        <v>13</v>
      </c>
      <c r="T171" s="565" t="s">
        <v>8</v>
      </c>
      <c r="U171" s="578" t="str">
        <f t="shared" si="200"/>
        <v>40%</v>
      </c>
      <c r="V171" s="565" t="s">
        <v>18</v>
      </c>
      <c r="W171" s="565" t="s">
        <v>21</v>
      </c>
      <c r="X171" s="565" t="s">
        <v>539</v>
      </c>
      <c r="Y171" s="567">
        <f>IFERROR(IF(AND(R170="Probabilidad",R171="Probabilidad"),(AA170-(+AA170*U171)),IF(R171="Probabilidad",(J170-(+J170*U171)),IF(R171="Impacto",AA170,""))),"")</f>
        <v>0.216</v>
      </c>
      <c r="Z171" s="568" t="str">
        <f t="shared" ref="Z171:Z173" si="205">IFERROR(IF(Y171="","",IF(Y171&lt;=0.2,"Muy Baja",IF(Y171&lt;=0.4,"Baja",IF(Y171&lt;=0.6,"Media",IF(Y171&lt;=0.8,"Alta","Muy Alta"))))),"")</f>
        <v>Baja</v>
      </c>
      <c r="AA171" s="569">
        <f t="shared" ref="AA171:AA173" si="206">+Y171</f>
        <v>0.216</v>
      </c>
      <c r="AB171" s="568" t="str">
        <f t="shared" ref="AB171:AB173" si="207">IFERROR(IF(AC171="","",IF(AC171&lt;=0.2,"Leve",IF(AC171&lt;=0.4,"Menor",IF(AC171&lt;=0.6,"Moderado",IF(AC171&lt;=0.8,"Mayor","Catastrófico"))))),"")</f>
        <v>Moderado</v>
      </c>
      <c r="AC171" s="569">
        <f>IFERROR(IF(AND(R170="Impacto",R171="Impacto"),(AC170-(+AC170*U171)),IF(R171="Impacto",(N170-(+N170*U171)),IF(R171="Probabilidad",AC170,""))),"")</f>
        <v>0.6</v>
      </c>
      <c r="AD171" s="568" t="str">
        <f t="shared" ref="AD171:AD172" si="208">IFERROR(IF(OR(AND(Z171="Muy Baja",AB171="Leve"),AND(Z171="Muy Baja",AB171="Menor"),AND(Z171="Baja",AB171="Leve")),"Bajo",IF(OR(AND(Z171="Muy baja",AB171="Moderado"),AND(Z171="Baja",AB171="Menor"),AND(Z171="Baja",AB171="Moderado"),AND(Z171="Media",AB171="Leve"),AND(Z171="Media",AB171="Menor"),AND(Z171="Media",AB171="Moderado"),AND(Z171="Alta",AB171="Leve"),AND(Z171="Alta",AB171="Menor")),"Moderado",IF(OR(AND(Z171="Muy Baja",AB171="Mayor"),AND(Z171="Baja",AB171="Mayor"),AND(Z171="Media",AB171="Mayor"),AND(Z171="Alta",AB171="Moderado"),AND(Z171="Alta",AB171="Mayor"),AND(Z171="Muy Alta",AB171="Leve"),AND(Z171="Muy Alta",AB171="Menor"),AND(Z171="Muy Alta",AB171="Moderado"),AND(Z171="Muy Alta",AB171="Mayor")),"Alto",IF(OR(AND(Z171="Muy Baja",AB171="Catastrófico"),AND(Z171="Baja",AB171="Catastrófico"),AND(Z171="Media",AB171="Catastrófico"),AND(Z171="Alta",AB171="Catastrófico"),AND(Z171="Muy Alta",AB171="Catastrófico")),"Extremo","")))),"")</f>
        <v>Moderado</v>
      </c>
      <c r="AE171" s="824"/>
      <c r="AF171" s="530"/>
      <c r="AG171" s="530"/>
      <c r="AH171" s="530"/>
      <c r="AI171" s="532"/>
      <c r="AJ171" s="584"/>
      <c r="AK171" s="584"/>
      <c r="AL171" s="572"/>
      <c r="AM171" s="572"/>
      <c r="AN171" s="572"/>
      <c r="AO171" s="572"/>
      <c r="AP171" s="573"/>
      <c r="AQ171" s="573"/>
      <c r="AR171" s="574"/>
      <c r="AS171" s="574"/>
      <c r="AT171" s="575"/>
      <c r="AU171" s="550"/>
    </row>
    <row r="172" spans="1:47" s="551" customFormat="1" ht="52.5" hidden="1" customHeight="1" x14ac:dyDescent="0.25">
      <c r="A172" s="828"/>
      <c r="B172" s="837"/>
      <c r="C172" s="837"/>
      <c r="D172" s="837"/>
      <c r="E172" s="837"/>
      <c r="F172" s="837"/>
      <c r="G172" s="837"/>
      <c r="H172" s="539"/>
      <c r="I172" s="603"/>
      <c r="J172" s="563"/>
      <c r="K172" s="586"/>
      <c r="L172" s="563">
        <f ca="1">IF(NOT(ISERROR(MATCH(K172,_xlfn.ANCHORARRAY(#REF!),0))),#REF!&amp;"Por favor no seleccionar los criterios de impacto",K172)</f>
        <v>0</v>
      </c>
      <c r="M172" s="603"/>
      <c r="N172" s="563"/>
      <c r="O172" s="603"/>
      <c r="P172" s="564">
        <v>3</v>
      </c>
      <c r="Q172" s="565"/>
      <c r="R172" s="566" t="str">
        <f t="shared" si="199"/>
        <v/>
      </c>
      <c r="S172" s="565"/>
      <c r="T172" s="565"/>
      <c r="U172" s="578" t="str">
        <f t="shared" si="200"/>
        <v/>
      </c>
      <c r="V172" s="565"/>
      <c r="W172" s="565"/>
      <c r="X172" s="565"/>
      <c r="Y172" s="567" t="str">
        <f>IFERROR(IF(AND(R171="Probabilidad",R172="Probabilidad"),(AA171-(+AA171*U172)),IF(AND(R171="Impacto",R172="Probabilidad"),(AA170-(+AA170*U172)),IF(R172="Impacto",AA171,""))),"")</f>
        <v/>
      </c>
      <c r="Z172" s="568" t="str">
        <f t="shared" si="205"/>
        <v/>
      </c>
      <c r="AA172" s="569" t="str">
        <f t="shared" si="206"/>
        <v/>
      </c>
      <c r="AB172" s="568" t="str">
        <f t="shared" si="207"/>
        <v/>
      </c>
      <c r="AC172" s="569" t="str">
        <f>IFERROR(IF(AND(R171="Impacto",R172="Impacto"),(AC171-(+AC171*U172)),IF(AND(R171="Probabilidad",R172="Impacto"),(AC170-(+AC170*U172)),IF(R172="Probabilidad",AC171,""))),"")</f>
        <v/>
      </c>
      <c r="AD172" s="568" t="str">
        <f t="shared" si="208"/>
        <v/>
      </c>
      <c r="AE172" s="824"/>
      <c r="AF172" s="530"/>
      <c r="AG172" s="530"/>
      <c r="AH172" s="530"/>
      <c r="AI172" s="532"/>
      <c r="AJ172" s="584"/>
      <c r="AK172" s="584"/>
      <c r="AL172" s="572"/>
      <c r="AM172" s="572"/>
      <c r="AN172" s="572"/>
      <c r="AO172" s="572"/>
      <c r="AP172" s="573"/>
      <c r="AQ172" s="573"/>
      <c r="AR172" s="574"/>
      <c r="AS172" s="574"/>
      <c r="AT172" s="575"/>
      <c r="AU172" s="550"/>
    </row>
    <row r="173" spans="1:47" s="551" customFormat="1" hidden="1" x14ac:dyDescent="0.25">
      <c r="A173" s="827"/>
      <c r="B173" s="837"/>
      <c r="C173" s="837"/>
      <c r="D173" s="837"/>
      <c r="E173" s="837"/>
      <c r="F173" s="837"/>
      <c r="G173" s="837"/>
      <c r="H173" s="539"/>
      <c r="I173" s="603"/>
      <c r="J173" s="563"/>
      <c r="K173" s="586"/>
      <c r="L173" s="563">
        <f ca="1">IF(NOT(ISERROR(MATCH(K173,_xlfn.ANCHORARRAY(#REF!),0))),#REF!&amp;"Por favor no seleccionar los criterios de impacto",K173)</f>
        <v>0</v>
      </c>
      <c r="M173" s="603"/>
      <c r="N173" s="563"/>
      <c r="O173" s="603"/>
      <c r="P173" s="564">
        <v>4</v>
      </c>
      <c r="Q173" s="565"/>
      <c r="R173" s="566"/>
      <c r="S173" s="565"/>
      <c r="T173" s="565"/>
      <c r="U173" s="578"/>
      <c r="V173" s="565"/>
      <c r="W173" s="565"/>
      <c r="X173" s="565"/>
      <c r="Y173" s="567" t="str">
        <f>IFERROR(IF(AND(R172="Probabilidad",R173="Probabilidad"),(AA172-(+AA172*U173)),IF(AND(R172="Impacto",R173="Probabilidad"),(AA171-(+AA171*U173)),IF(R173="Impacto",AA172,""))),"")</f>
        <v/>
      </c>
      <c r="Z173" s="568" t="str">
        <f t="shared" si="205"/>
        <v/>
      </c>
      <c r="AA173" s="569" t="str">
        <f t="shared" si="206"/>
        <v/>
      </c>
      <c r="AB173" s="568" t="str">
        <f t="shared" si="207"/>
        <v/>
      </c>
      <c r="AC173" s="569" t="str">
        <f>IFERROR(IF(AND(R172="Impacto",R173="Impacto"),(AC172-(+AC172*U173)),IF(AND(R172="Probabilidad",R173="Impacto"),(AC171-(+AC171*U173)),IF(R173="Probabilidad",AC172,""))),"")</f>
        <v/>
      </c>
      <c r="AD173" s="568" t="str">
        <f>IFERROR(IF(OR(AND(Z173="Muy Baja",AB173="Leve"),AND(Z173="Muy Baja",AB173="Menor"),AND(Z173="Baja",AB173="Leve")),"Bajo",IF(OR(AND(Z173="Muy baja",AB173="Moderado"),AND(Z173="Baja",AB173="Menor"),AND(Z173="Baja",AB173="Moderado"),AND(Z173="Media",AB173="Leve"),AND(Z173="Media",AB173="Menor"),AND(Z173="Media",AB173="Moderado"),AND(Z173="Alta",AB173="Leve"),AND(Z173="Alta",AB173="Menor")),"Moderado",IF(OR(AND(Z173="Muy Baja",AB173="Mayor"),AND(Z173="Baja",AB173="Mayor"),AND(Z173="Media",AB173="Mayor"),AND(Z173="Alta",AB173="Moderado"),AND(Z173="Alta",AB173="Mayor"),AND(Z173="Muy Alta",AB173="Leve"),AND(Z173="Muy Alta",AB173="Menor"),AND(Z173="Muy Alta",AB173="Moderado"),AND(Z173="Muy Alta",AB173="Mayor")),"Alto",IF(OR(AND(Z173="Muy Baja",AB173="Catastrófico"),AND(Z173="Baja",AB173="Catastrófico"),AND(Z173="Media",AB173="Catastrófico"),AND(Z173="Alta",AB173="Catastrófico"),AND(Z173="Muy Alta",AB173="Catastrófico")),"Extremo","")))),"")</f>
        <v/>
      </c>
      <c r="AE173" s="829"/>
      <c r="AF173" s="530"/>
      <c r="AG173" s="530"/>
      <c r="AH173" s="530"/>
      <c r="AI173" s="532"/>
      <c r="AJ173" s="584"/>
      <c r="AK173" s="584"/>
      <c r="AL173" s="572"/>
      <c r="AM173" s="572"/>
      <c r="AN173" s="572"/>
      <c r="AO173" s="572"/>
      <c r="AP173" s="573"/>
      <c r="AQ173" s="573"/>
      <c r="AR173" s="574"/>
      <c r="AS173" s="574"/>
      <c r="AT173" s="575"/>
      <c r="AU173" s="550"/>
    </row>
    <row r="174" spans="1:47" s="551" customFormat="1" ht="399.75" hidden="1" customHeight="1" x14ac:dyDescent="0.25">
      <c r="A174" s="826">
        <v>45</v>
      </c>
      <c r="B174" s="837" t="s">
        <v>821</v>
      </c>
      <c r="C174" s="837" t="s">
        <v>115</v>
      </c>
      <c r="D174" s="837" t="s">
        <v>926</v>
      </c>
      <c r="E174" s="837" t="s">
        <v>927</v>
      </c>
      <c r="F174" s="837" t="s">
        <v>928</v>
      </c>
      <c r="G174" s="837" t="s">
        <v>549</v>
      </c>
      <c r="H174" s="539">
        <v>42</v>
      </c>
      <c r="I174" s="603" t="str">
        <f>IF(H174&lt;=0,"",IF(H174&lt;=2,"Muy Baja",IF(H174&lt;=24,"Baja",IF(H174&lt;=500,"Media",IF(H174&lt;=5000,"Alta","Muy Alta")))))</f>
        <v>Media</v>
      </c>
      <c r="J174" s="563">
        <f>IF(I174="","",IF(I174="Muy Baja",0.2,IF(I174="Baja",0.4,IF(I174="Media",0.6,IF(I174="Alta",0.8,IF(I174="Muy Alta",1,))))))</f>
        <v>0.6</v>
      </c>
      <c r="K174" s="586" t="s">
        <v>129</v>
      </c>
      <c r="L174" s="563" t="str">
        <f>IF(NOT(ISERROR(MATCH(K174,'Tabla Impacto'!$B$221:$B$223,0))),'Tabla Impacto'!$F$223&amp;"Por favor no seleccionar los criterios de impacto(Afectación Económica o presupuestal y Pérdida Reputacional)",K174)</f>
        <v xml:space="preserve">     El riesgo afecta la imagen de la entidad con algunos usuarios de relevancia frente al logro de los objetivos</v>
      </c>
      <c r="M174" s="603" t="str">
        <f>IF(OR(L174='Tabla Impacto'!$C$11,L174='Tabla Impacto'!$D$11),"Leve",IF(OR(L174='Tabla Impacto'!$C$12,L174='Tabla Impacto'!$D$12),"Menor",IF(OR(L174='Tabla Impacto'!$C$13,L174='Tabla Impacto'!$D$13),"Moderado",IF(OR(L174='Tabla Impacto'!$C$14,L174='Tabla Impacto'!$D$14),"Mayor",IF(OR(L174='Tabla Impacto'!$C$15,L174='Tabla Impacto'!$D$15),"Catastrófico","")))))</f>
        <v>Moderado</v>
      </c>
      <c r="N174" s="563">
        <f>IF(M174="","",IF(M174="Leve",0.2,IF(M174="Menor",0.4,IF(M174="Moderado",0.6,IF(M174="Mayor",0.8,IF(M174="Catastrófico",1,))))))</f>
        <v>0.6</v>
      </c>
      <c r="O174" s="603" t="str">
        <f>IF(OR(AND(I174="Muy Baja",M174="Leve"),AND(I174="Muy Baja",M174="Menor"),AND(I174="Baja",M174="Leve")),"Bajo",IF(OR(AND(I174="Muy baja",M174="Moderado"),AND(I174="Baja",M174="Menor"),AND(I174="Baja",M174="Moderado"),AND(I174="Media",M174="Leve"),AND(I174="Media",M174="Menor"),AND(I174="Media",M174="Moderado"),AND(I174="Alta",M174="Leve"),AND(I174="Alta",M174="Menor")),"Moderado",IF(OR(AND(I174="Muy Baja",M174="Mayor"),AND(I174="Baja",M174="Mayor"),AND(I174="Media",M174="Mayor"),AND(I174="Alta",M174="Moderado"),AND(I174="Alta",M174="Mayor"),AND(I174="Muy Alta",M174="Leve"),AND(I174="Muy Alta",M174="Menor"),AND(I174="Muy Alta",M174="Moderado"),AND(I174="Muy Alta",M174="Mayor")),"Alto",IF(OR(AND(I174="Muy Baja",M174="Catastrófico"),AND(I174="Baja",M174="Catastrófico"),AND(I174="Media",M174="Catastrófico"),AND(I174="Alta",M174="Catastrófico"),AND(I174="Muy Alta",M174="Catastrófico")),"Extremo",""))))</f>
        <v>Moderado</v>
      </c>
      <c r="P174" s="564">
        <v>1</v>
      </c>
      <c r="Q174" s="565" t="s">
        <v>978</v>
      </c>
      <c r="R174" s="566" t="str">
        <f t="shared" ref="R174:R178" si="209">IF(OR(S174="Preventivo",S174="Detectivo"),"Probabilidad",IF(S174="Correctivo","Impacto",""))</f>
        <v>Probabilidad</v>
      </c>
      <c r="S174" s="565" t="s">
        <v>13</v>
      </c>
      <c r="T174" s="565" t="s">
        <v>8</v>
      </c>
      <c r="U174" s="578" t="str">
        <f t="shared" ref="U174:U178" si="210">IF(AND(S174="Preventivo",T174="Automático"),"50%",IF(AND(S174="Preventivo",T174="Manual"),"40%",IF(AND(S174="Detectivo",T174="Automático"),"40%",IF(AND(S174="Detectivo",T174="Manual"),"30%",IF(AND(S174="Correctivo",T174="Automático"),"35%",IF(AND(S174="Correctivo",T174="Manual"),"25%",""))))))</f>
        <v>40%</v>
      </c>
      <c r="V174" s="565" t="s">
        <v>18</v>
      </c>
      <c r="W174" s="565" t="s">
        <v>21</v>
      </c>
      <c r="X174" s="565" t="s">
        <v>539</v>
      </c>
      <c r="Y174" s="567">
        <f>IFERROR(IF(R174="Probabilidad",(J174-(+J174*U174)),IF(R174="Impacto",J174,"")),"")</f>
        <v>0.36</v>
      </c>
      <c r="Z174" s="568" t="str">
        <f>IFERROR(IF(Y174="","",IF(Y174&lt;=0.2,"Muy Baja",IF(Y174&lt;=0.4,"Baja",IF(Y174&lt;=0.6,"Media",IF(Y174&lt;=0.8,"Alta","Muy Alta"))))),"")</f>
        <v>Baja</v>
      </c>
      <c r="AA174" s="569">
        <f>+Y174</f>
        <v>0.36</v>
      </c>
      <c r="AB174" s="568" t="str">
        <f>IFERROR(IF(AC174="","",IF(AC174&lt;=0.2,"Leve",IF(AC174&lt;=0.4,"Menor",IF(AC174&lt;=0.6,"Moderado",IF(AC174&lt;=0.8,"Mayor","Catastrófico"))))),"")</f>
        <v>Moderado</v>
      </c>
      <c r="AC174" s="569">
        <f>IFERROR(IF(R174="Impacto",(N174-(+N174*U174)),IF(R174="Probabilidad",N174,"")),"")</f>
        <v>0.6</v>
      </c>
      <c r="AD174" s="568" t="str">
        <f>IFERROR(IF(OR(AND(Z174="Muy Baja",AB174="Leve"),AND(Z174="Muy Baja",AB174="Menor"),AND(Z174="Baja",AB174="Leve")),"Bajo",IF(OR(AND(Z174="Muy baja",AB174="Moderado"),AND(Z174="Baja",AB174="Menor"),AND(Z174="Baja",AB174="Moderado"),AND(Z174="Media",AB174="Leve"),AND(Z174="Media",AB174="Menor"),AND(Z174="Media",AB174="Moderado"),AND(Z174="Alta",AB174="Leve"),AND(Z174="Alta",AB174="Menor")),"Moderado",IF(OR(AND(Z174="Muy Baja",AB174="Mayor"),AND(Z174="Baja",AB174="Mayor"),AND(Z174="Media",AB174="Mayor"),AND(Z174="Alta",AB174="Moderado"),AND(Z174="Alta",AB174="Mayor"),AND(Z174="Muy Alta",AB174="Leve"),AND(Z174="Muy Alta",AB174="Menor"),AND(Z174="Muy Alta",AB174="Moderado"),AND(Z174="Muy Alta",AB174="Mayor")),"Alto",IF(OR(AND(Z174="Muy Baja",AB174="Catastrófico"),AND(Z174="Baja",AB174="Catastrófico"),AND(Z174="Media",AB174="Catastrófico"),AND(Z174="Alta",AB174="Catastrófico"),AND(Z174="Muy Alta",AB174="Catastrófico")),"Extremo","")))),"")</f>
        <v>Moderado</v>
      </c>
      <c r="AE174" s="823" t="s">
        <v>26</v>
      </c>
      <c r="AF174" s="539" t="s">
        <v>1177</v>
      </c>
      <c r="AG174" s="594" t="s">
        <v>1174</v>
      </c>
      <c r="AH174" s="577">
        <v>45657</v>
      </c>
      <c r="AI174" s="243" t="s">
        <v>1178</v>
      </c>
      <c r="AJ174" s="535" t="s">
        <v>1176</v>
      </c>
      <c r="AK174" s="535" t="s">
        <v>1174</v>
      </c>
      <c r="AL174" s="572"/>
      <c r="AM174" s="572"/>
      <c r="AN174" s="572"/>
      <c r="AO174" s="572"/>
      <c r="AP174" s="573"/>
      <c r="AQ174" s="573"/>
      <c r="AR174" s="574"/>
      <c r="AS174" s="574"/>
      <c r="AT174" s="575"/>
      <c r="AU174" s="550"/>
    </row>
    <row r="175" spans="1:47" s="551" customFormat="1" ht="46.5" hidden="1" customHeight="1" x14ac:dyDescent="0.25">
      <c r="A175" s="828"/>
      <c r="B175" s="837"/>
      <c r="C175" s="837"/>
      <c r="D175" s="837"/>
      <c r="E175" s="837"/>
      <c r="F175" s="837"/>
      <c r="G175" s="837"/>
      <c r="H175" s="539"/>
      <c r="I175" s="603"/>
      <c r="J175" s="563"/>
      <c r="K175" s="586"/>
      <c r="L175" s="563">
        <f ca="1">IF(NOT(ISERROR(MATCH(K175,_xlfn.ANCHORARRAY(#REF!),0))),#REF!&amp;"Por favor no seleccionar los criterios de impacto",K175)</f>
        <v>0</v>
      </c>
      <c r="M175" s="603"/>
      <c r="N175" s="563"/>
      <c r="O175" s="603"/>
      <c r="P175" s="564">
        <v>2</v>
      </c>
      <c r="Q175" s="565"/>
      <c r="R175" s="566" t="str">
        <f t="shared" si="209"/>
        <v/>
      </c>
      <c r="S175" s="565"/>
      <c r="T175" s="565"/>
      <c r="U175" s="578" t="str">
        <f t="shared" si="210"/>
        <v/>
      </c>
      <c r="V175" s="565"/>
      <c r="W175" s="565"/>
      <c r="X175" s="565"/>
      <c r="Y175" s="567" t="str">
        <f>IFERROR(IF(AND(R174="Probabilidad",R175="Probabilidad"),(AA174-(+AA174*U175)),IF(R175="Probabilidad",(J174-(+J174*U175)),IF(R175="Impacto",AA174,""))),"")</f>
        <v/>
      </c>
      <c r="Z175" s="568" t="str">
        <f t="shared" ref="Z175:Z178" si="211">IFERROR(IF(Y175="","",IF(Y175&lt;=0.2,"Muy Baja",IF(Y175&lt;=0.4,"Baja",IF(Y175&lt;=0.6,"Media",IF(Y175&lt;=0.8,"Alta","Muy Alta"))))),"")</f>
        <v/>
      </c>
      <c r="AA175" s="569" t="str">
        <f t="shared" ref="AA175:AA178" si="212">+Y175</f>
        <v/>
      </c>
      <c r="AB175" s="568" t="str">
        <f t="shared" ref="AB175:AB178" si="213">IFERROR(IF(AC175="","",IF(AC175&lt;=0.2,"Leve",IF(AC175&lt;=0.4,"Menor",IF(AC175&lt;=0.6,"Moderado",IF(AC175&lt;=0.8,"Mayor","Catastrófico"))))),"")</f>
        <v/>
      </c>
      <c r="AC175" s="569" t="str">
        <f>IFERROR(IF(AND(R174="Impacto",R175="Impacto"),(AC174-(+AC174*U175)),IF(R175="Impacto",(N174-(+N174*U175)),IF(R175="Probabilidad",AC174,""))),"")</f>
        <v/>
      </c>
      <c r="AD175" s="568" t="str">
        <f t="shared" ref="AD175:AD176" si="214">IFERROR(IF(OR(AND(Z175="Muy Baja",AB175="Leve"),AND(Z175="Muy Baja",AB175="Menor"),AND(Z175="Baja",AB175="Leve")),"Bajo",IF(OR(AND(Z175="Muy baja",AB175="Moderado"),AND(Z175="Baja",AB175="Menor"),AND(Z175="Baja",AB175="Moderado"),AND(Z175="Media",AB175="Leve"),AND(Z175="Media",AB175="Menor"),AND(Z175="Media",AB175="Moderado"),AND(Z175="Alta",AB175="Leve"),AND(Z175="Alta",AB175="Menor")),"Moderado",IF(OR(AND(Z175="Muy Baja",AB175="Mayor"),AND(Z175="Baja",AB175="Mayor"),AND(Z175="Media",AB175="Mayor"),AND(Z175="Alta",AB175="Moderado"),AND(Z175="Alta",AB175="Mayor"),AND(Z175="Muy Alta",AB175="Leve"),AND(Z175="Muy Alta",AB175="Menor"),AND(Z175="Muy Alta",AB175="Moderado"),AND(Z175="Muy Alta",AB175="Mayor")),"Alto",IF(OR(AND(Z175="Muy Baja",AB175="Catastrófico"),AND(Z175="Baja",AB175="Catastrófico"),AND(Z175="Media",AB175="Catastrófico"),AND(Z175="Alta",AB175="Catastrófico"),AND(Z175="Muy Alta",AB175="Catastrófico")),"Extremo","")))),"")</f>
        <v/>
      </c>
      <c r="AE175" s="824"/>
      <c r="AF175" s="530"/>
      <c r="AG175" s="530"/>
      <c r="AH175" s="530"/>
      <c r="AI175" s="532"/>
      <c r="AJ175" s="584"/>
      <c r="AK175" s="584"/>
      <c r="AL175" s="572"/>
      <c r="AM175" s="572"/>
      <c r="AN175" s="572"/>
      <c r="AO175" s="572"/>
      <c r="AP175" s="573"/>
      <c r="AQ175" s="573"/>
      <c r="AR175" s="574"/>
      <c r="AS175" s="574"/>
      <c r="AT175" s="575"/>
      <c r="AU175" s="550"/>
    </row>
    <row r="176" spans="1:47" s="551" customFormat="1" ht="46.5" hidden="1" customHeight="1" x14ac:dyDescent="0.25">
      <c r="A176" s="828"/>
      <c r="B176" s="837"/>
      <c r="C176" s="837"/>
      <c r="D176" s="837"/>
      <c r="E176" s="837"/>
      <c r="F176" s="837"/>
      <c r="G176" s="837"/>
      <c r="H176" s="539"/>
      <c r="I176" s="603"/>
      <c r="J176" s="563"/>
      <c r="K176" s="586"/>
      <c r="L176" s="563">
        <f ca="1">IF(NOT(ISERROR(MATCH(K176,_xlfn.ANCHORARRAY(#REF!),0))),#REF!&amp;"Por favor no seleccionar los criterios de impacto",K176)</f>
        <v>0</v>
      </c>
      <c r="M176" s="603"/>
      <c r="N176" s="563"/>
      <c r="O176" s="603"/>
      <c r="P176" s="564">
        <v>3</v>
      </c>
      <c r="Q176" s="565"/>
      <c r="R176" s="566" t="str">
        <f t="shared" si="209"/>
        <v/>
      </c>
      <c r="S176" s="565"/>
      <c r="T176" s="565"/>
      <c r="U176" s="578" t="str">
        <f t="shared" si="210"/>
        <v/>
      </c>
      <c r="V176" s="565"/>
      <c r="W176" s="565"/>
      <c r="X176" s="565"/>
      <c r="Y176" s="567" t="str">
        <f>IFERROR(IF(AND(R175="Probabilidad",R176="Probabilidad"),(AA175-(+AA175*U176)),IF(AND(R175="Impacto",R176="Probabilidad"),(AA174-(+AA174*U176)),IF(R176="Impacto",AA175,""))),"")</f>
        <v/>
      </c>
      <c r="Z176" s="568" t="str">
        <f t="shared" si="211"/>
        <v/>
      </c>
      <c r="AA176" s="569" t="str">
        <f t="shared" si="212"/>
        <v/>
      </c>
      <c r="AB176" s="568" t="str">
        <f t="shared" si="213"/>
        <v/>
      </c>
      <c r="AC176" s="569" t="str">
        <f>IFERROR(IF(AND(R175="Impacto",R176="Impacto"),(AC175-(+AC175*U176)),IF(AND(R175="Probabilidad",R176="Impacto"),(AC174-(+AC174*U176)),IF(R176="Probabilidad",AC175,""))),"")</f>
        <v/>
      </c>
      <c r="AD176" s="568" t="str">
        <f t="shared" si="214"/>
        <v/>
      </c>
      <c r="AE176" s="824"/>
      <c r="AF176" s="530"/>
      <c r="AG176" s="530"/>
      <c r="AH176" s="530"/>
      <c r="AI176" s="532"/>
      <c r="AJ176" s="584"/>
      <c r="AK176" s="584"/>
      <c r="AL176" s="572"/>
      <c r="AM176" s="572"/>
      <c r="AN176" s="572"/>
      <c r="AO176" s="572"/>
      <c r="AP176" s="573"/>
      <c r="AQ176" s="573"/>
      <c r="AR176" s="574"/>
      <c r="AS176" s="574"/>
      <c r="AT176" s="575"/>
      <c r="AU176" s="550"/>
    </row>
    <row r="177" spans="1:66" s="551" customFormat="1" ht="46.5" hidden="1" customHeight="1" x14ac:dyDescent="0.25">
      <c r="A177" s="827"/>
      <c r="B177" s="837"/>
      <c r="C177" s="837"/>
      <c r="D177" s="837"/>
      <c r="E177" s="837"/>
      <c r="F177" s="837"/>
      <c r="G177" s="837"/>
      <c r="H177" s="540"/>
      <c r="I177" s="618"/>
      <c r="J177" s="619"/>
      <c r="K177" s="620"/>
      <c r="L177" s="619">
        <f ca="1">IF(NOT(ISERROR(MATCH(K177,_xlfn.ANCHORARRAY(#REF!),0))),#REF!&amp;"Por favor no seleccionar los criterios de impacto",K177)</f>
        <v>0</v>
      </c>
      <c r="M177" s="618"/>
      <c r="N177" s="619"/>
      <c r="O177" s="618"/>
      <c r="P177" s="621">
        <v>4</v>
      </c>
      <c r="Q177" s="622"/>
      <c r="R177" s="623" t="str">
        <f t="shared" si="209"/>
        <v/>
      </c>
      <c r="S177" s="622"/>
      <c r="T177" s="622"/>
      <c r="U177" s="624" t="str">
        <f t="shared" si="210"/>
        <v/>
      </c>
      <c r="V177" s="622"/>
      <c r="W177" s="622"/>
      <c r="X177" s="622"/>
      <c r="Y177" s="625" t="str">
        <f>IFERROR(IF(AND(R176="Probabilidad",R177="Probabilidad"),(AA176-(+AA176*U177)),IF(AND(R176="Impacto",R177="Probabilidad"),(AA175-(+AA175*U177)),IF(R177="Impacto",AA176,""))),"")</f>
        <v/>
      </c>
      <c r="Z177" s="626" t="str">
        <f t="shared" si="211"/>
        <v/>
      </c>
      <c r="AA177" s="627" t="str">
        <f t="shared" si="212"/>
        <v/>
      </c>
      <c r="AB177" s="626" t="str">
        <f t="shared" si="213"/>
        <v/>
      </c>
      <c r="AC177" s="627" t="str">
        <f>IFERROR(IF(AND(R176="Impacto",R177="Impacto"),(AC176-(+AC176*U177)),IF(AND(R176="Probabilidad",R177="Impacto"),(AC175-(+AC175*U177)),IF(R177="Probabilidad",AC176,""))),"")</f>
        <v/>
      </c>
      <c r="AD177" s="626" t="str">
        <f>IFERROR(IF(OR(AND(Z177="Muy Baja",AB177="Leve"),AND(Z177="Muy Baja",AB177="Menor"),AND(Z177="Baja",AB177="Leve")),"Bajo",IF(OR(AND(Z177="Muy baja",AB177="Moderado"),AND(Z177="Baja",AB177="Menor"),AND(Z177="Baja",AB177="Moderado"),AND(Z177="Media",AB177="Leve"),AND(Z177="Media",AB177="Menor"),AND(Z177="Media",AB177="Moderado"),AND(Z177="Alta",AB177="Leve"),AND(Z177="Alta",AB177="Menor")),"Moderado",IF(OR(AND(Z177="Muy Baja",AB177="Mayor"),AND(Z177="Baja",AB177="Mayor"),AND(Z177="Media",AB177="Mayor"),AND(Z177="Alta",AB177="Moderado"),AND(Z177="Alta",AB177="Mayor"),AND(Z177="Muy Alta",AB177="Leve"),AND(Z177="Muy Alta",AB177="Menor"),AND(Z177="Muy Alta",AB177="Moderado"),AND(Z177="Muy Alta",AB177="Mayor")),"Alto",IF(OR(AND(Z177="Muy Baja",AB177="Catastrófico"),AND(Z177="Baja",AB177="Catastrófico"),AND(Z177="Media",AB177="Catastrófico"),AND(Z177="Alta",AB177="Catastrófico"),AND(Z177="Muy Alta",AB177="Catastrófico")),"Extremo","")))),"")</f>
        <v/>
      </c>
      <c r="AE177" s="825"/>
      <c r="AF177" s="531"/>
      <c r="AG177" s="531"/>
      <c r="AH177" s="531"/>
      <c r="AI177" s="533"/>
      <c r="AJ177" s="628"/>
      <c r="AK177" s="628"/>
      <c r="AL177" s="549"/>
      <c r="AM177" s="549"/>
      <c r="AN177" s="549"/>
      <c r="AO177" s="549"/>
      <c r="AP177" s="629"/>
      <c r="AQ177" s="629"/>
      <c r="AR177" s="630"/>
      <c r="AS177" s="630"/>
      <c r="AT177" s="631"/>
      <c r="AU177" s="550"/>
    </row>
    <row r="178" spans="1:66" s="632" customFormat="1" ht="45" hidden="1" customHeight="1" x14ac:dyDescent="0.25">
      <c r="R178" s="632" t="str">
        <f t="shared" si="209"/>
        <v/>
      </c>
      <c r="U178" s="632" t="str">
        <f t="shared" si="210"/>
        <v/>
      </c>
      <c r="Y178" s="632" t="str">
        <f>IFERROR(IF(AND(#REF!="Probabilidad",R178="Probabilidad"),(#REF!-(+#REF!*U178)),IF(AND(#REF!="Impacto",R178="Probabilidad"),(#REF!-(+#REF!*U178)),IF(R178="Impacto",#REF!,""))),"")</f>
        <v/>
      </c>
      <c r="Z178" s="632" t="str">
        <f t="shared" si="211"/>
        <v/>
      </c>
      <c r="AA178" s="632" t="str">
        <f t="shared" si="212"/>
        <v/>
      </c>
      <c r="AB178" s="632" t="str">
        <f t="shared" si="213"/>
        <v/>
      </c>
      <c r="AC178" s="632" t="str">
        <f>IFERROR(IF(AND(#REF!="Impacto",R178="Impacto"),(#REF!-(+#REF!*U178)),IF(AND(#REF!="Probabilidad",R178="Impacto"),(#REF!-(+#REF!*U178)),IF(R178="Probabilidad",#REF!,""))),"")</f>
        <v/>
      </c>
      <c r="AD178" s="632" t="str">
        <f t="shared" ref="AD178" si="215">IFERROR(IF(OR(AND(Z178="Muy Baja",AB178="Leve"),AND(Z178="Muy Baja",AB178="Menor"),AND(Z178="Baja",AB178="Leve")),"Bajo",IF(OR(AND(Z178="Muy baja",AB178="Moderado"),AND(Z178="Baja",AB178="Menor"),AND(Z178="Baja",AB178="Moderado"),AND(Z178="Media",AB178="Leve"),AND(Z178="Media",AB178="Menor"),AND(Z178="Media",AB178="Moderado"),AND(Z178="Alta",AB178="Leve"),AND(Z178="Alta",AB178="Menor")),"Moderado",IF(OR(AND(Z178="Muy Baja",AB178="Mayor"),AND(Z178="Baja",AB178="Mayor"),AND(Z178="Media",AB178="Mayor"),AND(Z178="Alta",AB178="Moderado"),AND(Z178="Alta",AB178="Mayor"),AND(Z178="Muy Alta",AB178="Leve"),AND(Z178="Muy Alta",AB178="Menor"),AND(Z178="Muy Alta",AB178="Moderado"),AND(Z178="Muy Alta",AB178="Mayor")),"Alto",IF(OR(AND(Z178="Muy Baja",AB178="Catastrófico"),AND(Z178="Baja",AB178="Catastrófico"),AND(Z178="Media",AB178="Catastrófico"),AND(Z178="Alta",AB178="Catastrófico"),AND(Z178="Muy Alta",AB178="Catastrófico")),"Extremo","")))),"")</f>
        <v/>
      </c>
    </row>
    <row r="179" spans="1:66" s="633" customFormat="1" ht="40.5" hidden="1" customHeight="1" thickBot="1" x14ac:dyDescent="0.3">
      <c r="A179" s="792">
        <v>6</v>
      </c>
      <c r="B179" s="793"/>
      <c r="C179" s="794" t="s">
        <v>424</v>
      </c>
      <c r="D179" s="794"/>
      <c r="E179" s="794"/>
      <c r="F179" s="794"/>
      <c r="G179" s="794"/>
      <c r="H179" s="794" t="s">
        <v>779</v>
      </c>
      <c r="I179" s="794"/>
      <c r="J179" s="795"/>
      <c r="K179" s="632"/>
      <c r="L179" s="632"/>
      <c r="M179" s="632"/>
      <c r="N179" s="632"/>
      <c r="O179" s="632"/>
      <c r="P179" s="632"/>
      <c r="Q179" s="632"/>
      <c r="R179" s="632"/>
      <c r="S179" s="632"/>
      <c r="T179" s="632"/>
      <c r="U179" s="632"/>
      <c r="V179" s="632"/>
      <c r="W179" s="632"/>
      <c r="X179" s="632"/>
      <c r="Y179" s="632"/>
      <c r="Z179" s="632"/>
      <c r="AA179" s="632"/>
      <c r="AB179" s="632"/>
      <c r="AC179" s="632"/>
      <c r="AD179" s="632"/>
      <c r="AE179" s="632"/>
      <c r="AF179" s="632"/>
      <c r="AG179" s="632"/>
      <c r="AH179" s="632"/>
      <c r="AI179" s="632"/>
      <c r="AJ179" s="632"/>
      <c r="AK179" s="632"/>
      <c r="AL179" s="632"/>
      <c r="AM179" s="632"/>
      <c r="AN179" s="632"/>
      <c r="AO179" s="632"/>
      <c r="AP179" s="632"/>
      <c r="AQ179" s="632"/>
      <c r="AR179" s="632"/>
      <c r="AS179" s="632"/>
      <c r="AT179" s="632"/>
      <c r="AU179" s="632"/>
      <c r="AV179" s="632"/>
      <c r="AW179" s="632"/>
      <c r="AX179" s="632"/>
      <c r="AY179" s="632"/>
      <c r="AZ179" s="632"/>
      <c r="BA179" s="632"/>
      <c r="BB179" s="632"/>
      <c r="BC179" s="632"/>
      <c r="BD179" s="632"/>
      <c r="BE179" s="632"/>
      <c r="BF179" s="632"/>
      <c r="BG179" s="632"/>
      <c r="BH179" s="632"/>
      <c r="BI179" s="632"/>
      <c r="BJ179" s="632"/>
      <c r="BK179" s="632"/>
      <c r="BL179" s="632"/>
      <c r="BM179" s="632"/>
      <c r="BN179" s="632"/>
    </row>
    <row r="180" spans="1:66" s="633" customFormat="1" ht="39" hidden="1" customHeight="1" thickBot="1" x14ac:dyDescent="0.3">
      <c r="A180" s="792">
        <v>7</v>
      </c>
      <c r="B180" s="793"/>
      <c r="C180" s="794" t="s">
        <v>1179</v>
      </c>
      <c r="D180" s="794"/>
      <c r="E180" s="794"/>
      <c r="F180" s="794"/>
      <c r="G180" s="794"/>
      <c r="H180" s="794" t="s">
        <v>1180</v>
      </c>
      <c r="I180" s="794"/>
      <c r="J180" s="795"/>
      <c r="K180" s="632"/>
      <c r="L180" s="632"/>
      <c r="M180" s="632"/>
      <c r="N180" s="632"/>
      <c r="O180" s="632"/>
      <c r="P180" s="632"/>
      <c r="Q180" s="632"/>
      <c r="R180" s="632"/>
      <c r="S180" s="632"/>
      <c r="T180" s="632"/>
      <c r="U180" s="632"/>
      <c r="V180" s="632"/>
      <c r="W180" s="632"/>
      <c r="X180" s="632"/>
      <c r="Y180" s="632"/>
      <c r="Z180" s="632"/>
      <c r="AA180" s="632"/>
      <c r="AB180" s="632"/>
      <c r="AC180" s="632"/>
      <c r="AD180" s="632"/>
      <c r="AE180" s="632"/>
      <c r="AF180" s="632"/>
      <c r="AG180" s="632"/>
      <c r="AH180" s="632"/>
      <c r="AI180" s="632"/>
      <c r="AJ180" s="632"/>
      <c r="AK180" s="632"/>
      <c r="AL180" s="632"/>
      <c r="AM180" s="632"/>
      <c r="AN180" s="632"/>
      <c r="AO180" s="632"/>
      <c r="AP180" s="632"/>
      <c r="AQ180" s="632"/>
      <c r="AR180" s="632"/>
      <c r="AS180" s="632"/>
      <c r="AT180" s="632"/>
      <c r="AU180" s="632"/>
      <c r="AV180" s="632"/>
      <c r="AW180" s="632"/>
      <c r="AX180" s="632"/>
      <c r="AY180" s="632"/>
      <c r="AZ180" s="632"/>
      <c r="BA180" s="632"/>
      <c r="BB180" s="632"/>
      <c r="BC180" s="632"/>
      <c r="BD180" s="632"/>
      <c r="BE180" s="632"/>
      <c r="BF180" s="632"/>
      <c r="BG180" s="632"/>
      <c r="BH180" s="632"/>
      <c r="BI180" s="632"/>
      <c r="BJ180" s="632"/>
      <c r="BK180" s="632"/>
      <c r="BL180" s="632"/>
      <c r="BM180" s="632"/>
      <c r="BN180" s="632"/>
    </row>
    <row r="181" spans="1:66" s="633" customFormat="1" ht="14.25" thickBot="1" x14ac:dyDescent="0.3">
      <c r="A181" s="634"/>
      <c r="B181" s="635"/>
      <c r="C181" s="634"/>
      <c r="D181" s="634"/>
      <c r="E181" s="634"/>
      <c r="F181" s="632"/>
      <c r="G181" s="636"/>
      <c r="H181" s="632"/>
      <c r="I181" s="632"/>
      <c r="J181" s="632"/>
      <c r="K181" s="632"/>
      <c r="L181" s="632"/>
      <c r="M181" s="632"/>
      <c r="N181" s="632"/>
      <c r="O181" s="632"/>
      <c r="P181" s="632"/>
      <c r="Q181" s="632"/>
      <c r="R181" s="632"/>
      <c r="S181" s="632"/>
      <c r="T181" s="632"/>
      <c r="U181" s="632"/>
      <c r="V181" s="632"/>
      <c r="W181" s="632"/>
      <c r="X181" s="632"/>
      <c r="Y181" s="632"/>
      <c r="Z181" s="632"/>
      <c r="AA181" s="632"/>
      <c r="AB181" s="632"/>
      <c r="AC181" s="632"/>
      <c r="AD181" s="632"/>
      <c r="AE181" s="632"/>
      <c r="AF181" s="632"/>
      <c r="AG181" s="632"/>
      <c r="AH181" s="632"/>
      <c r="AI181" s="632"/>
      <c r="AJ181" s="632"/>
      <c r="AK181" s="632"/>
      <c r="AL181" s="632"/>
      <c r="AM181" s="632"/>
      <c r="AN181" s="632"/>
      <c r="AO181" s="632"/>
      <c r="AP181" s="632"/>
      <c r="AQ181" s="632"/>
      <c r="AR181" s="632"/>
      <c r="AS181" s="632"/>
      <c r="AT181" s="632"/>
      <c r="AU181" s="632"/>
      <c r="AV181" s="632"/>
      <c r="AW181" s="632"/>
      <c r="AX181" s="632"/>
      <c r="AY181" s="632"/>
      <c r="AZ181" s="632"/>
      <c r="BA181" s="632"/>
      <c r="BB181" s="632"/>
      <c r="BC181" s="632"/>
      <c r="BD181" s="632"/>
      <c r="BE181" s="632"/>
      <c r="BF181" s="632"/>
      <c r="BG181" s="632"/>
      <c r="BH181" s="632"/>
      <c r="BI181" s="632"/>
      <c r="BJ181" s="632"/>
      <c r="BK181" s="632"/>
      <c r="BL181" s="632"/>
      <c r="BM181" s="632"/>
      <c r="BN181" s="632"/>
    </row>
    <row r="182" spans="1:66" s="633" customFormat="1" ht="15" customHeight="1" x14ac:dyDescent="0.25">
      <c r="A182" s="796" t="s">
        <v>775</v>
      </c>
      <c r="B182" s="797"/>
      <c r="C182" s="798" t="s">
        <v>776</v>
      </c>
      <c r="D182" s="799"/>
      <c r="E182" s="797"/>
      <c r="F182" s="798" t="s">
        <v>777</v>
      </c>
      <c r="G182" s="800"/>
      <c r="H182" s="632"/>
      <c r="I182" s="632"/>
      <c r="J182" s="632"/>
      <c r="K182" s="632"/>
      <c r="L182" s="632"/>
      <c r="M182" s="632"/>
      <c r="N182" s="632"/>
      <c r="O182" s="632"/>
      <c r="P182" s="632"/>
      <c r="Q182" s="632"/>
      <c r="R182" s="632"/>
      <c r="S182" s="632"/>
      <c r="T182" s="632"/>
      <c r="U182" s="632"/>
      <c r="V182" s="632"/>
      <c r="W182" s="632"/>
      <c r="X182" s="632"/>
      <c r="Y182" s="632"/>
      <c r="Z182" s="632"/>
      <c r="AA182" s="632"/>
      <c r="AB182" s="632"/>
      <c r="AC182" s="632"/>
      <c r="AD182" s="632"/>
      <c r="AE182" s="632"/>
      <c r="AF182" s="632"/>
      <c r="AG182" s="632"/>
      <c r="AH182" s="632"/>
      <c r="AI182" s="632"/>
      <c r="AJ182" s="632"/>
      <c r="AK182" s="632"/>
      <c r="AL182" s="632"/>
      <c r="AM182" s="632"/>
      <c r="AN182" s="632"/>
      <c r="AO182" s="632"/>
      <c r="AP182" s="632"/>
      <c r="AQ182" s="632"/>
      <c r="AR182" s="632"/>
      <c r="AS182" s="632"/>
      <c r="AT182" s="632"/>
      <c r="AU182" s="632"/>
      <c r="AV182" s="632"/>
      <c r="AW182" s="632"/>
      <c r="AX182" s="632"/>
      <c r="AY182" s="632"/>
      <c r="AZ182" s="632"/>
      <c r="BA182" s="632"/>
      <c r="BB182" s="632"/>
      <c r="BC182" s="632"/>
      <c r="BD182" s="632"/>
      <c r="BE182" s="632"/>
      <c r="BF182" s="632"/>
      <c r="BG182" s="632"/>
      <c r="BH182" s="632"/>
      <c r="BI182" s="632"/>
      <c r="BJ182" s="632"/>
      <c r="BK182" s="632"/>
      <c r="BL182" s="632"/>
      <c r="BM182" s="632"/>
      <c r="BN182" s="632"/>
    </row>
    <row r="183" spans="1:66" s="633" customFormat="1" ht="45" customHeight="1" x14ac:dyDescent="0.25">
      <c r="A183" s="801" t="s">
        <v>1181</v>
      </c>
      <c r="B183" s="802"/>
      <c r="C183" s="801" t="s">
        <v>1182</v>
      </c>
      <c r="D183" s="803"/>
      <c r="E183" s="802"/>
      <c r="F183" s="637" t="s">
        <v>1183</v>
      </c>
      <c r="G183" s="638"/>
      <c r="H183" s="632"/>
      <c r="I183" s="632"/>
      <c r="J183" s="632"/>
      <c r="K183" s="632"/>
      <c r="L183" s="632"/>
      <c r="M183" s="632"/>
      <c r="N183" s="632"/>
      <c r="O183" s="632"/>
      <c r="P183" s="632"/>
      <c r="Q183" s="632"/>
      <c r="R183" s="632"/>
      <c r="S183" s="632"/>
      <c r="T183" s="632"/>
      <c r="U183" s="632"/>
      <c r="V183" s="632"/>
      <c r="W183" s="632"/>
      <c r="X183" s="632"/>
      <c r="Y183" s="632"/>
      <c r="Z183" s="632"/>
      <c r="AA183" s="632"/>
      <c r="AB183" s="632"/>
      <c r="AC183" s="632"/>
      <c r="AD183" s="632"/>
      <c r="AE183" s="632"/>
      <c r="AF183" s="632"/>
      <c r="AG183" s="632"/>
      <c r="AH183" s="632"/>
      <c r="AI183" s="632"/>
      <c r="AJ183" s="632"/>
      <c r="AK183" s="632"/>
      <c r="AL183" s="632"/>
      <c r="AM183" s="632"/>
      <c r="AN183" s="632"/>
      <c r="AO183" s="632"/>
      <c r="AP183" s="632"/>
      <c r="AQ183" s="632"/>
      <c r="AR183" s="632"/>
      <c r="AS183" s="632"/>
      <c r="AT183" s="632"/>
      <c r="AU183" s="632"/>
      <c r="AV183" s="632"/>
      <c r="AW183" s="632"/>
      <c r="AX183" s="632"/>
      <c r="AY183" s="632"/>
      <c r="AZ183" s="632"/>
      <c r="BA183" s="632"/>
      <c r="BB183" s="632"/>
      <c r="BC183" s="632"/>
      <c r="BD183" s="632"/>
      <c r="BE183" s="632"/>
      <c r="BF183" s="632"/>
      <c r="BG183" s="632"/>
      <c r="BH183" s="632"/>
      <c r="BI183" s="632"/>
      <c r="BJ183" s="632"/>
      <c r="BK183" s="632"/>
      <c r="BL183" s="632"/>
      <c r="BM183" s="632"/>
      <c r="BN183" s="632"/>
    </row>
    <row r="184" spans="1:66" s="633" customFormat="1" ht="45" customHeight="1" x14ac:dyDescent="0.25">
      <c r="A184" s="804" t="s">
        <v>1184</v>
      </c>
      <c r="B184" s="805"/>
      <c r="C184" s="804" t="s">
        <v>1185</v>
      </c>
      <c r="D184" s="806"/>
      <c r="E184" s="805"/>
      <c r="F184" s="807" t="s">
        <v>1186</v>
      </c>
      <c r="G184" s="808"/>
      <c r="H184" s="632"/>
      <c r="I184" s="632"/>
      <c r="J184" s="632"/>
      <c r="K184" s="632"/>
      <c r="L184" s="632"/>
      <c r="M184" s="632"/>
      <c r="N184" s="632"/>
      <c r="O184" s="632"/>
      <c r="P184" s="632"/>
      <c r="Q184" s="632"/>
      <c r="R184" s="632"/>
      <c r="S184" s="632"/>
      <c r="T184" s="632"/>
      <c r="U184" s="632"/>
      <c r="V184" s="632"/>
      <c r="W184" s="632"/>
      <c r="X184" s="632"/>
      <c r="Y184" s="632"/>
      <c r="Z184" s="632"/>
      <c r="AA184" s="632"/>
      <c r="AB184" s="632"/>
      <c r="AC184" s="632"/>
      <c r="AD184" s="632"/>
      <c r="AE184" s="632"/>
      <c r="AF184" s="632"/>
      <c r="AG184" s="632"/>
      <c r="AH184" s="632"/>
      <c r="AI184" s="632"/>
      <c r="AJ184" s="632"/>
      <c r="AK184" s="632"/>
      <c r="AL184" s="632"/>
      <c r="AM184" s="632"/>
      <c r="AN184" s="632"/>
      <c r="AO184" s="632"/>
      <c r="AP184" s="632"/>
      <c r="AQ184" s="632"/>
      <c r="AR184" s="632"/>
      <c r="AS184" s="632"/>
      <c r="AT184" s="632"/>
      <c r="AU184" s="632"/>
      <c r="AV184" s="632"/>
      <c r="AW184" s="632"/>
      <c r="AX184" s="632"/>
      <c r="AY184" s="632"/>
      <c r="AZ184" s="632"/>
      <c r="BA184" s="632"/>
      <c r="BB184" s="632"/>
      <c r="BC184" s="632"/>
      <c r="BD184" s="632"/>
      <c r="BE184" s="632"/>
      <c r="BF184" s="632"/>
      <c r="BG184" s="632"/>
      <c r="BH184" s="632"/>
      <c r="BI184" s="632"/>
      <c r="BJ184" s="632"/>
      <c r="BK184" s="632"/>
      <c r="BL184" s="632"/>
      <c r="BM184" s="632"/>
      <c r="BN184" s="632"/>
    </row>
    <row r="185" spans="1:66" s="633" customFormat="1" ht="14.25" thickBot="1" x14ac:dyDescent="0.3">
      <c r="A185" s="787" t="s">
        <v>1187</v>
      </c>
      <c r="B185" s="788"/>
      <c r="C185" s="787" t="s">
        <v>1188</v>
      </c>
      <c r="D185" s="789"/>
      <c r="E185" s="788"/>
      <c r="F185" s="790" t="s">
        <v>1189</v>
      </c>
      <c r="G185" s="791"/>
      <c r="H185" s="632"/>
      <c r="I185" s="632"/>
      <c r="J185" s="632"/>
      <c r="K185" s="632"/>
      <c r="L185" s="632"/>
      <c r="M185" s="632"/>
      <c r="N185" s="632"/>
      <c r="O185" s="632"/>
      <c r="P185" s="632"/>
      <c r="Q185" s="632"/>
      <c r="R185" s="632"/>
      <c r="S185" s="632"/>
      <c r="T185" s="632"/>
      <c r="U185" s="632"/>
      <c r="V185" s="632"/>
      <c r="W185" s="632"/>
      <c r="X185" s="632"/>
      <c r="Y185" s="632"/>
      <c r="Z185" s="632"/>
      <c r="AA185" s="632"/>
      <c r="AB185" s="632"/>
      <c r="AC185" s="632"/>
      <c r="AD185" s="632"/>
      <c r="AE185" s="632"/>
      <c r="AF185" s="632"/>
      <c r="AG185" s="632"/>
      <c r="AH185" s="632"/>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row>
    <row r="186" spans="1:66" s="633" customFormat="1" ht="13.5" x14ac:dyDescent="0.25">
      <c r="A186" s="632"/>
      <c r="B186" s="632"/>
      <c r="C186" s="632"/>
      <c r="D186" s="632"/>
      <c r="E186" s="632"/>
      <c r="F186" s="632"/>
      <c r="G186" s="632"/>
      <c r="H186" s="632"/>
      <c r="I186" s="632"/>
      <c r="J186" s="632"/>
      <c r="K186" s="632"/>
      <c r="L186" s="632"/>
      <c r="M186" s="632"/>
      <c r="N186" s="632"/>
      <c r="O186" s="632"/>
      <c r="P186" s="632"/>
      <c r="Q186" s="632"/>
      <c r="R186" s="632"/>
      <c r="S186" s="632"/>
      <c r="T186" s="632"/>
      <c r="U186" s="632"/>
      <c r="V186" s="632"/>
      <c r="W186" s="632"/>
      <c r="X186" s="632"/>
      <c r="Y186" s="632"/>
      <c r="Z186" s="632"/>
      <c r="AA186" s="632"/>
      <c r="AB186" s="632"/>
      <c r="AC186" s="632"/>
      <c r="AD186" s="632"/>
      <c r="AE186" s="632"/>
      <c r="AF186" s="632"/>
      <c r="AG186" s="632"/>
      <c r="AH186" s="632"/>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row>
    <row r="187" spans="1:66" s="633" customFormat="1" ht="13.5" x14ac:dyDescent="0.25">
      <c r="A187" s="632"/>
      <c r="B187" s="632"/>
      <c r="C187" s="632"/>
      <c r="D187" s="632"/>
      <c r="E187" s="632"/>
      <c r="F187" s="632"/>
      <c r="G187" s="632"/>
      <c r="H187" s="632"/>
      <c r="I187" s="632"/>
      <c r="J187" s="632"/>
      <c r="K187" s="632"/>
      <c r="L187" s="632"/>
      <c r="M187" s="632"/>
      <c r="N187" s="632"/>
      <c r="O187" s="632"/>
      <c r="P187" s="632"/>
      <c r="Q187" s="632"/>
      <c r="R187" s="632"/>
      <c r="S187" s="632"/>
      <c r="T187" s="632"/>
      <c r="U187" s="632"/>
      <c r="V187" s="632"/>
      <c r="W187" s="632"/>
      <c r="X187" s="632"/>
      <c r="Y187" s="632"/>
      <c r="Z187" s="632"/>
      <c r="AA187" s="632"/>
      <c r="AB187" s="632"/>
      <c r="AC187" s="632"/>
      <c r="AD187" s="632"/>
      <c r="AE187" s="632"/>
      <c r="AF187" s="632"/>
      <c r="AG187" s="632"/>
      <c r="AH187" s="632"/>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row>
    <row r="188" spans="1:66" s="633" customFormat="1" ht="13.5" x14ac:dyDescent="0.25">
      <c r="A188" s="632"/>
      <c r="B188" s="632"/>
      <c r="C188" s="632"/>
      <c r="D188" s="632"/>
      <c r="E188" s="632"/>
      <c r="F188" s="632"/>
      <c r="G188" s="632"/>
      <c r="H188" s="632"/>
      <c r="I188" s="632"/>
      <c r="J188" s="632"/>
      <c r="K188" s="632"/>
      <c r="L188" s="632"/>
      <c r="M188" s="632"/>
      <c r="N188" s="632"/>
      <c r="O188" s="632"/>
      <c r="P188" s="632"/>
      <c r="Q188" s="632"/>
      <c r="R188" s="632"/>
      <c r="S188" s="632"/>
      <c r="T188" s="632"/>
      <c r="U188" s="632"/>
      <c r="V188" s="632"/>
      <c r="W188" s="632"/>
      <c r="X188" s="632"/>
      <c r="Y188" s="632"/>
      <c r="Z188" s="632"/>
      <c r="AA188" s="632"/>
      <c r="AB188" s="632"/>
      <c r="AC188" s="632"/>
      <c r="AD188" s="632"/>
      <c r="AE188" s="632"/>
      <c r="AF188" s="632"/>
      <c r="AG188" s="632"/>
      <c r="AH188" s="632"/>
      <c r="AI188" s="632"/>
      <c r="AJ188" s="632"/>
      <c r="AK188" s="632"/>
      <c r="AL188" s="632"/>
      <c r="AM188" s="632"/>
      <c r="AN188" s="632"/>
      <c r="AO188" s="632"/>
      <c r="AP188" s="632"/>
      <c r="AQ188" s="632"/>
      <c r="AR188" s="632"/>
      <c r="AS188" s="632"/>
      <c r="AT188" s="632"/>
      <c r="AU188" s="632"/>
      <c r="AV188" s="632"/>
      <c r="AW188" s="632"/>
      <c r="AX188" s="632"/>
      <c r="AY188" s="632"/>
      <c r="AZ188" s="632"/>
      <c r="BA188" s="632"/>
      <c r="BB188" s="632"/>
      <c r="BC188" s="632"/>
      <c r="BD188" s="632"/>
      <c r="BE188" s="632"/>
      <c r="BF188" s="632"/>
      <c r="BG188" s="632"/>
      <c r="BH188" s="632"/>
      <c r="BI188" s="632"/>
      <c r="BJ188" s="632"/>
      <c r="BK188" s="632"/>
      <c r="BL188" s="632"/>
      <c r="BM188" s="632"/>
      <c r="BN188" s="632"/>
    </row>
    <row r="189" spans="1:66" s="633" customFormat="1" ht="13.5" x14ac:dyDescent="0.25">
      <c r="A189" s="632"/>
      <c r="B189" s="632"/>
      <c r="C189" s="632"/>
      <c r="D189" s="632"/>
      <c r="E189" s="632"/>
      <c r="F189" s="632"/>
      <c r="G189" s="632"/>
      <c r="H189" s="632"/>
      <c r="I189" s="632"/>
      <c r="J189" s="632"/>
      <c r="K189" s="632"/>
      <c r="L189" s="632"/>
      <c r="M189" s="632"/>
      <c r="N189" s="632"/>
      <c r="O189" s="632"/>
      <c r="P189" s="632"/>
      <c r="Q189" s="632"/>
      <c r="R189" s="632"/>
      <c r="S189" s="632"/>
      <c r="T189" s="632"/>
      <c r="U189" s="632"/>
      <c r="V189" s="632"/>
      <c r="W189" s="632"/>
      <c r="X189" s="632"/>
      <c r="Y189" s="632"/>
      <c r="Z189" s="632"/>
      <c r="AA189" s="632"/>
      <c r="AB189" s="632"/>
      <c r="AC189" s="632"/>
      <c r="AD189" s="632"/>
      <c r="AE189" s="632"/>
      <c r="AF189" s="632"/>
      <c r="AG189" s="632"/>
      <c r="AH189" s="632"/>
      <c r="AI189" s="632"/>
      <c r="AJ189" s="632"/>
      <c r="AK189" s="632"/>
      <c r="AL189" s="632"/>
      <c r="AM189" s="632"/>
      <c r="AN189" s="632"/>
      <c r="AO189" s="632"/>
      <c r="AP189" s="632"/>
      <c r="AQ189" s="632"/>
      <c r="AR189" s="632"/>
      <c r="AS189" s="632"/>
      <c r="AT189" s="632"/>
      <c r="AU189" s="632"/>
      <c r="AV189" s="632"/>
      <c r="AW189" s="632"/>
      <c r="AX189" s="632"/>
      <c r="AY189" s="632"/>
      <c r="AZ189" s="632"/>
      <c r="BA189" s="632"/>
      <c r="BB189" s="632"/>
      <c r="BC189" s="632"/>
      <c r="BD189" s="632"/>
      <c r="BE189" s="632"/>
      <c r="BF189" s="632"/>
      <c r="BG189" s="632"/>
      <c r="BH189" s="632"/>
      <c r="BI189" s="632"/>
      <c r="BJ189" s="632"/>
      <c r="BK189" s="632"/>
      <c r="BL189" s="632"/>
      <c r="BM189" s="632"/>
      <c r="BN189" s="632"/>
    </row>
    <row r="190" spans="1:66" s="633" customFormat="1" ht="13.5" x14ac:dyDescent="0.25">
      <c r="A190" s="632"/>
      <c r="B190" s="632"/>
      <c r="C190" s="632"/>
      <c r="D190" s="632"/>
      <c r="E190" s="632"/>
      <c r="F190" s="632"/>
      <c r="G190" s="632"/>
      <c r="H190" s="632"/>
      <c r="I190" s="632"/>
      <c r="J190" s="632"/>
      <c r="K190" s="632"/>
      <c r="L190" s="632"/>
      <c r="M190" s="632"/>
      <c r="N190" s="632"/>
      <c r="O190" s="632"/>
      <c r="P190" s="632"/>
      <c r="Q190" s="632"/>
      <c r="R190" s="632"/>
      <c r="S190" s="632"/>
      <c r="T190" s="632"/>
      <c r="U190" s="632"/>
      <c r="V190" s="632"/>
      <c r="W190" s="632"/>
      <c r="X190" s="632"/>
      <c r="Y190" s="632"/>
      <c r="Z190" s="632"/>
      <c r="AA190" s="632"/>
      <c r="AB190" s="632"/>
      <c r="AC190" s="632"/>
      <c r="AD190" s="632"/>
      <c r="AE190" s="632"/>
      <c r="AF190" s="632"/>
      <c r="AG190" s="632"/>
      <c r="AH190" s="632"/>
      <c r="AI190" s="632"/>
      <c r="AJ190" s="632"/>
      <c r="AK190" s="632"/>
      <c r="AL190" s="632"/>
      <c r="AM190" s="632"/>
      <c r="AN190" s="632"/>
      <c r="AO190" s="632"/>
      <c r="AP190" s="632"/>
      <c r="AQ190" s="632"/>
      <c r="AR190" s="632"/>
      <c r="AS190" s="632"/>
      <c r="AT190" s="632"/>
      <c r="AU190" s="632"/>
      <c r="AV190" s="632"/>
      <c r="AW190" s="632"/>
      <c r="AX190" s="632"/>
      <c r="AY190" s="632"/>
      <c r="AZ190" s="632"/>
      <c r="BA190" s="632"/>
      <c r="BB190" s="632"/>
      <c r="BC190" s="632"/>
      <c r="BD190" s="632"/>
      <c r="BE190" s="632"/>
      <c r="BF190" s="632"/>
      <c r="BG190" s="632"/>
      <c r="BH190" s="632"/>
      <c r="BI190" s="632"/>
      <c r="BJ190" s="632"/>
      <c r="BK190" s="632"/>
      <c r="BL190" s="632"/>
      <c r="BM190" s="632"/>
      <c r="BN190" s="632"/>
    </row>
    <row r="191" spans="1:66" s="633" customFormat="1" ht="13.5" x14ac:dyDescent="0.25">
      <c r="A191" s="632"/>
      <c r="B191" s="632"/>
      <c r="C191" s="632"/>
      <c r="D191" s="632"/>
      <c r="E191" s="632"/>
      <c r="F191" s="632"/>
      <c r="G191" s="632"/>
      <c r="H191" s="632"/>
      <c r="I191" s="632"/>
      <c r="J191" s="632"/>
      <c r="K191" s="632"/>
      <c r="L191" s="632"/>
      <c r="M191" s="632"/>
      <c r="N191" s="632"/>
      <c r="O191" s="632"/>
      <c r="P191" s="632"/>
      <c r="Q191" s="632"/>
      <c r="R191" s="632"/>
      <c r="S191" s="632"/>
      <c r="T191" s="632"/>
      <c r="U191" s="632"/>
      <c r="V191" s="632"/>
      <c r="W191" s="632"/>
      <c r="X191" s="632"/>
      <c r="Y191" s="632"/>
      <c r="Z191" s="632"/>
      <c r="AA191" s="632"/>
      <c r="AB191" s="632"/>
      <c r="AC191" s="632"/>
      <c r="AD191" s="632"/>
      <c r="AE191" s="632"/>
      <c r="AF191" s="632"/>
      <c r="AG191" s="632"/>
      <c r="AH191" s="632"/>
      <c r="AI191" s="632"/>
      <c r="AJ191" s="632"/>
      <c r="AK191" s="632"/>
      <c r="AL191" s="632"/>
      <c r="AM191" s="632"/>
      <c r="AN191" s="632"/>
      <c r="AO191" s="632"/>
      <c r="AP191" s="632"/>
      <c r="AQ191" s="632"/>
      <c r="AR191" s="632"/>
      <c r="AS191" s="632"/>
      <c r="AT191" s="632"/>
      <c r="AU191" s="632"/>
      <c r="AV191" s="632"/>
      <c r="AW191" s="632"/>
      <c r="AX191" s="632"/>
      <c r="AY191" s="632"/>
      <c r="AZ191" s="632"/>
      <c r="BA191" s="632"/>
      <c r="BB191" s="632"/>
      <c r="BC191" s="632"/>
      <c r="BD191" s="632"/>
      <c r="BE191" s="632"/>
      <c r="BF191" s="632"/>
      <c r="BG191" s="632"/>
      <c r="BH191" s="632"/>
      <c r="BI191" s="632"/>
      <c r="BJ191" s="632"/>
      <c r="BK191" s="632"/>
      <c r="BL191" s="632"/>
      <c r="BM191" s="632"/>
      <c r="BN191" s="632"/>
    </row>
    <row r="192" spans="1:66" s="633" customFormat="1" ht="13.5" x14ac:dyDescent="0.25">
      <c r="A192" s="632"/>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row>
    <row r="193" spans="1:66" s="633" customFormat="1" ht="13.5" x14ac:dyDescent="0.25">
      <c r="A193" s="632"/>
      <c r="B193" s="632"/>
      <c r="C193" s="632"/>
      <c r="D193" s="632"/>
      <c r="E193" s="632"/>
      <c r="F193" s="632"/>
      <c r="G193" s="632"/>
      <c r="H193" s="632"/>
      <c r="I193" s="632"/>
      <c r="J193" s="632"/>
      <c r="K193" s="632"/>
      <c r="L193" s="632"/>
      <c r="M193" s="632"/>
      <c r="N193" s="632"/>
      <c r="O193" s="632"/>
      <c r="P193" s="632"/>
      <c r="Q193" s="632"/>
      <c r="R193" s="632"/>
      <c r="S193" s="632"/>
      <c r="T193" s="632"/>
      <c r="U193" s="632"/>
      <c r="V193" s="632"/>
      <c r="W193" s="632"/>
      <c r="X193" s="632"/>
      <c r="Y193" s="632"/>
      <c r="Z193" s="632"/>
      <c r="AA193" s="632"/>
      <c r="AB193" s="632"/>
      <c r="AC193" s="632"/>
      <c r="AD193" s="632"/>
      <c r="AE193" s="632"/>
      <c r="AF193" s="632"/>
      <c r="AG193" s="632"/>
      <c r="AH193" s="632"/>
      <c r="AI193" s="632"/>
      <c r="AJ193" s="632"/>
      <c r="AK193" s="632"/>
      <c r="AL193" s="632"/>
      <c r="AM193" s="632"/>
      <c r="AN193" s="632"/>
      <c r="AO193" s="632"/>
      <c r="AP193" s="632"/>
      <c r="AQ193" s="632"/>
      <c r="AR193" s="632"/>
      <c r="AS193" s="632"/>
      <c r="AT193" s="632"/>
      <c r="AU193" s="632"/>
      <c r="AV193" s="632"/>
      <c r="AW193" s="632"/>
      <c r="AX193" s="632"/>
      <c r="AY193" s="632"/>
      <c r="AZ193" s="632"/>
      <c r="BA193" s="632"/>
      <c r="BB193" s="632"/>
      <c r="BC193" s="632"/>
      <c r="BD193" s="632"/>
      <c r="BE193" s="632"/>
      <c r="BF193" s="632"/>
      <c r="BG193" s="632"/>
      <c r="BH193" s="632"/>
      <c r="BI193" s="632"/>
      <c r="BJ193" s="632"/>
      <c r="BK193" s="632"/>
      <c r="BL193" s="632"/>
      <c r="BM193" s="632"/>
      <c r="BN193" s="632"/>
    </row>
    <row r="194" spans="1:66" s="633" customFormat="1" ht="13.5" x14ac:dyDescent="0.25">
      <c r="A194" s="632"/>
      <c r="B194" s="632"/>
      <c r="C194" s="632"/>
      <c r="D194" s="632"/>
      <c r="E194" s="632"/>
      <c r="F194" s="632"/>
      <c r="G194" s="632"/>
      <c r="H194" s="632"/>
      <c r="I194" s="632"/>
      <c r="J194" s="632"/>
      <c r="K194" s="632"/>
      <c r="L194" s="632"/>
      <c r="M194" s="632"/>
      <c r="N194" s="632"/>
      <c r="O194" s="632"/>
      <c r="P194" s="632"/>
      <c r="Q194" s="632"/>
      <c r="R194" s="632"/>
      <c r="S194" s="632"/>
      <c r="T194" s="632"/>
      <c r="U194" s="632"/>
      <c r="V194" s="632"/>
      <c r="W194" s="632"/>
      <c r="X194" s="632"/>
      <c r="Y194" s="632"/>
      <c r="Z194" s="632"/>
      <c r="AA194" s="632"/>
      <c r="AB194" s="632"/>
      <c r="AC194" s="632"/>
      <c r="AD194" s="632"/>
      <c r="AE194" s="632"/>
      <c r="AF194" s="632"/>
      <c r="AG194" s="632"/>
      <c r="AH194" s="632"/>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row>
    <row r="195" spans="1:66" s="633" customFormat="1" ht="13.5" x14ac:dyDescent="0.25">
      <c r="A195" s="632"/>
      <c r="B195" s="632"/>
      <c r="C195" s="632"/>
      <c r="D195" s="632"/>
      <c r="E195" s="632"/>
      <c r="F195" s="632"/>
      <c r="G195" s="632"/>
      <c r="H195" s="632"/>
      <c r="I195" s="632"/>
      <c r="J195" s="632"/>
      <c r="K195" s="632"/>
      <c r="L195" s="632"/>
      <c r="M195" s="632"/>
      <c r="N195" s="632"/>
      <c r="O195" s="632"/>
      <c r="P195" s="632"/>
      <c r="Q195" s="632"/>
      <c r="R195" s="632"/>
      <c r="S195" s="632"/>
      <c r="T195" s="632"/>
      <c r="U195" s="632"/>
      <c r="V195" s="632"/>
      <c r="W195" s="632"/>
      <c r="X195" s="632"/>
      <c r="Y195" s="632"/>
      <c r="Z195" s="632"/>
      <c r="AA195" s="632"/>
      <c r="AB195" s="632"/>
      <c r="AC195" s="632"/>
      <c r="AD195" s="632"/>
      <c r="AE195" s="632"/>
      <c r="AF195" s="632"/>
      <c r="AG195" s="632"/>
      <c r="AH195" s="632"/>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row>
    <row r="196" spans="1:66" s="633" customFormat="1" ht="13.5" x14ac:dyDescent="0.25">
      <c r="A196" s="632"/>
      <c r="B196" s="632"/>
      <c r="C196" s="632"/>
      <c r="D196" s="632"/>
      <c r="E196" s="632"/>
      <c r="F196" s="632"/>
      <c r="G196" s="632"/>
      <c r="H196" s="632"/>
      <c r="I196" s="632"/>
      <c r="J196" s="632"/>
      <c r="K196" s="632"/>
      <c r="L196" s="632"/>
      <c r="M196" s="632"/>
      <c r="N196" s="632"/>
      <c r="O196" s="632"/>
      <c r="P196" s="632"/>
      <c r="Q196" s="632"/>
      <c r="R196" s="632"/>
      <c r="S196" s="632"/>
      <c r="T196" s="632"/>
      <c r="U196" s="632"/>
      <c r="V196" s="632"/>
      <c r="W196" s="632"/>
      <c r="X196" s="632"/>
      <c r="Y196" s="632"/>
      <c r="Z196" s="632"/>
      <c r="AA196" s="632"/>
      <c r="AB196" s="632"/>
      <c r="AC196" s="632"/>
      <c r="AD196" s="632"/>
      <c r="AE196" s="632"/>
      <c r="AF196" s="632"/>
      <c r="AG196" s="632"/>
      <c r="AH196" s="632"/>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row>
    <row r="197" spans="1:66" s="633" customFormat="1" ht="13.5" x14ac:dyDescent="0.25">
      <c r="A197" s="632"/>
      <c r="B197" s="632"/>
      <c r="C197" s="632"/>
      <c r="D197" s="632"/>
      <c r="E197" s="632"/>
      <c r="F197" s="632"/>
      <c r="G197" s="632"/>
      <c r="H197" s="632"/>
      <c r="I197" s="632"/>
      <c r="J197" s="632"/>
      <c r="K197" s="632"/>
      <c r="L197" s="632"/>
      <c r="M197" s="632"/>
      <c r="N197" s="632"/>
      <c r="O197" s="632"/>
      <c r="P197" s="632"/>
      <c r="Q197" s="632"/>
      <c r="R197" s="632"/>
      <c r="S197" s="632"/>
      <c r="T197" s="632"/>
      <c r="U197" s="632"/>
      <c r="V197" s="632"/>
      <c r="W197" s="632"/>
      <c r="X197" s="632"/>
      <c r="Y197" s="632"/>
      <c r="Z197" s="632"/>
      <c r="AA197" s="632"/>
      <c r="AB197" s="632"/>
      <c r="AC197" s="632"/>
      <c r="AD197" s="632"/>
      <c r="AE197" s="632"/>
      <c r="AF197" s="632"/>
      <c r="AG197" s="632"/>
      <c r="AH197" s="632"/>
      <c r="AI197" s="632"/>
      <c r="AJ197" s="632"/>
      <c r="AK197" s="632"/>
      <c r="AL197" s="632"/>
      <c r="AM197" s="632"/>
      <c r="AN197" s="632"/>
      <c r="AO197" s="632"/>
      <c r="AP197" s="632"/>
      <c r="AQ197" s="632"/>
      <c r="AR197" s="632"/>
      <c r="AS197" s="632"/>
      <c r="AT197" s="632"/>
      <c r="AU197" s="632"/>
      <c r="AV197" s="632"/>
      <c r="AW197" s="632"/>
      <c r="AX197" s="632"/>
      <c r="AY197" s="632"/>
      <c r="AZ197" s="632"/>
      <c r="BA197" s="632"/>
      <c r="BB197" s="632"/>
      <c r="BC197" s="632"/>
      <c r="BD197" s="632"/>
      <c r="BE197" s="632"/>
      <c r="BF197" s="632"/>
      <c r="BG197" s="632"/>
      <c r="BH197" s="632"/>
      <c r="BI197" s="632"/>
      <c r="BJ197" s="632"/>
      <c r="BK197" s="632"/>
      <c r="BL197" s="632"/>
      <c r="BM197" s="632"/>
      <c r="BN197" s="632"/>
    </row>
    <row r="198" spans="1:66" s="633" customFormat="1" ht="13.5" x14ac:dyDescent="0.25">
      <c r="A198" s="632"/>
      <c r="B198" s="632"/>
      <c r="C198" s="632"/>
      <c r="D198" s="632"/>
      <c r="E198" s="632"/>
      <c r="F198" s="632"/>
      <c r="G198" s="632"/>
      <c r="H198" s="632"/>
      <c r="I198" s="632"/>
      <c r="J198" s="632"/>
      <c r="K198" s="632"/>
      <c r="L198" s="632"/>
      <c r="M198" s="632"/>
      <c r="N198" s="632"/>
      <c r="O198" s="632"/>
      <c r="P198" s="632"/>
      <c r="Q198" s="632"/>
      <c r="R198" s="632"/>
      <c r="S198" s="632"/>
      <c r="T198" s="632"/>
      <c r="U198" s="632"/>
      <c r="V198" s="632"/>
      <c r="W198" s="632"/>
      <c r="X198" s="632"/>
      <c r="Y198" s="632"/>
      <c r="Z198" s="632"/>
      <c r="AA198" s="632"/>
      <c r="AB198" s="632"/>
      <c r="AC198" s="632"/>
      <c r="AD198" s="632"/>
      <c r="AE198" s="632"/>
      <c r="AF198" s="632"/>
      <c r="AG198" s="632"/>
      <c r="AH198" s="632"/>
      <c r="AI198" s="632"/>
      <c r="AJ198" s="632"/>
      <c r="AK198" s="632"/>
      <c r="AL198" s="632"/>
      <c r="AM198" s="632"/>
      <c r="AN198" s="632"/>
      <c r="AO198" s="632"/>
      <c r="AP198" s="632"/>
      <c r="AQ198" s="632"/>
      <c r="AR198" s="632"/>
      <c r="AS198" s="632"/>
      <c r="AT198" s="632"/>
      <c r="AU198" s="632"/>
      <c r="AV198" s="632"/>
      <c r="AW198" s="632"/>
      <c r="AX198" s="632"/>
      <c r="AY198" s="632"/>
      <c r="AZ198" s="632"/>
      <c r="BA198" s="632"/>
      <c r="BB198" s="632"/>
      <c r="BC198" s="632"/>
      <c r="BD198" s="632"/>
      <c r="BE198" s="632"/>
      <c r="BF198" s="632"/>
      <c r="BG198" s="632"/>
      <c r="BH198" s="632"/>
      <c r="BI198" s="632"/>
      <c r="BJ198" s="632"/>
      <c r="BK198" s="632"/>
      <c r="BL198" s="632"/>
      <c r="BM198" s="632"/>
      <c r="BN198" s="632"/>
    </row>
    <row r="199" spans="1:66" s="633" customFormat="1" ht="13.5" x14ac:dyDescent="0.25">
      <c r="A199" s="632"/>
      <c r="B199" s="632"/>
      <c r="C199" s="632"/>
      <c r="D199" s="632"/>
      <c r="E199" s="632"/>
      <c r="F199" s="632"/>
      <c r="G199" s="632"/>
      <c r="H199" s="632"/>
      <c r="I199" s="632"/>
      <c r="J199" s="632"/>
      <c r="K199" s="632"/>
      <c r="L199" s="632"/>
      <c r="M199" s="632"/>
      <c r="N199" s="632"/>
      <c r="O199" s="632"/>
      <c r="P199" s="632"/>
      <c r="Q199" s="632"/>
      <c r="R199" s="632"/>
      <c r="S199" s="632"/>
      <c r="T199" s="632"/>
      <c r="U199" s="632"/>
      <c r="V199" s="632"/>
      <c r="W199" s="632"/>
      <c r="X199" s="632"/>
      <c r="Y199" s="632"/>
      <c r="Z199" s="632"/>
      <c r="AA199" s="632"/>
      <c r="AB199" s="632"/>
      <c r="AC199" s="632"/>
      <c r="AD199" s="632"/>
      <c r="AE199" s="632"/>
      <c r="AF199" s="632"/>
      <c r="AG199" s="632"/>
      <c r="AH199" s="632"/>
      <c r="AI199" s="632"/>
      <c r="AJ199" s="632"/>
      <c r="AK199" s="632"/>
      <c r="AL199" s="632"/>
      <c r="AM199" s="632"/>
      <c r="AN199" s="632"/>
      <c r="AO199" s="632"/>
      <c r="AP199" s="632"/>
      <c r="AQ199" s="632"/>
      <c r="AR199" s="632"/>
      <c r="AS199" s="632"/>
      <c r="AT199" s="632"/>
      <c r="AU199" s="632"/>
      <c r="AV199" s="632"/>
      <c r="AW199" s="632"/>
      <c r="AX199" s="632"/>
      <c r="AY199" s="632"/>
      <c r="AZ199" s="632"/>
      <c r="BA199" s="632"/>
      <c r="BB199" s="632"/>
      <c r="BC199" s="632"/>
      <c r="BD199" s="632"/>
      <c r="BE199" s="632"/>
      <c r="BF199" s="632"/>
      <c r="BG199" s="632"/>
      <c r="BH199" s="632"/>
      <c r="BI199" s="632"/>
      <c r="BJ199" s="632"/>
      <c r="BK199" s="632"/>
      <c r="BL199" s="632"/>
      <c r="BM199" s="632"/>
      <c r="BN199" s="632"/>
    </row>
    <row r="200" spans="1:66" s="633" customFormat="1" ht="13.5" x14ac:dyDescent="0.25">
      <c r="A200" s="632"/>
      <c r="B200" s="632"/>
      <c r="C200" s="632"/>
      <c r="D200" s="632"/>
      <c r="E200" s="632"/>
      <c r="F200" s="632"/>
      <c r="G200" s="632"/>
      <c r="H200" s="632"/>
      <c r="I200" s="632"/>
      <c r="J200" s="632"/>
      <c r="K200" s="632"/>
      <c r="L200" s="632"/>
      <c r="M200" s="632"/>
      <c r="N200" s="632"/>
      <c r="O200" s="632"/>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632"/>
      <c r="AK200" s="632"/>
      <c r="AL200" s="632"/>
      <c r="AM200" s="632"/>
      <c r="AN200" s="632"/>
      <c r="AO200" s="632"/>
      <c r="AP200" s="632"/>
      <c r="AQ200" s="632"/>
      <c r="AR200" s="632"/>
      <c r="AS200" s="632"/>
      <c r="AT200" s="632"/>
      <c r="AU200" s="632"/>
      <c r="AV200" s="632"/>
      <c r="AW200" s="632"/>
      <c r="AX200" s="632"/>
      <c r="AY200" s="632"/>
      <c r="AZ200" s="632"/>
      <c r="BA200" s="632"/>
      <c r="BB200" s="632"/>
      <c r="BC200" s="632"/>
      <c r="BD200" s="632"/>
      <c r="BE200" s="632"/>
      <c r="BF200" s="632"/>
      <c r="BG200" s="632"/>
      <c r="BH200" s="632"/>
      <c r="BI200" s="632"/>
      <c r="BJ200" s="632"/>
      <c r="BK200" s="632"/>
      <c r="BL200" s="632"/>
      <c r="BM200" s="632"/>
      <c r="BN200" s="632"/>
    </row>
    <row r="201" spans="1:66" s="633" customFormat="1" ht="13.5" x14ac:dyDescent="0.25">
      <c r="A201" s="632"/>
      <c r="B201" s="632"/>
      <c r="C201" s="632"/>
      <c r="D201" s="632"/>
      <c r="E201" s="632"/>
      <c r="F201" s="632"/>
      <c r="G201" s="632"/>
      <c r="H201" s="632"/>
      <c r="I201" s="632"/>
      <c r="J201" s="632"/>
      <c r="K201" s="632"/>
      <c r="L201" s="632"/>
      <c r="M201" s="632"/>
      <c r="N201" s="632"/>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632"/>
      <c r="AK201" s="632"/>
      <c r="AL201" s="632"/>
      <c r="AM201" s="632"/>
      <c r="AN201" s="632"/>
      <c r="AO201" s="632"/>
      <c r="AP201" s="632"/>
      <c r="AQ201" s="632"/>
      <c r="AR201" s="632"/>
      <c r="AS201" s="632"/>
      <c r="AT201" s="632"/>
      <c r="AU201" s="632"/>
      <c r="AV201" s="632"/>
      <c r="AW201" s="632"/>
      <c r="AX201" s="632"/>
      <c r="AY201" s="632"/>
      <c r="AZ201" s="632"/>
      <c r="BA201" s="632"/>
      <c r="BB201" s="632"/>
      <c r="BC201" s="632"/>
      <c r="BD201" s="632"/>
      <c r="BE201" s="632"/>
      <c r="BF201" s="632"/>
      <c r="BG201" s="632"/>
      <c r="BH201" s="632"/>
      <c r="BI201" s="632"/>
      <c r="BJ201" s="632"/>
      <c r="BK201" s="632"/>
      <c r="BL201" s="632"/>
      <c r="BM201" s="632"/>
      <c r="BN201" s="632"/>
    </row>
    <row r="202" spans="1:66" s="633" customFormat="1" ht="13.5" x14ac:dyDescent="0.25">
      <c r="A202" s="632"/>
      <c r="B202" s="632"/>
      <c r="C202" s="632"/>
      <c r="D202" s="632"/>
      <c r="E202" s="632"/>
      <c r="F202" s="632"/>
      <c r="G202" s="632"/>
      <c r="H202" s="632"/>
      <c r="I202" s="632"/>
      <c r="J202" s="632"/>
      <c r="K202" s="632"/>
      <c r="L202" s="632"/>
      <c r="M202" s="632"/>
      <c r="N202" s="632"/>
      <c r="O202" s="632"/>
      <c r="P202" s="632"/>
      <c r="Q202" s="632"/>
      <c r="R202" s="632"/>
      <c r="S202" s="632"/>
      <c r="T202" s="632"/>
      <c r="U202" s="632"/>
      <c r="V202" s="632"/>
      <c r="W202" s="632"/>
      <c r="X202" s="632"/>
      <c r="Y202" s="632"/>
      <c r="Z202" s="632"/>
      <c r="AA202" s="632"/>
      <c r="AB202" s="632"/>
      <c r="AC202" s="632"/>
      <c r="AD202" s="632"/>
      <c r="AE202" s="632"/>
      <c r="AF202" s="632"/>
      <c r="AG202" s="632"/>
      <c r="AH202" s="632"/>
      <c r="AI202" s="632"/>
      <c r="AJ202" s="632"/>
      <c r="AK202" s="632"/>
      <c r="AL202" s="632"/>
      <c r="AM202" s="632"/>
      <c r="AN202" s="632"/>
      <c r="AO202" s="632"/>
      <c r="AP202" s="632"/>
      <c r="AQ202" s="632"/>
      <c r="AR202" s="632"/>
      <c r="AS202" s="632"/>
      <c r="AT202" s="632"/>
      <c r="AU202" s="632"/>
      <c r="AV202" s="632"/>
      <c r="AW202" s="632"/>
      <c r="AX202" s="632"/>
      <c r="AY202" s="632"/>
      <c r="AZ202" s="632"/>
      <c r="BA202" s="632"/>
      <c r="BB202" s="632"/>
      <c r="BC202" s="632"/>
      <c r="BD202" s="632"/>
      <c r="BE202" s="632"/>
      <c r="BF202" s="632"/>
      <c r="BG202" s="632"/>
      <c r="BH202" s="632"/>
      <c r="BI202" s="632"/>
      <c r="BJ202" s="632"/>
      <c r="BK202" s="632"/>
      <c r="BL202" s="632"/>
      <c r="BM202" s="632"/>
      <c r="BN202" s="632"/>
    </row>
    <row r="203" spans="1:66" s="633" customFormat="1" ht="13.5" x14ac:dyDescent="0.25">
      <c r="A203" s="632"/>
      <c r="B203" s="632"/>
      <c r="C203" s="632"/>
      <c r="D203" s="632"/>
      <c r="E203" s="632"/>
      <c r="F203" s="632"/>
      <c r="G203" s="632"/>
      <c r="H203" s="632"/>
      <c r="I203" s="632"/>
      <c r="J203" s="632"/>
      <c r="K203" s="632"/>
      <c r="L203" s="632"/>
      <c r="M203" s="632"/>
      <c r="N203" s="632"/>
      <c r="O203" s="632"/>
      <c r="P203" s="632"/>
      <c r="Q203" s="632"/>
      <c r="R203" s="632"/>
      <c r="S203" s="632"/>
      <c r="T203" s="632"/>
      <c r="U203" s="632"/>
      <c r="V203" s="632"/>
      <c r="W203" s="632"/>
      <c r="X203" s="632"/>
      <c r="Y203" s="632"/>
      <c r="Z203" s="632"/>
      <c r="AA203" s="632"/>
      <c r="AB203" s="632"/>
      <c r="AC203" s="632"/>
      <c r="AD203" s="632"/>
      <c r="AE203" s="632"/>
      <c r="AF203" s="632"/>
      <c r="AG203" s="632"/>
      <c r="AH203" s="632"/>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row>
    <row r="204" spans="1:66" s="633" customFormat="1" ht="13.5" x14ac:dyDescent="0.25">
      <c r="A204" s="632"/>
      <c r="B204" s="632"/>
      <c r="C204" s="632"/>
      <c r="D204" s="632"/>
      <c r="E204" s="632"/>
      <c r="F204" s="632"/>
      <c r="G204" s="632"/>
      <c r="H204" s="632"/>
      <c r="I204" s="632"/>
      <c r="J204" s="632"/>
      <c r="K204" s="632"/>
      <c r="L204" s="632"/>
      <c r="M204" s="632"/>
      <c r="N204" s="632"/>
      <c r="O204" s="632"/>
      <c r="P204" s="632"/>
      <c r="Q204" s="632"/>
      <c r="R204" s="632"/>
      <c r="S204" s="632"/>
      <c r="T204" s="632"/>
      <c r="U204" s="632"/>
      <c r="V204" s="632"/>
      <c r="W204" s="632"/>
      <c r="X204" s="632"/>
      <c r="Y204" s="632"/>
      <c r="Z204" s="632"/>
      <c r="AA204" s="632"/>
      <c r="AB204" s="632"/>
      <c r="AC204" s="632"/>
      <c r="AD204" s="632"/>
      <c r="AE204" s="632"/>
      <c r="AF204" s="632"/>
      <c r="AG204" s="632"/>
      <c r="AH204" s="632"/>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row>
    <row r="205" spans="1:66" s="633" customFormat="1" ht="13.5" x14ac:dyDescent="0.25">
      <c r="A205" s="632"/>
      <c r="B205" s="632"/>
      <c r="C205" s="632"/>
      <c r="D205" s="632"/>
      <c r="E205" s="632"/>
      <c r="F205" s="632"/>
      <c r="G205" s="632"/>
      <c r="H205" s="632"/>
      <c r="I205" s="632"/>
      <c r="J205" s="632"/>
      <c r="K205" s="632"/>
      <c r="L205" s="632"/>
      <c r="M205" s="632"/>
      <c r="N205" s="632"/>
      <c r="O205" s="632"/>
      <c r="P205" s="632"/>
      <c r="Q205" s="632"/>
      <c r="R205" s="632"/>
      <c r="S205" s="632"/>
      <c r="T205" s="632"/>
      <c r="U205" s="632"/>
      <c r="V205" s="632"/>
      <c r="W205" s="632"/>
      <c r="X205" s="632"/>
      <c r="Y205" s="632"/>
      <c r="Z205" s="632"/>
      <c r="AA205" s="632"/>
      <c r="AB205" s="632"/>
      <c r="AC205" s="632"/>
      <c r="AD205" s="632"/>
      <c r="AE205" s="632"/>
      <c r="AF205" s="632"/>
      <c r="AG205" s="632"/>
      <c r="AH205" s="632"/>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row>
    <row r="206" spans="1:66" s="633" customFormat="1" ht="13.5" x14ac:dyDescent="0.25">
      <c r="A206" s="632"/>
      <c r="B206" s="632"/>
      <c r="C206" s="632"/>
      <c r="D206" s="632"/>
      <c r="E206" s="632"/>
      <c r="F206" s="632"/>
      <c r="G206" s="632"/>
      <c r="H206" s="632"/>
      <c r="I206" s="632"/>
      <c r="J206" s="632"/>
      <c r="K206" s="632"/>
      <c r="L206" s="632"/>
      <c r="M206" s="632"/>
      <c r="N206" s="632"/>
      <c r="O206" s="632"/>
      <c r="P206" s="632"/>
      <c r="Q206" s="632"/>
      <c r="R206" s="632"/>
      <c r="S206" s="632"/>
      <c r="T206" s="632"/>
      <c r="U206" s="632"/>
      <c r="V206" s="632"/>
      <c r="W206" s="632"/>
      <c r="X206" s="632"/>
      <c r="Y206" s="632"/>
      <c r="Z206" s="632"/>
      <c r="AA206" s="632"/>
      <c r="AB206" s="632"/>
      <c r="AC206" s="632"/>
      <c r="AD206" s="632"/>
      <c r="AE206" s="632"/>
      <c r="AF206" s="632"/>
      <c r="AG206" s="632"/>
      <c r="AH206" s="632"/>
      <c r="AI206" s="632"/>
      <c r="AJ206" s="632"/>
      <c r="AK206" s="632"/>
      <c r="AL206" s="632"/>
      <c r="AM206" s="632"/>
      <c r="AN206" s="632"/>
      <c r="AO206" s="632"/>
      <c r="AP206" s="632"/>
      <c r="AQ206" s="632"/>
      <c r="AR206" s="632"/>
      <c r="AS206" s="632"/>
      <c r="AT206" s="632"/>
      <c r="AU206" s="632"/>
      <c r="AV206" s="632"/>
      <c r="AW206" s="632"/>
      <c r="AX206" s="632"/>
      <c r="AY206" s="632"/>
      <c r="AZ206" s="632"/>
      <c r="BA206" s="632"/>
      <c r="BB206" s="632"/>
      <c r="BC206" s="632"/>
      <c r="BD206" s="632"/>
      <c r="BE206" s="632"/>
      <c r="BF206" s="632"/>
      <c r="BG206" s="632"/>
      <c r="BH206" s="632"/>
      <c r="BI206" s="632"/>
      <c r="BJ206" s="632"/>
      <c r="BK206" s="632"/>
      <c r="BL206" s="632"/>
      <c r="BM206" s="632"/>
      <c r="BN206" s="632"/>
    </row>
    <row r="207" spans="1:66" s="633" customFormat="1" ht="13.5" x14ac:dyDescent="0.25">
      <c r="A207" s="632"/>
      <c r="B207" s="632"/>
      <c r="C207" s="632"/>
      <c r="D207" s="632"/>
      <c r="E207" s="632"/>
      <c r="F207" s="632"/>
      <c r="G207" s="632"/>
      <c r="H207" s="632"/>
      <c r="I207" s="632"/>
      <c r="J207" s="632"/>
      <c r="K207" s="632"/>
      <c r="L207" s="632"/>
      <c r="M207" s="632"/>
      <c r="N207" s="632"/>
      <c r="O207" s="632"/>
      <c r="P207" s="632"/>
      <c r="Q207" s="632"/>
      <c r="R207" s="632"/>
      <c r="S207" s="632"/>
      <c r="T207" s="632"/>
      <c r="U207" s="632"/>
      <c r="V207" s="632"/>
      <c r="W207" s="632"/>
      <c r="X207" s="632"/>
      <c r="Y207" s="632"/>
      <c r="Z207" s="632"/>
      <c r="AA207" s="632"/>
      <c r="AB207" s="632"/>
      <c r="AC207" s="632"/>
      <c r="AD207" s="632"/>
      <c r="AE207" s="632"/>
      <c r="AF207" s="632"/>
      <c r="AG207" s="632"/>
      <c r="AH207" s="632"/>
      <c r="AI207" s="632"/>
      <c r="AJ207" s="632"/>
      <c r="AK207" s="632"/>
      <c r="AL207" s="632"/>
      <c r="AM207" s="632"/>
      <c r="AN207" s="632"/>
      <c r="AO207" s="632"/>
      <c r="AP207" s="632"/>
      <c r="AQ207" s="632"/>
      <c r="AR207" s="632"/>
      <c r="AS207" s="632"/>
      <c r="AT207" s="632"/>
      <c r="AU207" s="632"/>
      <c r="AV207" s="632"/>
      <c r="AW207" s="632"/>
      <c r="AX207" s="632"/>
      <c r="AY207" s="632"/>
      <c r="AZ207" s="632"/>
      <c r="BA207" s="632"/>
      <c r="BB207" s="632"/>
      <c r="BC207" s="632"/>
      <c r="BD207" s="632"/>
      <c r="BE207" s="632"/>
      <c r="BF207" s="632"/>
      <c r="BG207" s="632"/>
      <c r="BH207" s="632"/>
      <c r="BI207" s="632"/>
      <c r="BJ207" s="632"/>
      <c r="BK207" s="632"/>
      <c r="BL207" s="632"/>
      <c r="BM207" s="632"/>
      <c r="BN207" s="632"/>
    </row>
    <row r="208" spans="1:66" s="633" customFormat="1" ht="13.5" x14ac:dyDescent="0.25">
      <c r="A208" s="632"/>
      <c r="B208" s="632"/>
      <c r="C208" s="632"/>
      <c r="D208" s="632"/>
      <c r="E208" s="632"/>
      <c r="F208" s="632"/>
      <c r="G208" s="632"/>
      <c r="H208" s="632"/>
      <c r="I208" s="632"/>
      <c r="J208" s="632"/>
      <c r="K208" s="632"/>
      <c r="L208" s="632"/>
      <c r="M208" s="632"/>
      <c r="N208" s="632"/>
      <c r="O208" s="632"/>
      <c r="P208" s="632"/>
      <c r="Q208" s="632"/>
      <c r="R208" s="632"/>
      <c r="S208" s="632"/>
      <c r="T208" s="632"/>
      <c r="U208" s="632"/>
      <c r="V208" s="632"/>
      <c r="W208" s="632"/>
      <c r="X208" s="632"/>
      <c r="Y208" s="632"/>
      <c r="Z208" s="632"/>
      <c r="AA208" s="632"/>
      <c r="AB208" s="632"/>
      <c r="AC208" s="632"/>
      <c r="AD208" s="632"/>
      <c r="AE208" s="632"/>
      <c r="AF208" s="632"/>
      <c r="AG208" s="632"/>
      <c r="AH208" s="632"/>
      <c r="AI208" s="632"/>
      <c r="AJ208" s="632"/>
      <c r="AK208" s="632"/>
      <c r="AL208" s="632"/>
      <c r="AM208" s="632"/>
      <c r="AN208" s="632"/>
      <c r="AO208" s="632"/>
      <c r="AP208" s="632"/>
      <c r="AQ208" s="632"/>
      <c r="AR208" s="632"/>
      <c r="AS208" s="632"/>
      <c r="AT208" s="632"/>
      <c r="AU208" s="632"/>
      <c r="AV208" s="632"/>
      <c r="AW208" s="632"/>
      <c r="AX208" s="632"/>
      <c r="AY208" s="632"/>
      <c r="AZ208" s="632"/>
      <c r="BA208" s="632"/>
      <c r="BB208" s="632"/>
      <c r="BC208" s="632"/>
      <c r="BD208" s="632"/>
      <c r="BE208" s="632"/>
      <c r="BF208" s="632"/>
      <c r="BG208" s="632"/>
      <c r="BH208" s="632"/>
      <c r="BI208" s="632"/>
      <c r="BJ208" s="632"/>
      <c r="BK208" s="632"/>
      <c r="BL208" s="632"/>
      <c r="BM208" s="632"/>
      <c r="BN208" s="632"/>
    </row>
    <row r="209" spans="1:66" s="633" customFormat="1" ht="13.5" x14ac:dyDescent="0.25">
      <c r="A209" s="632"/>
      <c r="B209" s="632"/>
      <c r="C209" s="632"/>
      <c r="D209" s="632"/>
      <c r="E209" s="632"/>
      <c r="F209" s="632"/>
      <c r="G209" s="632"/>
      <c r="H209" s="632"/>
      <c r="I209" s="632"/>
      <c r="J209" s="632"/>
      <c r="K209" s="632"/>
      <c r="L209" s="632"/>
      <c r="M209" s="632"/>
      <c r="N209" s="632"/>
      <c r="O209" s="632"/>
      <c r="P209" s="632"/>
      <c r="Q209" s="632"/>
      <c r="R209" s="632"/>
      <c r="S209" s="632"/>
      <c r="T209" s="632"/>
      <c r="U209" s="632"/>
      <c r="V209" s="632"/>
      <c r="W209" s="632"/>
      <c r="X209" s="632"/>
      <c r="Y209" s="632"/>
      <c r="Z209" s="632"/>
      <c r="AA209" s="632"/>
      <c r="AB209" s="632"/>
      <c r="AC209" s="632"/>
      <c r="AD209" s="632"/>
      <c r="AE209" s="632"/>
      <c r="AF209" s="632"/>
      <c r="AG209" s="632"/>
      <c r="AH209" s="632"/>
      <c r="AI209" s="632"/>
      <c r="AJ209" s="632"/>
      <c r="AK209" s="632"/>
      <c r="AL209" s="632"/>
      <c r="AM209" s="632"/>
      <c r="AN209" s="632"/>
      <c r="AO209" s="632"/>
      <c r="AP209" s="632"/>
      <c r="AQ209" s="632"/>
      <c r="AR209" s="632"/>
      <c r="AS209" s="632"/>
      <c r="AT209" s="632"/>
      <c r="AU209" s="632"/>
      <c r="AV209" s="632"/>
      <c r="AW209" s="632"/>
      <c r="AX209" s="632"/>
      <c r="AY209" s="632"/>
      <c r="AZ209" s="632"/>
      <c r="BA209" s="632"/>
      <c r="BB209" s="632"/>
      <c r="BC209" s="632"/>
      <c r="BD209" s="632"/>
      <c r="BE209" s="632"/>
      <c r="BF209" s="632"/>
      <c r="BG209" s="632"/>
      <c r="BH209" s="632"/>
      <c r="BI209" s="632"/>
      <c r="BJ209" s="632"/>
      <c r="BK209" s="632"/>
      <c r="BL209" s="632"/>
      <c r="BM209" s="632"/>
      <c r="BN209" s="632"/>
    </row>
    <row r="210" spans="1:66" s="633" customFormat="1" ht="13.5" x14ac:dyDescent="0.25">
      <c r="A210" s="632"/>
      <c r="B210" s="632"/>
      <c r="C210" s="632"/>
      <c r="D210" s="632"/>
      <c r="E210" s="632"/>
      <c r="F210" s="632"/>
      <c r="G210" s="632"/>
      <c r="H210" s="632"/>
      <c r="I210" s="632"/>
      <c r="J210" s="632"/>
      <c r="K210" s="632"/>
      <c r="L210" s="632"/>
      <c r="M210" s="632"/>
      <c r="N210" s="632"/>
      <c r="O210" s="632"/>
      <c r="P210" s="632"/>
      <c r="Q210" s="632"/>
      <c r="R210" s="632"/>
      <c r="S210" s="632"/>
      <c r="T210" s="632"/>
      <c r="U210" s="632"/>
      <c r="V210" s="632"/>
      <c r="W210" s="632"/>
      <c r="X210" s="632"/>
      <c r="Y210" s="632"/>
      <c r="Z210" s="632"/>
      <c r="AA210" s="632"/>
      <c r="AB210" s="632"/>
      <c r="AC210" s="632"/>
      <c r="AD210" s="632"/>
      <c r="AE210" s="632"/>
      <c r="AF210" s="632"/>
      <c r="AG210" s="632"/>
      <c r="AH210" s="632"/>
      <c r="AI210" s="632"/>
      <c r="AJ210" s="632"/>
      <c r="AK210" s="632"/>
      <c r="AL210" s="632"/>
      <c r="AM210" s="632"/>
      <c r="AN210" s="632"/>
      <c r="AO210" s="632"/>
      <c r="AP210" s="632"/>
      <c r="AQ210" s="632"/>
      <c r="AR210" s="632"/>
      <c r="AS210" s="632"/>
      <c r="AT210" s="632"/>
      <c r="AU210" s="632"/>
      <c r="AV210" s="632"/>
      <c r="AW210" s="632"/>
      <c r="AX210" s="632"/>
      <c r="AY210" s="632"/>
      <c r="AZ210" s="632"/>
      <c r="BA210" s="632"/>
      <c r="BB210" s="632"/>
      <c r="BC210" s="632"/>
      <c r="BD210" s="632"/>
      <c r="BE210" s="632"/>
      <c r="BF210" s="632"/>
      <c r="BG210" s="632"/>
      <c r="BH210" s="632"/>
      <c r="BI210" s="632"/>
      <c r="BJ210" s="632"/>
      <c r="BK210" s="632"/>
      <c r="BL210" s="632"/>
      <c r="BM210" s="632"/>
      <c r="BN210" s="632"/>
    </row>
    <row r="211" spans="1:66" s="633" customFormat="1" ht="13.5" x14ac:dyDescent="0.25">
      <c r="A211" s="632"/>
      <c r="B211" s="632"/>
      <c r="C211" s="632"/>
      <c r="D211" s="632"/>
      <c r="E211" s="632"/>
      <c r="F211" s="632"/>
      <c r="G211" s="632"/>
      <c r="H211" s="632"/>
      <c r="I211" s="632"/>
      <c r="J211" s="632"/>
      <c r="K211" s="632"/>
      <c r="L211" s="632"/>
      <c r="M211" s="632"/>
      <c r="N211" s="632"/>
      <c r="O211" s="632"/>
      <c r="P211" s="632"/>
      <c r="Q211" s="632"/>
      <c r="R211" s="632"/>
      <c r="S211" s="632"/>
      <c r="T211" s="632"/>
      <c r="U211" s="632"/>
      <c r="V211" s="632"/>
      <c r="W211" s="632"/>
      <c r="X211" s="632"/>
      <c r="Y211" s="632"/>
      <c r="Z211" s="632"/>
      <c r="AA211" s="632"/>
      <c r="AB211" s="632"/>
      <c r="AC211" s="632"/>
      <c r="AD211" s="632"/>
      <c r="AE211" s="632"/>
      <c r="AF211" s="632"/>
      <c r="AG211" s="632"/>
      <c r="AH211" s="632"/>
      <c r="AI211" s="632"/>
      <c r="AJ211" s="632"/>
      <c r="AK211" s="632"/>
      <c r="AL211" s="632"/>
      <c r="AM211" s="632"/>
      <c r="AN211" s="632"/>
      <c r="AO211" s="632"/>
      <c r="AP211" s="632"/>
      <c r="AQ211" s="632"/>
      <c r="AR211" s="632"/>
      <c r="AS211" s="632"/>
      <c r="AT211" s="632"/>
      <c r="AU211" s="632"/>
      <c r="AV211" s="632"/>
      <c r="AW211" s="632"/>
      <c r="AX211" s="632"/>
      <c r="AY211" s="632"/>
      <c r="AZ211" s="632"/>
      <c r="BA211" s="632"/>
      <c r="BB211" s="632"/>
      <c r="BC211" s="632"/>
      <c r="BD211" s="632"/>
      <c r="BE211" s="632"/>
      <c r="BF211" s="632"/>
      <c r="BG211" s="632"/>
      <c r="BH211" s="632"/>
      <c r="BI211" s="632"/>
      <c r="BJ211" s="632"/>
      <c r="BK211" s="632"/>
      <c r="BL211" s="632"/>
      <c r="BM211" s="632"/>
      <c r="BN211" s="632"/>
    </row>
    <row r="212" spans="1:66" s="633" customFormat="1" ht="13.5" x14ac:dyDescent="0.25">
      <c r="A212" s="632"/>
      <c r="B212" s="632"/>
      <c r="C212" s="632"/>
      <c r="D212" s="632"/>
      <c r="E212" s="632"/>
      <c r="F212" s="632"/>
      <c r="G212" s="632"/>
      <c r="H212" s="632"/>
      <c r="I212" s="632"/>
      <c r="J212" s="632"/>
      <c r="K212" s="632"/>
      <c r="L212" s="632"/>
      <c r="M212" s="632"/>
      <c r="N212" s="632"/>
      <c r="O212" s="632"/>
      <c r="P212" s="632"/>
      <c r="Q212" s="632"/>
      <c r="R212" s="632"/>
      <c r="S212" s="632"/>
      <c r="T212" s="632"/>
      <c r="U212" s="632"/>
      <c r="V212" s="632"/>
      <c r="W212" s="632"/>
      <c r="X212" s="632"/>
      <c r="Y212" s="632"/>
      <c r="Z212" s="632"/>
      <c r="AA212" s="632"/>
      <c r="AB212" s="632"/>
      <c r="AC212" s="632"/>
      <c r="AD212" s="632"/>
      <c r="AE212" s="632"/>
      <c r="AF212" s="632"/>
      <c r="AG212" s="632"/>
      <c r="AH212" s="632"/>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row>
    <row r="213" spans="1:66" s="633" customFormat="1" ht="13.5" x14ac:dyDescent="0.25">
      <c r="A213" s="632"/>
      <c r="B213" s="632"/>
      <c r="C213" s="632"/>
      <c r="D213" s="632"/>
      <c r="E213" s="632"/>
      <c r="F213" s="632"/>
      <c r="G213" s="632"/>
      <c r="H213" s="632"/>
      <c r="I213" s="632"/>
      <c r="J213" s="632"/>
      <c r="K213" s="632"/>
      <c r="L213" s="632"/>
      <c r="M213" s="632"/>
      <c r="N213" s="632"/>
      <c r="O213" s="632"/>
      <c r="P213" s="632"/>
      <c r="Q213" s="632"/>
      <c r="R213" s="632"/>
      <c r="S213" s="632"/>
      <c r="T213" s="632"/>
      <c r="U213" s="632"/>
      <c r="V213" s="632"/>
      <c r="W213" s="632"/>
      <c r="X213" s="632"/>
      <c r="Y213" s="632"/>
      <c r="Z213" s="632"/>
      <c r="AA213" s="632"/>
      <c r="AB213" s="632"/>
      <c r="AC213" s="632"/>
      <c r="AD213" s="632"/>
      <c r="AE213" s="632"/>
      <c r="AF213" s="632"/>
      <c r="AG213" s="632"/>
      <c r="AH213" s="632"/>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row>
    <row r="214" spans="1:66" s="633" customFormat="1" ht="13.5" x14ac:dyDescent="0.25">
      <c r="A214" s="632"/>
      <c r="B214" s="632"/>
      <c r="C214" s="632"/>
      <c r="D214" s="632"/>
      <c r="E214" s="632"/>
      <c r="F214" s="632"/>
      <c r="G214" s="632"/>
      <c r="H214" s="632"/>
      <c r="I214" s="632"/>
      <c r="J214" s="632"/>
      <c r="K214" s="632"/>
      <c r="L214" s="632"/>
      <c r="M214" s="632"/>
      <c r="N214" s="632"/>
      <c r="O214" s="632"/>
      <c r="P214" s="632"/>
      <c r="Q214" s="632"/>
      <c r="R214" s="632"/>
      <c r="S214" s="632"/>
      <c r="T214" s="632"/>
      <c r="U214" s="632"/>
      <c r="V214" s="632"/>
      <c r="W214" s="632"/>
      <c r="X214" s="632"/>
      <c r="Y214" s="632"/>
      <c r="Z214" s="632"/>
      <c r="AA214" s="632"/>
      <c r="AB214" s="632"/>
      <c r="AC214" s="632"/>
      <c r="AD214" s="632"/>
      <c r="AE214" s="632"/>
      <c r="AF214" s="632"/>
      <c r="AG214" s="632"/>
      <c r="AH214" s="632"/>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row>
    <row r="215" spans="1:66" s="633" customFormat="1" ht="13.5" x14ac:dyDescent="0.25">
      <c r="A215" s="632"/>
      <c r="B215" s="632"/>
      <c r="C215" s="632"/>
      <c r="D215" s="632"/>
      <c r="E215" s="632"/>
      <c r="F215" s="632"/>
      <c r="G215" s="632"/>
      <c r="H215" s="632"/>
      <c r="I215" s="632"/>
      <c r="J215" s="632"/>
      <c r="K215" s="632"/>
      <c r="L215" s="632"/>
      <c r="M215" s="632"/>
      <c r="N215" s="632"/>
      <c r="O215" s="632"/>
      <c r="P215" s="632"/>
      <c r="Q215" s="632"/>
      <c r="R215" s="632"/>
      <c r="S215" s="632"/>
      <c r="T215" s="632"/>
      <c r="U215" s="632"/>
      <c r="V215" s="632"/>
      <c r="W215" s="632"/>
      <c r="X215" s="632"/>
      <c r="Y215" s="632"/>
      <c r="Z215" s="632"/>
      <c r="AA215" s="632"/>
      <c r="AB215" s="632"/>
      <c r="AC215" s="632"/>
      <c r="AD215" s="632"/>
      <c r="AE215" s="632"/>
      <c r="AF215" s="632"/>
      <c r="AG215" s="632"/>
      <c r="AH215" s="632"/>
      <c r="AI215" s="632"/>
      <c r="AJ215" s="632"/>
      <c r="AK215" s="632"/>
      <c r="AL215" s="632"/>
      <c r="AM215" s="632"/>
      <c r="AN215" s="632"/>
      <c r="AO215" s="632"/>
      <c r="AP215" s="632"/>
      <c r="AQ215" s="632"/>
      <c r="AR215" s="632"/>
      <c r="AS215" s="632"/>
      <c r="AT215" s="632"/>
      <c r="AU215" s="632"/>
      <c r="AV215" s="632"/>
      <c r="AW215" s="632"/>
      <c r="AX215" s="632"/>
      <c r="AY215" s="632"/>
      <c r="AZ215" s="632"/>
      <c r="BA215" s="632"/>
      <c r="BB215" s="632"/>
      <c r="BC215" s="632"/>
      <c r="BD215" s="632"/>
      <c r="BE215" s="632"/>
      <c r="BF215" s="632"/>
      <c r="BG215" s="632"/>
      <c r="BH215" s="632"/>
      <c r="BI215" s="632"/>
      <c r="BJ215" s="632"/>
      <c r="BK215" s="632"/>
      <c r="BL215" s="632"/>
      <c r="BM215" s="632"/>
      <c r="BN215" s="632"/>
    </row>
    <row r="216" spans="1:66" s="633" customFormat="1" ht="13.5" x14ac:dyDescent="0.25">
      <c r="A216" s="632"/>
      <c r="B216" s="632"/>
      <c r="C216" s="632"/>
      <c r="D216" s="632"/>
      <c r="E216" s="632"/>
      <c r="F216" s="632"/>
      <c r="G216" s="632"/>
      <c r="H216" s="632"/>
      <c r="I216" s="632"/>
      <c r="J216" s="632"/>
      <c r="K216" s="632"/>
      <c r="L216" s="632"/>
      <c r="M216" s="632"/>
      <c r="N216" s="632"/>
      <c r="O216" s="632"/>
      <c r="P216" s="632"/>
      <c r="Q216" s="632"/>
      <c r="R216" s="632"/>
      <c r="S216" s="632"/>
      <c r="T216" s="632"/>
      <c r="U216" s="632"/>
      <c r="V216" s="632"/>
      <c r="W216" s="632"/>
      <c r="X216" s="632"/>
      <c r="Y216" s="632"/>
      <c r="Z216" s="632"/>
      <c r="AA216" s="632"/>
      <c r="AB216" s="632"/>
      <c r="AC216" s="632"/>
      <c r="AD216" s="632"/>
      <c r="AE216" s="632"/>
      <c r="AF216" s="632"/>
      <c r="AG216" s="632"/>
      <c r="AH216" s="632"/>
      <c r="AI216" s="632"/>
      <c r="AJ216" s="632"/>
      <c r="AK216" s="632"/>
      <c r="AL216" s="632"/>
      <c r="AM216" s="632"/>
      <c r="AN216" s="632"/>
      <c r="AO216" s="632"/>
      <c r="AP216" s="632"/>
      <c r="AQ216" s="632"/>
      <c r="AR216" s="632"/>
      <c r="AS216" s="632"/>
      <c r="AT216" s="632"/>
      <c r="AU216" s="632"/>
      <c r="AV216" s="632"/>
      <c r="AW216" s="632"/>
      <c r="AX216" s="632"/>
      <c r="AY216" s="632"/>
      <c r="AZ216" s="632"/>
      <c r="BA216" s="632"/>
      <c r="BB216" s="632"/>
      <c r="BC216" s="632"/>
      <c r="BD216" s="632"/>
      <c r="BE216" s="632"/>
      <c r="BF216" s="632"/>
      <c r="BG216" s="632"/>
      <c r="BH216" s="632"/>
      <c r="BI216" s="632"/>
      <c r="BJ216" s="632"/>
      <c r="BK216" s="632"/>
      <c r="BL216" s="632"/>
      <c r="BM216" s="632"/>
      <c r="BN216" s="632"/>
    </row>
    <row r="217" spans="1:66" s="633" customFormat="1" ht="13.5" x14ac:dyDescent="0.25">
      <c r="A217" s="632"/>
      <c r="B217" s="632"/>
      <c r="C217" s="632"/>
      <c r="D217" s="632"/>
      <c r="E217" s="632"/>
      <c r="F217" s="632"/>
      <c r="G217" s="632"/>
      <c r="H217" s="632"/>
      <c r="I217" s="632"/>
      <c r="J217" s="632"/>
      <c r="K217" s="632"/>
      <c r="L217" s="632"/>
      <c r="M217" s="632"/>
      <c r="N217" s="632"/>
      <c r="O217" s="632"/>
      <c r="P217" s="632"/>
      <c r="Q217" s="632"/>
      <c r="R217" s="632"/>
      <c r="S217" s="632"/>
      <c r="T217" s="632"/>
      <c r="U217" s="632"/>
      <c r="V217" s="632"/>
      <c r="W217" s="632"/>
      <c r="X217" s="632"/>
      <c r="Y217" s="632"/>
      <c r="Z217" s="632"/>
      <c r="AA217" s="632"/>
      <c r="AB217" s="632"/>
      <c r="AC217" s="632"/>
      <c r="AD217" s="632"/>
      <c r="AE217" s="632"/>
      <c r="AF217" s="632"/>
      <c r="AG217" s="632"/>
      <c r="AH217" s="632"/>
      <c r="AI217" s="632"/>
      <c r="AJ217" s="632"/>
      <c r="AK217" s="632"/>
      <c r="AL217" s="632"/>
      <c r="AM217" s="632"/>
      <c r="AN217" s="632"/>
      <c r="AO217" s="632"/>
      <c r="AP217" s="632"/>
      <c r="AQ217" s="632"/>
      <c r="AR217" s="632"/>
      <c r="AS217" s="632"/>
      <c r="AT217" s="632"/>
      <c r="AU217" s="632"/>
      <c r="AV217" s="632"/>
      <c r="AW217" s="632"/>
      <c r="AX217" s="632"/>
      <c r="AY217" s="632"/>
      <c r="AZ217" s="632"/>
      <c r="BA217" s="632"/>
      <c r="BB217" s="632"/>
      <c r="BC217" s="632"/>
      <c r="BD217" s="632"/>
      <c r="BE217" s="632"/>
      <c r="BF217" s="632"/>
      <c r="BG217" s="632"/>
      <c r="BH217" s="632"/>
      <c r="BI217" s="632"/>
      <c r="BJ217" s="632"/>
      <c r="BK217" s="632"/>
      <c r="BL217" s="632"/>
      <c r="BM217" s="632"/>
      <c r="BN217" s="632"/>
    </row>
    <row r="218" spans="1:66" s="633" customFormat="1" ht="13.5" x14ac:dyDescent="0.25">
      <c r="A218" s="632"/>
      <c r="B218" s="632"/>
      <c r="C218" s="632"/>
      <c r="D218" s="632"/>
      <c r="E218" s="632"/>
      <c r="F218" s="632"/>
      <c r="G218" s="632"/>
      <c r="H218" s="632"/>
      <c r="I218" s="632"/>
      <c r="J218" s="632"/>
      <c r="K218" s="632"/>
      <c r="L218" s="632"/>
      <c r="M218" s="632"/>
      <c r="N218" s="632"/>
      <c r="O218" s="632"/>
      <c r="P218" s="632"/>
      <c r="Q218" s="632"/>
      <c r="R218" s="632"/>
      <c r="S218" s="632"/>
      <c r="T218" s="632"/>
      <c r="U218" s="632"/>
      <c r="V218" s="632"/>
      <c r="W218" s="632"/>
      <c r="X218" s="632"/>
      <c r="Y218" s="632"/>
      <c r="Z218" s="632"/>
      <c r="AA218" s="632"/>
      <c r="AB218" s="632"/>
      <c r="AC218" s="632"/>
      <c r="AD218" s="632"/>
      <c r="AE218" s="632"/>
      <c r="AF218" s="632"/>
      <c r="AG218" s="632"/>
      <c r="AH218" s="632"/>
      <c r="AI218" s="632"/>
      <c r="AJ218" s="632"/>
      <c r="AK218" s="632"/>
      <c r="AL218" s="632"/>
      <c r="AM218" s="632"/>
      <c r="AN218" s="632"/>
      <c r="AO218" s="632"/>
      <c r="AP218" s="632"/>
      <c r="AQ218" s="632"/>
      <c r="AR218" s="632"/>
      <c r="AS218" s="632"/>
      <c r="AT218" s="632"/>
      <c r="AU218" s="632"/>
      <c r="AV218" s="632"/>
      <c r="AW218" s="632"/>
      <c r="AX218" s="632"/>
      <c r="AY218" s="632"/>
      <c r="AZ218" s="632"/>
      <c r="BA218" s="632"/>
      <c r="BB218" s="632"/>
      <c r="BC218" s="632"/>
      <c r="BD218" s="632"/>
      <c r="BE218" s="632"/>
      <c r="BF218" s="632"/>
      <c r="BG218" s="632"/>
      <c r="BH218" s="632"/>
      <c r="BI218" s="632"/>
      <c r="BJ218" s="632"/>
      <c r="BK218" s="632"/>
      <c r="BL218" s="632"/>
      <c r="BM218" s="632"/>
      <c r="BN218" s="632"/>
    </row>
    <row r="219" spans="1:66" s="633" customFormat="1" ht="13.5" x14ac:dyDescent="0.25">
      <c r="A219" s="632"/>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row>
    <row r="220" spans="1:66" s="633" customFormat="1" ht="13.5" x14ac:dyDescent="0.25">
      <c r="A220" s="632"/>
      <c r="B220" s="632"/>
      <c r="C220" s="632"/>
      <c r="D220" s="632"/>
      <c r="E220" s="632"/>
      <c r="F220" s="632"/>
      <c r="G220" s="632"/>
      <c r="H220" s="632"/>
      <c r="I220" s="632"/>
      <c r="J220" s="632"/>
      <c r="K220" s="632"/>
      <c r="L220" s="632"/>
      <c r="M220" s="632"/>
      <c r="N220" s="632"/>
      <c r="O220" s="632"/>
      <c r="P220" s="632"/>
      <c r="Q220" s="632"/>
      <c r="R220" s="632"/>
      <c r="S220" s="632"/>
      <c r="T220" s="632"/>
      <c r="U220" s="632"/>
      <c r="V220" s="632"/>
      <c r="W220" s="632"/>
      <c r="X220" s="632"/>
      <c r="Y220" s="632"/>
      <c r="Z220" s="632"/>
      <c r="AA220" s="632"/>
      <c r="AB220" s="632"/>
      <c r="AC220" s="632"/>
      <c r="AD220" s="632"/>
      <c r="AE220" s="632"/>
      <c r="AF220" s="632"/>
      <c r="AG220" s="632"/>
      <c r="AH220" s="632"/>
      <c r="AI220" s="632"/>
      <c r="AJ220" s="632"/>
      <c r="AK220" s="632"/>
      <c r="AL220" s="632"/>
      <c r="AM220" s="632"/>
      <c r="AN220" s="632"/>
      <c r="AO220" s="632"/>
      <c r="AP220" s="632"/>
      <c r="AQ220" s="632"/>
      <c r="AR220" s="632"/>
      <c r="AS220" s="632"/>
      <c r="AT220" s="632"/>
      <c r="AU220" s="632"/>
      <c r="AV220" s="632"/>
      <c r="AW220" s="632"/>
      <c r="AX220" s="632"/>
      <c r="AY220" s="632"/>
      <c r="AZ220" s="632"/>
      <c r="BA220" s="632"/>
      <c r="BB220" s="632"/>
      <c r="BC220" s="632"/>
      <c r="BD220" s="632"/>
      <c r="BE220" s="632"/>
      <c r="BF220" s="632"/>
      <c r="BG220" s="632"/>
      <c r="BH220" s="632"/>
      <c r="BI220" s="632"/>
      <c r="BJ220" s="632"/>
      <c r="BK220" s="632"/>
      <c r="BL220" s="632"/>
      <c r="BM220" s="632"/>
      <c r="BN220" s="632"/>
    </row>
    <row r="221" spans="1:66" s="633" customFormat="1" ht="13.5" x14ac:dyDescent="0.25">
      <c r="A221" s="632"/>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row>
    <row r="222" spans="1:66" s="633" customFormat="1" ht="13.5" x14ac:dyDescent="0.25">
      <c r="A222" s="632"/>
      <c r="B222" s="632"/>
      <c r="C222" s="632"/>
      <c r="D222" s="632"/>
      <c r="E222" s="632"/>
      <c r="F222" s="632"/>
      <c r="G222" s="632"/>
      <c r="H222" s="632"/>
      <c r="I222" s="632"/>
      <c r="J222" s="632"/>
      <c r="K222" s="632"/>
      <c r="L222" s="632"/>
      <c r="M222" s="632"/>
      <c r="N222" s="632"/>
      <c r="O222" s="632"/>
      <c r="P222" s="632"/>
      <c r="Q222" s="632"/>
      <c r="R222" s="632"/>
      <c r="S222" s="632"/>
      <c r="T222" s="632"/>
      <c r="U222" s="632"/>
      <c r="V222" s="632"/>
      <c r="W222" s="632"/>
      <c r="X222" s="632"/>
      <c r="Y222" s="632"/>
      <c r="Z222" s="632"/>
      <c r="AA222" s="632"/>
      <c r="AB222" s="632"/>
      <c r="AC222" s="632"/>
      <c r="AD222" s="632"/>
      <c r="AE222" s="632"/>
      <c r="AF222" s="632"/>
      <c r="AG222" s="632"/>
      <c r="AH222" s="632"/>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row>
    <row r="223" spans="1:66" s="633" customFormat="1" ht="13.5" x14ac:dyDescent="0.25">
      <c r="A223" s="632"/>
      <c r="B223" s="632"/>
      <c r="C223" s="632"/>
      <c r="D223" s="632"/>
      <c r="E223" s="632"/>
      <c r="F223" s="632"/>
      <c r="G223" s="632"/>
      <c r="H223" s="632"/>
      <c r="I223" s="632"/>
      <c r="J223" s="632"/>
      <c r="K223" s="632"/>
      <c r="L223" s="632"/>
      <c r="M223" s="632"/>
      <c r="N223" s="632"/>
      <c r="O223" s="632"/>
      <c r="P223" s="632"/>
      <c r="Q223" s="632"/>
      <c r="R223" s="632"/>
      <c r="S223" s="632"/>
      <c r="T223" s="632"/>
      <c r="U223" s="632"/>
      <c r="V223" s="632"/>
      <c r="W223" s="632"/>
      <c r="X223" s="632"/>
      <c r="Y223" s="632"/>
      <c r="Z223" s="632"/>
      <c r="AA223" s="632"/>
      <c r="AB223" s="632"/>
      <c r="AC223" s="632"/>
      <c r="AD223" s="632"/>
      <c r="AE223" s="632"/>
      <c r="AF223" s="632"/>
      <c r="AG223" s="632"/>
      <c r="AH223" s="632"/>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row>
    <row r="224" spans="1:66" s="633" customFormat="1" ht="13.5" x14ac:dyDescent="0.25">
      <c r="A224" s="632"/>
      <c r="B224" s="632"/>
      <c r="C224" s="632"/>
      <c r="D224" s="632"/>
      <c r="E224" s="632"/>
      <c r="F224" s="632"/>
      <c r="G224" s="632"/>
      <c r="H224" s="632"/>
      <c r="I224" s="632"/>
      <c r="J224" s="632"/>
      <c r="K224" s="632"/>
      <c r="L224" s="632"/>
      <c r="M224" s="632"/>
      <c r="N224" s="632"/>
      <c r="O224" s="632"/>
      <c r="P224" s="632"/>
      <c r="Q224" s="632"/>
      <c r="R224" s="632"/>
      <c r="S224" s="632"/>
      <c r="T224" s="632"/>
      <c r="U224" s="632"/>
      <c r="V224" s="632"/>
      <c r="W224" s="632"/>
      <c r="X224" s="632"/>
      <c r="Y224" s="632"/>
      <c r="Z224" s="632"/>
      <c r="AA224" s="632"/>
      <c r="AB224" s="632"/>
      <c r="AC224" s="632"/>
      <c r="AD224" s="632"/>
      <c r="AE224" s="632"/>
      <c r="AF224" s="632"/>
      <c r="AG224" s="632"/>
      <c r="AH224" s="632"/>
      <c r="AI224" s="632"/>
      <c r="AJ224" s="632"/>
      <c r="AK224" s="632"/>
      <c r="AL224" s="632"/>
      <c r="AM224" s="632"/>
      <c r="AN224" s="632"/>
      <c r="AO224" s="632"/>
      <c r="AP224" s="632"/>
      <c r="AQ224" s="632"/>
      <c r="AR224" s="632"/>
      <c r="AS224" s="632"/>
      <c r="AT224" s="632"/>
      <c r="AU224" s="632"/>
      <c r="AV224" s="632"/>
      <c r="AW224" s="632"/>
      <c r="AX224" s="632"/>
      <c r="AY224" s="632"/>
      <c r="AZ224" s="632"/>
      <c r="BA224" s="632"/>
      <c r="BB224" s="632"/>
      <c r="BC224" s="632"/>
      <c r="BD224" s="632"/>
      <c r="BE224" s="632"/>
      <c r="BF224" s="632"/>
      <c r="BG224" s="632"/>
      <c r="BH224" s="632"/>
      <c r="BI224" s="632"/>
      <c r="BJ224" s="632"/>
      <c r="BK224" s="632"/>
      <c r="BL224" s="632"/>
      <c r="BM224" s="632"/>
      <c r="BN224" s="632"/>
    </row>
    <row r="225" spans="1:66" s="633" customFormat="1" ht="13.5" x14ac:dyDescent="0.25">
      <c r="A225" s="632"/>
      <c r="B225" s="632"/>
      <c r="C225" s="632"/>
      <c r="D225" s="632"/>
      <c r="E225" s="632"/>
      <c r="F225" s="632"/>
      <c r="G225" s="632"/>
      <c r="H225" s="632"/>
      <c r="I225" s="632"/>
      <c r="J225" s="632"/>
      <c r="K225" s="632"/>
      <c r="L225" s="632"/>
      <c r="M225" s="632"/>
      <c r="N225" s="632"/>
      <c r="O225" s="632"/>
      <c r="P225" s="632"/>
      <c r="Q225" s="632"/>
      <c r="R225" s="632"/>
      <c r="S225" s="632"/>
      <c r="T225" s="632"/>
      <c r="U225" s="632"/>
      <c r="V225" s="632"/>
      <c r="W225" s="632"/>
      <c r="X225" s="632"/>
      <c r="Y225" s="632"/>
      <c r="Z225" s="632"/>
      <c r="AA225" s="632"/>
      <c r="AB225" s="632"/>
      <c r="AC225" s="632"/>
      <c r="AD225" s="632"/>
      <c r="AE225" s="632"/>
      <c r="AF225" s="632"/>
      <c r="AG225" s="632"/>
      <c r="AH225" s="632"/>
      <c r="AI225" s="632"/>
      <c r="AJ225" s="632"/>
      <c r="AK225" s="632"/>
      <c r="AL225" s="632"/>
      <c r="AM225" s="632"/>
      <c r="AN225" s="632"/>
      <c r="AO225" s="632"/>
      <c r="AP225" s="632"/>
      <c r="AQ225" s="632"/>
      <c r="AR225" s="632"/>
      <c r="AS225" s="632"/>
      <c r="AT225" s="632"/>
      <c r="AU225" s="632"/>
      <c r="AV225" s="632"/>
      <c r="AW225" s="632"/>
      <c r="AX225" s="632"/>
      <c r="AY225" s="632"/>
      <c r="AZ225" s="632"/>
      <c r="BA225" s="632"/>
      <c r="BB225" s="632"/>
      <c r="BC225" s="632"/>
      <c r="BD225" s="632"/>
      <c r="BE225" s="632"/>
      <c r="BF225" s="632"/>
      <c r="BG225" s="632"/>
      <c r="BH225" s="632"/>
      <c r="BI225" s="632"/>
      <c r="BJ225" s="632"/>
      <c r="BK225" s="632"/>
      <c r="BL225" s="632"/>
      <c r="BM225" s="632"/>
      <c r="BN225" s="632"/>
    </row>
    <row r="226" spans="1:66" s="633" customFormat="1" ht="13.5" x14ac:dyDescent="0.25">
      <c r="A226" s="632"/>
      <c r="B226" s="632"/>
      <c r="C226" s="632"/>
      <c r="D226" s="632"/>
      <c r="E226" s="632"/>
      <c r="F226" s="632"/>
      <c r="G226" s="632"/>
      <c r="H226" s="632"/>
      <c r="I226" s="632"/>
      <c r="J226" s="632"/>
      <c r="K226" s="632"/>
      <c r="L226" s="632"/>
      <c r="M226" s="632"/>
      <c r="N226" s="632"/>
      <c r="O226" s="632"/>
      <c r="P226" s="632"/>
      <c r="Q226" s="632"/>
      <c r="R226" s="632"/>
      <c r="S226" s="632"/>
      <c r="T226" s="632"/>
      <c r="U226" s="632"/>
      <c r="V226" s="632"/>
      <c r="W226" s="632"/>
      <c r="X226" s="632"/>
      <c r="Y226" s="632"/>
      <c r="Z226" s="632"/>
      <c r="AA226" s="632"/>
      <c r="AB226" s="632"/>
      <c r="AC226" s="632"/>
      <c r="AD226" s="632"/>
      <c r="AE226" s="632"/>
      <c r="AF226" s="632"/>
      <c r="AG226" s="632"/>
      <c r="AH226" s="632"/>
      <c r="AI226" s="632"/>
      <c r="AJ226" s="632"/>
      <c r="AK226" s="632"/>
      <c r="AL226" s="632"/>
      <c r="AM226" s="632"/>
      <c r="AN226" s="632"/>
      <c r="AO226" s="632"/>
      <c r="AP226" s="632"/>
      <c r="AQ226" s="632"/>
      <c r="AR226" s="632"/>
      <c r="AS226" s="632"/>
      <c r="AT226" s="632"/>
      <c r="AU226" s="632"/>
      <c r="AV226" s="632"/>
      <c r="AW226" s="632"/>
      <c r="AX226" s="632"/>
      <c r="AY226" s="632"/>
      <c r="AZ226" s="632"/>
      <c r="BA226" s="632"/>
      <c r="BB226" s="632"/>
      <c r="BC226" s="632"/>
      <c r="BD226" s="632"/>
      <c r="BE226" s="632"/>
      <c r="BF226" s="632"/>
      <c r="BG226" s="632"/>
      <c r="BH226" s="632"/>
      <c r="BI226" s="632"/>
      <c r="BJ226" s="632"/>
      <c r="BK226" s="632"/>
      <c r="BL226" s="632"/>
      <c r="BM226" s="632"/>
      <c r="BN226" s="632"/>
    </row>
    <row r="227" spans="1:66" s="633" customFormat="1" ht="13.5" x14ac:dyDescent="0.25">
      <c r="A227" s="632"/>
      <c r="B227" s="632"/>
      <c r="C227" s="632"/>
      <c r="D227" s="632"/>
      <c r="E227" s="632"/>
      <c r="F227" s="632"/>
      <c r="G227" s="632"/>
      <c r="H227" s="632"/>
      <c r="I227" s="632"/>
      <c r="J227" s="632"/>
      <c r="K227" s="632"/>
      <c r="L227" s="632"/>
      <c r="M227" s="632"/>
      <c r="N227" s="632"/>
      <c r="O227" s="632"/>
      <c r="P227" s="632"/>
      <c r="Q227" s="632"/>
      <c r="R227" s="632"/>
      <c r="S227" s="632"/>
      <c r="T227" s="632"/>
      <c r="U227" s="632"/>
      <c r="V227" s="632"/>
      <c r="W227" s="632"/>
      <c r="X227" s="632"/>
      <c r="Y227" s="632"/>
      <c r="Z227" s="632"/>
      <c r="AA227" s="632"/>
      <c r="AB227" s="632"/>
      <c r="AC227" s="632"/>
      <c r="AD227" s="632"/>
      <c r="AE227" s="632"/>
      <c r="AF227" s="632"/>
      <c r="AG227" s="632"/>
      <c r="AH227" s="632"/>
      <c r="AI227" s="632"/>
      <c r="AJ227" s="632"/>
      <c r="AK227" s="632"/>
      <c r="AL227" s="632"/>
      <c r="AM227" s="632"/>
      <c r="AN227" s="632"/>
      <c r="AO227" s="632"/>
      <c r="AP227" s="632"/>
      <c r="AQ227" s="632"/>
      <c r="AR227" s="632"/>
      <c r="AS227" s="632"/>
      <c r="AT227" s="632"/>
      <c r="AU227" s="632"/>
      <c r="AV227" s="632"/>
      <c r="AW227" s="632"/>
      <c r="AX227" s="632"/>
      <c r="AY227" s="632"/>
      <c r="AZ227" s="632"/>
      <c r="BA227" s="632"/>
      <c r="BB227" s="632"/>
      <c r="BC227" s="632"/>
      <c r="BD227" s="632"/>
      <c r="BE227" s="632"/>
      <c r="BF227" s="632"/>
      <c r="BG227" s="632"/>
      <c r="BH227" s="632"/>
      <c r="BI227" s="632"/>
      <c r="BJ227" s="632"/>
      <c r="BK227" s="632"/>
      <c r="BL227" s="632"/>
      <c r="BM227" s="632"/>
      <c r="BN227" s="632"/>
    </row>
    <row r="228" spans="1:66" s="633" customFormat="1" ht="13.5" x14ac:dyDescent="0.25">
      <c r="A228" s="632"/>
      <c r="B228" s="632"/>
      <c r="C228" s="632"/>
      <c r="D228" s="632"/>
      <c r="E228" s="632"/>
      <c r="F228" s="632"/>
      <c r="G228" s="632"/>
      <c r="H228" s="632"/>
      <c r="I228" s="632"/>
      <c r="J228" s="632"/>
      <c r="K228" s="632"/>
      <c r="L228" s="632"/>
      <c r="M228" s="632"/>
      <c r="N228" s="632"/>
      <c r="O228" s="632"/>
      <c r="P228" s="632"/>
      <c r="Q228" s="632"/>
      <c r="R228" s="632"/>
      <c r="S228" s="632"/>
      <c r="T228" s="632"/>
      <c r="U228" s="632"/>
      <c r="V228" s="632"/>
      <c r="W228" s="632"/>
      <c r="X228" s="632"/>
      <c r="Y228" s="632"/>
      <c r="Z228" s="632"/>
      <c r="AA228" s="632"/>
      <c r="AB228" s="632"/>
      <c r="AC228" s="632"/>
      <c r="AD228" s="632"/>
      <c r="AE228" s="632"/>
      <c r="AF228" s="632"/>
      <c r="AG228" s="632"/>
      <c r="AH228" s="632"/>
      <c r="AI228" s="632"/>
      <c r="AJ228" s="632"/>
      <c r="AK228" s="632"/>
      <c r="AL228" s="632"/>
      <c r="AM228" s="632"/>
      <c r="AN228" s="632"/>
      <c r="AO228" s="632"/>
      <c r="AP228" s="632"/>
      <c r="AQ228" s="632"/>
      <c r="AR228" s="632"/>
      <c r="AS228" s="632"/>
      <c r="AT228" s="632"/>
      <c r="AU228" s="632"/>
      <c r="AV228" s="632"/>
      <c r="AW228" s="632"/>
      <c r="AX228" s="632"/>
      <c r="AY228" s="632"/>
      <c r="AZ228" s="632"/>
      <c r="BA228" s="632"/>
      <c r="BB228" s="632"/>
      <c r="BC228" s="632"/>
      <c r="BD228" s="632"/>
      <c r="BE228" s="632"/>
      <c r="BF228" s="632"/>
      <c r="BG228" s="632"/>
      <c r="BH228" s="632"/>
      <c r="BI228" s="632"/>
      <c r="BJ228" s="632"/>
      <c r="BK228" s="632"/>
      <c r="BL228" s="632"/>
      <c r="BM228" s="632"/>
      <c r="BN228" s="632"/>
    </row>
    <row r="229" spans="1:66" s="633" customFormat="1" ht="13.5" x14ac:dyDescent="0.25">
      <c r="A229" s="632"/>
      <c r="B229" s="632"/>
      <c r="C229" s="632"/>
      <c r="D229" s="632"/>
      <c r="E229" s="632"/>
      <c r="F229" s="632"/>
      <c r="G229" s="632"/>
      <c r="H229" s="632"/>
      <c r="I229" s="632"/>
      <c r="J229" s="632"/>
      <c r="K229" s="632"/>
      <c r="L229" s="632"/>
      <c r="M229" s="632"/>
      <c r="N229" s="632"/>
      <c r="O229" s="632"/>
      <c r="P229" s="632"/>
      <c r="Q229" s="632"/>
      <c r="R229" s="632"/>
      <c r="S229" s="632"/>
      <c r="T229" s="632"/>
      <c r="U229" s="632"/>
      <c r="V229" s="632"/>
      <c r="W229" s="632"/>
      <c r="X229" s="632"/>
      <c r="Y229" s="632"/>
      <c r="Z229" s="632"/>
      <c r="AA229" s="632"/>
      <c r="AB229" s="632"/>
      <c r="AC229" s="632"/>
      <c r="AD229" s="632"/>
      <c r="AE229" s="632"/>
      <c r="AF229" s="632"/>
      <c r="AG229" s="632"/>
      <c r="AH229" s="632"/>
      <c r="AI229" s="632"/>
      <c r="AJ229" s="632"/>
      <c r="AK229" s="632"/>
      <c r="AL229" s="632"/>
      <c r="AM229" s="632"/>
      <c r="AN229" s="632"/>
      <c r="AO229" s="632"/>
      <c r="AP229" s="632"/>
      <c r="AQ229" s="632"/>
      <c r="AR229" s="632"/>
      <c r="AS229" s="632"/>
      <c r="AT229" s="632"/>
      <c r="AU229" s="632"/>
      <c r="AV229" s="632"/>
      <c r="AW229" s="632"/>
      <c r="AX229" s="632"/>
      <c r="AY229" s="632"/>
      <c r="AZ229" s="632"/>
      <c r="BA229" s="632"/>
      <c r="BB229" s="632"/>
      <c r="BC229" s="632"/>
      <c r="BD229" s="632"/>
      <c r="BE229" s="632"/>
      <c r="BF229" s="632"/>
      <c r="BG229" s="632"/>
      <c r="BH229" s="632"/>
      <c r="BI229" s="632"/>
      <c r="BJ229" s="632"/>
      <c r="BK229" s="632"/>
      <c r="BL229" s="632"/>
      <c r="BM229" s="632"/>
      <c r="BN229" s="632"/>
    </row>
    <row r="230" spans="1:66" s="633" customFormat="1" ht="13.5" x14ac:dyDescent="0.25">
      <c r="A230" s="632"/>
      <c r="B230" s="632"/>
      <c r="C230" s="632"/>
      <c r="D230" s="632"/>
      <c r="E230" s="632"/>
      <c r="F230" s="632"/>
      <c r="G230" s="632"/>
      <c r="H230" s="632"/>
      <c r="I230" s="632"/>
      <c r="J230" s="632"/>
      <c r="K230" s="632"/>
      <c r="L230" s="632"/>
      <c r="M230" s="632"/>
      <c r="N230" s="632"/>
      <c r="O230" s="632"/>
      <c r="P230" s="632"/>
      <c r="Q230" s="632"/>
      <c r="R230" s="632"/>
      <c r="S230" s="632"/>
      <c r="T230" s="632"/>
      <c r="U230" s="632"/>
      <c r="V230" s="632"/>
      <c r="W230" s="632"/>
      <c r="X230" s="632"/>
      <c r="Y230" s="632"/>
      <c r="Z230" s="632"/>
      <c r="AA230" s="632"/>
      <c r="AB230" s="632"/>
      <c r="AC230" s="632"/>
      <c r="AD230" s="632"/>
      <c r="AE230" s="632"/>
      <c r="AF230" s="632"/>
      <c r="AG230" s="632"/>
      <c r="AH230" s="632"/>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row>
    <row r="231" spans="1:66" s="633" customFormat="1" ht="13.5" x14ac:dyDescent="0.25">
      <c r="A231" s="632"/>
      <c r="B231" s="632"/>
      <c r="C231" s="632"/>
      <c r="D231" s="632"/>
      <c r="E231" s="632"/>
      <c r="F231" s="632"/>
      <c r="G231" s="632"/>
      <c r="H231" s="632"/>
      <c r="I231" s="632"/>
      <c r="J231" s="632"/>
      <c r="K231" s="632"/>
      <c r="L231" s="632"/>
      <c r="M231" s="632"/>
      <c r="N231" s="632"/>
      <c r="O231" s="632"/>
      <c r="P231" s="632"/>
      <c r="Q231" s="632"/>
      <c r="R231" s="632"/>
      <c r="S231" s="632"/>
      <c r="T231" s="632"/>
      <c r="U231" s="632"/>
      <c r="V231" s="632"/>
      <c r="W231" s="632"/>
      <c r="X231" s="632"/>
      <c r="Y231" s="632"/>
      <c r="Z231" s="632"/>
      <c r="AA231" s="632"/>
      <c r="AB231" s="632"/>
      <c r="AC231" s="632"/>
      <c r="AD231" s="632"/>
      <c r="AE231" s="632"/>
      <c r="AF231" s="632"/>
      <c r="AG231" s="632"/>
      <c r="AH231" s="632"/>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row>
    <row r="232" spans="1:66" s="633" customFormat="1" ht="13.5" x14ac:dyDescent="0.25">
      <c r="A232" s="632"/>
      <c r="B232" s="632"/>
      <c r="C232" s="632"/>
      <c r="D232" s="632"/>
      <c r="E232" s="632"/>
      <c r="F232" s="632"/>
      <c r="G232" s="632"/>
      <c r="H232" s="632"/>
      <c r="I232" s="632"/>
      <c r="J232" s="632"/>
      <c r="K232" s="632"/>
      <c r="L232" s="632"/>
      <c r="M232" s="632"/>
      <c r="N232" s="632"/>
      <c r="O232" s="632"/>
      <c r="P232" s="632"/>
      <c r="Q232" s="632"/>
      <c r="R232" s="632"/>
      <c r="S232" s="632"/>
      <c r="T232" s="632"/>
      <c r="U232" s="632"/>
      <c r="V232" s="632"/>
      <c r="W232" s="632"/>
      <c r="X232" s="632"/>
      <c r="Y232" s="632"/>
      <c r="Z232" s="632"/>
      <c r="AA232" s="632"/>
      <c r="AB232" s="632"/>
      <c r="AC232" s="632"/>
      <c r="AD232" s="632"/>
      <c r="AE232" s="632"/>
      <c r="AF232" s="632"/>
      <c r="AG232" s="632"/>
      <c r="AH232" s="632"/>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row>
    <row r="233" spans="1:66" s="633" customFormat="1" ht="13.5" x14ac:dyDescent="0.25">
      <c r="A233" s="632"/>
      <c r="B233" s="632"/>
      <c r="C233" s="632"/>
      <c r="D233" s="632"/>
      <c r="E233" s="632"/>
      <c r="F233" s="632"/>
      <c r="G233" s="632"/>
      <c r="H233" s="632"/>
      <c r="I233" s="632"/>
      <c r="J233" s="632"/>
      <c r="K233" s="632"/>
      <c r="L233" s="632"/>
      <c r="M233" s="632"/>
      <c r="N233" s="632"/>
      <c r="O233" s="632"/>
      <c r="P233" s="632"/>
      <c r="Q233" s="632"/>
      <c r="R233" s="632"/>
      <c r="S233" s="632"/>
      <c r="T233" s="632"/>
      <c r="U233" s="632"/>
      <c r="V233" s="632"/>
      <c r="W233" s="632"/>
      <c r="X233" s="632"/>
      <c r="Y233" s="632"/>
      <c r="Z233" s="632"/>
      <c r="AA233" s="632"/>
      <c r="AB233" s="632"/>
      <c r="AC233" s="632"/>
      <c r="AD233" s="632"/>
      <c r="AE233" s="632"/>
      <c r="AF233" s="632"/>
      <c r="AG233" s="632"/>
      <c r="AH233" s="632"/>
      <c r="AI233" s="632"/>
      <c r="AJ233" s="632"/>
      <c r="AK233" s="632"/>
      <c r="AL233" s="632"/>
      <c r="AM233" s="632"/>
      <c r="AN233" s="632"/>
      <c r="AO233" s="632"/>
      <c r="AP233" s="632"/>
      <c r="AQ233" s="632"/>
      <c r="AR233" s="632"/>
      <c r="AS233" s="632"/>
      <c r="AT233" s="632"/>
      <c r="AU233" s="632"/>
      <c r="AV233" s="632"/>
      <c r="AW233" s="632"/>
      <c r="AX233" s="632"/>
      <c r="AY233" s="632"/>
      <c r="AZ233" s="632"/>
      <c r="BA233" s="632"/>
      <c r="BB233" s="632"/>
      <c r="BC233" s="632"/>
      <c r="BD233" s="632"/>
      <c r="BE233" s="632"/>
      <c r="BF233" s="632"/>
      <c r="BG233" s="632"/>
      <c r="BH233" s="632"/>
      <c r="BI233" s="632"/>
      <c r="BJ233" s="632"/>
      <c r="BK233" s="632"/>
      <c r="BL233" s="632"/>
      <c r="BM233" s="632"/>
      <c r="BN233" s="632"/>
    </row>
    <row r="234" spans="1:66" s="633" customFormat="1" ht="13.5" x14ac:dyDescent="0.25">
      <c r="A234" s="632"/>
      <c r="B234" s="632"/>
      <c r="C234" s="632"/>
      <c r="D234" s="632"/>
      <c r="E234" s="632"/>
      <c r="F234" s="632"/>
      <c r="G234" s="632"/>
      <c r="H234" s="632"/>
      <c r="I234" s="632"/>
      <c r="J234" s="632"/>
      <c r="K234" s="632"/>
      <c r="L234" s="632"/>
      <c r="M234" s="632"/>
      <c r="N234" s="632"/>
      <c r="O234" s="632"/>
      <c r="P234" s="632"/>
      <c r="Q234" s="632"/>
      <c r="R234" s="632"/>
      <c r="S234" s="632"/>
      <c r="T234" s="632"/>
      <c r="U234" s="632"/>
      <c r="V234" s="632"/>
      <c r="W234" s="632"/>
      <c r="X234" s="632"/>
      <c r="Y234" s="632"/>
      <c r="Z234" s="632"/>
      <c r="AA234" s="632"/>
      <c r="AB234" s="632"/>
      <c r="AC234" s="632"/>
      <c r="AD234" s="632"/>
      <c r="AE234" s="632"/>
      <c r="AF234" s="632"/>
      <c r="AG234" s="632"/>
      <c r="AH234" s="632"/>
      <c r="AI234" s="632"/>
      <c r="AJ234" s="632"/>
      <c r="AK234" s="632"/>
      <c r="AL234" s="632"/>
      <c r="AM234" s="632"/>
      <c r="AN234" s="632"/>
      <c r="AO234" s="632"/>
      <c r="AP234" s="632"/>
      <c r="AQ234" s="632"/>
      <c r="AR234" s="632"/>
      <c r="AS234" s="632"/>
      <c r="AT234" s="632"/>
      <c r="AU234" s="632"/>
      <c r="AV234" s="632"/>
      <c r="AW234" s="632"/>
      <c r="AX234" s="632"/>
      <c r="AY234" s="632"/>
      <c r="AZ234" s="632"/>
      <c r="BA234" s="632"/>
      <c r="BB234" s="632"/>
      <c r="BC234" s="632"/>
      <c r="BD234" s="632"/>
      <c r="BE234" s="632"/>
      <c r="BF234" s="632"/>
      <c r="BG234" s="632"/>
      <c r="BH234" s="632"/>
      <c r="BI234" s="632"/>
      <c r="BJ234" s="632"/>
      <c r="BK234" s="632"/>
      <c r="BL234" s="632"/>
      <c r="BM234" s="632"/>
      <c r="BN234" s="632"/>
    </row>
    <row r="235" spans="1:66" s="633" customFormat="1" ht="13.5" x14ac:dyDescent="0.25">
      <c r="A235" s="632"/>
      <c r="B235" s="632"/>
      <c r="C235" s="632"/>
      <c r="D235" s="632"/>
      <c r="E235" s="632"/>
      <c r="F235" s="632"/>
      <c r="G235" s="632"/>
      <c r="H235" s="632"/>
      <c r="I235" s="632"/>
      <c r="J235" s="632"/>
      <c r="K235" s="632"/>
      <c r="L235" s="632"/>
      <c r="M235" s="632"/>
      <c r="N235" s="632"/>
      <c r="O235" s="632"/>
      <c r="P235" s="632"/>
      <c r="Q235" s="632"/>
      <c r="R235" s="632"/>
      <c r="S235" s="632"/>
      <c r="T235" s="632"/>
      <c r="U235" s="632"/>
      <c r="V235" s="632"/>
      <c r="W235" s="632"/>
      <c r="X235" s="632"/>
      <c r="Y235" s="632"/>
      <c r="Z235" s="632"/>
      <c r="AA235" s="632"/>
      <c r="AB235" s="632"/>
      <c r="AC235" s="632"/>
      <c r="AD235" s="632"/>
      <c r="AE235" s="632"/>
      <c r="AF235" s="632"/>
      <c r="AG235" s="632"/>
      <c r="AH235" s="632"/>
      <c r="AI235" s="632"/>
      <c r="AJ235" s="632"/>
      <c r="AK235" s="632"/>
      <c r="AL235" s="632"/>
      <c r="AM235" s="632"/>
      <c r="AN235" s="632"/>
      <c r="AO235" s="632"/>
      <c r="AP235" s="632"/>
      <c r="AQ235" s="632"/>
      <c r="AR235" s="632"/>
      <c r="AS235" s="632"/>
      <c r="AT235" s="632"/>
      <c r="AU235" s="632"/>
      <c r="AV235" s="632"/>
      <c r="AW235" s="632"/>
      <c r="AX235" s="632"/>
      <c r="AY235" s="632"/>
      <c r="AZ235" s="632"/>
      <c r="BA235" s="632"/>
      <c r="BB235" s="632"/>
      <c r="BC235" s="632"/>
      <c r="BD235" s="632"/>
      <c r="BE235" s="632"/>
      <c r="BF235" s="632"/>
      <c r="BG235" s="632"/>
      <c r="BH235" s="632"/>
      <c r="BI235" s="632"/>
      <c r="BJ235" s="632"/>
      <c r="BK235" s="632"/>
      <c r="BL235" s="632"/>
      <c r="BM235" s="632"/>
      <c r="BN235" s="632"/>
    </row>
    <row r="236" spans="1:66" s="633" customFormat="1" ht="13.5" x14ac:dyDescent="0.25">
      <c r="A236" s="632"/>
      <c r="B236" s="632"/>
      <c r="C236" s="632"/>
      <c r="D236" s="632"/>
      <c r="E236" s="632"/>
      <c r="F236" s="632"/>
      <c r="G236" s="632"/>
      <c r="H236" s="632"/>
      <c r="I236" s="632"/>
      <c r="J236" s="632"/>
      <c r="K236" s="632"/>
      <c r="L236" s="632"/>
      <c r="M236" s="632"/>
      <c r="N236" s="632"/>
      <c r="O236" s="632"/>
      <c r="P236" s="632"/>
      <c r="Q236" s="632"/>
      <c r="R236" s="632"/>
      <c r="S236" s="632"/>
      <c r="T236" s="632"/>
      <c r="U236" s="632"/>
      <c r="V236" s="632"/>
      <c r="W236" s="632"/>
      <c r="X236" s="632"/>
      <c r="Y236" s="632"/>
      <c r="Z236" s="632"/>
      <c r="AA236" s="632"/>
      <c r="AB236" s="632"/>
      <c r="AC236" s="632"/>
      <c r="AD236" s="632"/>
      <c r="AE236" s="632"/>
      <c r="AF236" s="632"/>
      <c r="AG236" s="632"/>
      <c r="AH236" s="632"/>
      <c r="AI236" s="632"/>
      <c r="AJ236" s="632"/>
      <c r="AK236" s="632"/>
      <c r="AL236" s="632"/>
      <c r="AM236" s="632"/>
      <c r="AN236" s="632"/>
      <c r="AO236" s="632"/>
      <c r="AP236" s="632"/>
      <c r="AQ236" s="632"/>
      <c r="AR236" s="632"/>
      <c r="AS236" s="632"/>
      <c r="AT236" s="632"/>
      <c r="AU236" s="632"/>
      <c r="AV236" s="632"/>
      <c r="AW236" s="632"/>
      <c r="AX236" s="632"/>
      <c r="AY236" s="632"/>
      <c r="AZ236" s="632"/>
      <c r="BA236" s="632"/>
      <c r="BB236" s="632"/>
      <c r="BC236" s="632"/>
      <c r="BD236" s="632"/>
      <c r="BE236" s="632"/>
      <c r="BF236" s="632"/>
      <c r="BG236" s="632"/>
      <c r="BH236" s="632"/>
      <c r="BI236" s="632"/>
      <c r="BJ236" s="632"/>
      <c r="BK236" s="632"/>
      <c r="BL236" s="632"/>
      <c r="BM236" s="632"/>
      <c r="BN236" s="632"/>
    </row>
    <row r="237" spans="1:66" s="633" customFormat="1" ht="13.5" x14ac:dyDescent="0.25">
      <c r="A237" s="632"/>
      <c r="B237" s="632"/>
      <c r="C237" s="632"/>
      <c r="D237" s="632"/>
      <c r="E237" s="632"/>
      <c r="F237" s="632"/>
      <c r="G237" s="632"/>
      <c r="H237" s="632"/>
      <c r="I237" s="632"/>
      <c r="J237" s="632"/>
      <c r="K237" s="632"/>
      <c r="L237" s="632"/>
      <c r="M237" s="632"/>
      <c r="N237" s="632"/>
      <c r="O237" s="632"/>
      <c r="P237" s="632"/>
      <c r="Q237" s="632"/>
      <c r="R237" s="632"/>
      <c r="S237" s="632"/>
      <c r="T237" s="632"/>
      <c r="U237" s="632"/>
      <c r="V237" s="632"/>
      <c r="W237" s="632"/>
      <c r="X237" s="632"/>
      <c r="Y237" s="632"/>
      <c r="Z237" s="632"/>
      <c r="AA237" s="632"/>
      <c r="AB237" s="632"/>
      <c r="AC237" s="632"/>
      <c r="AD237" s="632"/>
      <c r="AE237" s="632"/>
      <c r="AF237" s="632"/>
      <c r="AG237" s="632"/>
      <c r="AH237" s="632"/>
      <c r="AI237" s="632"/>
      <c r="AJ237" s="632"/>
      <c r="AK237" s="632"/>
      <c r="AL237" s="632"/>
      <c r="AM237" s="632"/>
      <c r="AN237" s="632"/>
      <c r="AO237" s="632"/>
      <c r="AP237" s="632"/>
      <c r="AQ237" s="632"/>
      <c r="AR237" s="632"/>
      <c r="AS237" s="632"/>
      <c r="AT237" s="632"/>
      <c r="AU237" s="632"/>
      <c r="AV237" s="632"/>
      <c r="AW237" s="632"/>
      <c r="AX237" s="632"/>
      <c r="AY237" s="632"/>
      <c r="AZ237" s="632"/>
      <c r="BA237" s="632"/>
      <c r="BB237" s="632"/>
      <c r="BC237" s="632"/>
      <c r="BD237" s="632"/>
      <c r="BE237" s="632"/>
      <c r="BF237" s="632"/>
      <c r="BG237" s="632"/>
      <c r="BH237" s="632"/>
      <c r="BI237" s="632"/>
      <c r="BJ237" s="632"/>
      <c r="BK237" s="632"/>
      <c r="BL237" s="632"/>
      <c r="BM237" s="632"/>
      <c r="BN237" s="632"/>
    </row>
    <row r="238" spans="1:66" s="633" customFormat="1" ht="13.5" x14ac:dyDescent="0.25">
      <c r="A238" s="632"/>
      <c r="B238" s="632"/>
      <c r="C238" s="632"/>
      <c r="D238" s="632"/>
      <c r="E238" s="632"/>
      <c r="F238" s="632"/>
      <c r="G238" s="632"/>
      <c r="H238" s="632"/>
      <c r="I238" s="632"/>
      <c r="J238" s="632"/>
      <c r="K238" s="632"/>
      <c r="L238" s="632"/>
      <c r="M238" s="632"/>
      <c r="N238" s="632"/>
      <c r="O238" s="632"/>
      <c r="P238" s="632"/>
      <c r="Q238" s="632"/>
      <c r="R238" s="632"/>
      <c r="S238" s="632"/>
      <c r="T238" s="632"/>
      <c r="U238" s="632"/>
      <c r="V238" s="632"/>
      <c r="W238" s="632"/>
      <c r="X238" s="632"/>
      <c r="Y238" s="632"/>
      <c r="Z238" s="632"/>
      <c r="AA238" s="632"/>
      <c r="AB238" s="632"/>
      <c r="AC238" s="632"/>
      <c r="AD238" s="632"/>
      <c r="AE238" s="632"/>
      <c r="AF238" s="632"/>
      <c r="AG238" s="632"/>
      <c r="AH238" s="632"/>
      <c r="AI238" s="632"/>
      <c r="AJ238" s="632"/>
      <c r="AK238" s="632"/>
      <c r="AL238" s="632"/>
      <c r="AM238" s="632"/>
      <c r="AN238" s="632"/>
      <c r="AO238" s="632"/>
      <c r="AP238" s="632"/>
      <c r="AQ238" s="632"/>
      <c r="AR238" s="632"/>
      <c r="AS238" s="632"/>
      <c r="AT238" s="632"/>
      <c r="AU238" s="632"/>
      <c r="AV238" s="632"/>
      <c r="AW238" s="632"/>
      <c r="AX238" s="632"/>
      <c r="AY238" s="632"/>
      <c r="AZ238" s="632"/>
      <c r="BA238" s="632"/>
      <c r="BB238" s="632"/>
      <c r="BC238" s="632"/>
      <c r="BD238" s="632"/>
      <c r="BE238" s="632"/>
      <c r="BF238" s="632"/>
      <c r="BG238" s="632"/>
      <c r="BH238" s="632"/>
      <c r="BI238" s="632"/>
      <c r="BJ238" s="632"/>
      <c r="BK238" s="632"/>
      <c r="BL238" s="632"/>
      <c r="BM238" s="632"/>
      <c r="BN238" s="632"/>
    </row>
    <row r="239" spans="1:66" s="633" customFormat="1" ht="13.5" x14ac:dyDescent="0.25">
      <c r="A239" s="632"/>
      <c r="B239" s="632"/>
      <c r="C239" s="632"/>
      <c r="D239" s="632"/>
      <c r="E239" s="632"/>
      <c r="F239" s="632"/>
      <c r="G239" s="632"/>
      <c r="H239" s="632"/>
      <c r="I239" s="632"/>
      <c r="J239" s="632"/>
      <c r="K239" s="632"/>
      <c r="L239" s="632"/>
      <c r="M239" s="632"/>
      <c r="N239" s="632"/>
      <c r="O239" s="632"/>
      <c r="P239" s="632"/>
      <c r="Q239" s="632"/>
      <c r="R239" s="632"/>
      <c r="S239" s="632"/>
      <c r="T239" s="632"/>
      <c r="U239" s="632"/>
      <c r="V239" s="632"/>
      <c r="W239" s="632"/>
      <c r="X239" s="632"/>
      <c r="Y239" s="632"/>
      <c r="Z239" s="632"/>
      <c r="AA239" s="632"/>
      <c r="AB239" s="632"/>
      <c r="AC239" s="632"/>
      <c r="AD239" s="632"/>
      <c r="AE239" s="632"/>
      <c r="AF239" s="632"/>
      <c r="AG239" s="632"/>
      <c r="AH239" s="632"/>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row>
    <row r="240" spans="1:66" s="633" customFormat="1" ht="13.5" x14ac:dyDescent="0.25">
      <c r="A240" s="632"/>
      <c r="B240" s="632"/>
      <c r="C240" s="632"/>
      <c r="D240" s="632"/>
      <c r="E240" s="632"/>
      <c r="F240" s="632"/>
      <c r="G240" s="632"/>
      <c r="H240" s="632"/>
      <c r="I240" s="632"/>
      <c r="J240" s="632"/>
      <c r="K240" s="632"/>
      <c r="L240" s="632"/>
      <c r="M240" s="632"/>
      <c r="N240" s="632"/>
      <c r="O240" s="632"/>
      <c r="P240" s="632"/>
      <c r="Q240" s="632"/>
      <c r="R240" s="632"/>
      <c r="S240" s="632"/>
      <c r="T240" s="632"/>
      <c r="U240" s="632"/>
      <c r="V240" s="632"/>
      <c r="W240" s="632"/>
      <c r="X240" s="632"/>
      <c r="Y240" s="632"/>
      <c r="Z240" s="632"/>
      <c r="AA240" s="632"/>
      <c r="AB240" s="632"/>
      <c r="AC240" s="632"/>
      <c r="AD240" s="632"/>
      <c r="AE240" s="632"/>
      <c r="AF240" s="632"/>
      <c r="AG240" s="632"/>
      <c r="AH240" s="632"/>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row>
    <row r="241" spans="1:66" s="633" customFormat="1" ht="13.5" x14ac:dyDescent="0.25">
      <c r="A241" s="632"/>
      <c r="B241" s="632"/>
      <c r="C241" s="632"/>
      <c r="D241" s="632"/>
      <c r="E241" s="632"/>
      <c r="F241" s="632"/>
      <c r="G241" s="632"/>
      <c r="H241" s="632"/>
      <c r="I241" s="632"/>
      <c r="J241" s="632"/>
      <c r="K241" s="632"/>
      <c r="L241" s="632"/>
      <c r="M241" s="632"/>
      <c r="N241" s="632"/>
      <c r="O241" s="632"/>
      <c r="P241" s="632"/>
      <c r="Q241" s="632"/>
      <c r="R241" s="632"/>
      <c r="S241" s="632"/>
      <c r="T241" s="632"/>
      <c r="U241" s="632"/>
      <c r="V241" s="632"/>
      <c r="W241" s="632"/>
      <c r="X241" s="632"/>
      <c r="Y241" s="632"/>
      <c r="Z241" s="632"/>
      <c r="AA241" s="632"/>
      <c r="AB241" s="632"/>
      <c r="AC241" s="632"/>
      <c r="AD241" s="632"/>
      <c r="AE241" s="632"/>
      <c r="AF241" s="632"/>
      <c r="AG241" s="632"/>
      <c r="AH241" s="632"/>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row>
    <row r="242" spans="1:66" s="633" customFormat="1" ht="13.5" x14ac:dyDescent="0.25">
      <c r="A242" s="632"/>
      <c r="B242" s="632"/>
      <c r="C242" s="632"/>
      <c r="D242" s="632"/>
      <c r="E242" s="632"/>
      <c r="F242" s="632"/>
      <c r="G242" s="632"/>
      <c r="H242" s="632"/>
      <c r="I242" s="632"/>
      <c r="J242" s="632"/>
      <c r="K242" s="632"/>
      <c r="L242" s="632"/>
      <c r="M242" s="632"/>
      <c r="N242" s="632"/>
      <c r="O242" s="632"/>
      <c r="P242" s="632"/>
      <c r="Q242" s="632"/>
      <c r="R242" s="632"/>
      <c r="S242" s="632"/>
      <c r="T242" s="632"/>
      <c r="U242" s="632"/>
      <c r="V242" s="632"/>
      <c r="W242" s="632"/>
      <c r="X242" s="632"/>
      <c r="Y242" s="632"/>
      <c r="Z242" s="632"/>
      <c r="AA242" s="632"/>
      <c r="AB242" s="632"/>
      <c r="AC242" s="632"/>
      <c r="AD242" s="632"/>
      <c r="AE242" s="632"/>
      <c r="AF242" s="632"/>
      <c r="AG242" s="632"/>
      <c r="AH242" s="632"/>
      <c r="AI242" s="632"/>
      <c r="AJ242" s="632"/>
      <c r="AK242" s="632"/>
      <c r="AL242" s="632"/>
      <c r="AM242" s="632"/>
      <c r="AN242" s="632"/>
      <c r="AO242" s="632"/>
      <c r="AP242" s="632"/>
      <c r="AQ242" s="632"/>
      <c r="AR242" s="632"/>
      <c r="AS242" s="632"/>
      <c r="AT242" s="632"/>
      <c r="AU242" s="632"/>
      <c r="AV242" s="632"/>
      <c r="AW242" s="632"/>
      <c r="AX242" s="632"/>
      <c r="AY242" s="632"/>
      <c r="AZ242" s="632"/>
      <c r="BA242" s="632"/>
      <c r="BB242" s="632"/>
      <c r="BC242" s="632"/>
      <c r="BD242" s="632"/>
      <c r="BE242" s="632"/>
      <c r="BF242" s="632"/>
      <c r="BG242" s="632"/>
      <c r="BH242" s="632"/>
      <c r="BI242" s="632"/>
      <c r="BJ242" s="632"/>
      <c r="BK242" s="632"/>
      <c r="BL242" s="632"/>
      <c r="BM242" s="632"/>
      <c r="BN242" s="632"/>
    </row>
    <row r="243" spans="1:66" s="633" customFormat="1" ht="13.5" x14ac:dyDescent="0.25">
      <c r="A243" s="632"/>
      <c r="B243" s="632"/>
      <c r="C243" s="632"/>
      <c r="D243" s="632"/>
      <c r="E243" s="632"/>
      <c r="F243" s="632"/>
      <c r="G243" s="632"/>
      <c r="H243" s="632"/>
      <c r="I243" s="632"/>
      <c r="J243" s="632"/>
      <c r="K243" s="632"/>
      <c r="L243" s="632"/>
      <c r="M243" s="632"/>
      <c r="N243" s="632"/>
      <c r="O243" s="632"/>
      <c r="P243" s="632"/>
      <c r="Q243" s="632"/>
      <c r="R243" s="632"/>
      <c r="S243" s="632"/>
      <c r="T243" s="632"/>
      <c r="U243" s="632"/>
      <c r="V243" s="632"/>
      <c r="W243" s="632"/>
      <c r="X243" s="632"/>
      <c r="Y243" s="632"/>
      <c r="Z243" s="632"/>
      <c r="AA243" s="632"/>
      <c r="AB243" s="632"/>
      <c r="AC243" s="632"/>
      <c r="AD243" s="632"/>
      <c r="AE243" s="632"/>
      <c r="AF243" s="632"/>
      <c r="AG243" s="632"/>
      <c r="AH243" s="632"/>
      <c r="AI243" s="632"/>
      <c r="AJ243" s="632"/>
      <c r="AK243" s="632"/>
      <c r="AL243" s="632"/>
      <c r="AM243" s="632"/>
      <c r="AN243" s="632"/>
      <c r="AO243" s="632"/>
      <c r="AP243" s="632"/>
      <c r="AQ243" s="632"/>
      <c r="AR243" s="632"/>
      <c r="AS243" s="632"/>
      <c r="AT243" s="632"/>
      <c r="AU243" s="632"/>
      <c r="AV243" s="632"/>
      <c r="AW243" s="632"/>
      <c r="AX243" s="632"/>
      <c r="AY243" s="632"/>
      <c r="AZ243" s="632"/>
      <c r="BA243" s="632"/>
      <c r="BB243" s="632"/>
      <c r="BC243" s="632"/>
      <c r="BD243" s="632"/>
      <c r="BE243" s="632"/>
      <c r="BF243" s="632"/>
      <c r="BG243" s="632"/>
      <c r="BH243" s="632"/>
      <c r="BI243" s="632"/>
      <c r="BJ243" s="632"/>
      <c r="BK243" s="632"/>
      <c r="BL243" s="632"/>
      <c r="BM243" s="632"/>
      <c r="BN243" s="632"/>
    </row>
    <row r="244" spans="1:66" s="633" customFormat="1" ht="13.5" x14ac:dyDescent="0.25">
      <c r="A244" s="632"/>
      <c r="B244" s="632"/>
      <c r="C244" s="632"/>
      <c r="D244" s="632"/>
      <c r="E244" s="632"/>
      <c r="F244" s="632"/>
      <c r="G244" s="632"/>
      <c r="H244" s="632"/>
      <c r="I244" s="632"/>
      <c r="J244" s="632"/>
      <c r="K244" s="632"/>
      <c r="L244" s="632"/>
      <c r="M244" s="632"/>
      <c r="N244" s="632"/>
      <c r="O244" s="632"/>
      <c r="P244" s="632"/>
      <c r="Q244" s="632"/>
      <c r="R244" s="632"/>
      <c r="S244" s="632"/>
      <c r="T244" s="632"/>
      <c r="U244" s="632"/>
      <c r="V244" s="632"/>
      <c r="W244" s="632"/>
      <c r="X244" s="632"/>
      <c r="Y244" s="632"/>
      <c r="Z244" s="632"/>
      <c r="AA244" s="632"/>
      <c r="AB244" s="632"/>
      <c r="AC244" s="632"/>
      <c r="AD244" s="632"/>
      <c r="AE244" s="632"/>
      <c r="AF244" s="632"/>
      <c r="AG244" s="632"/>
      <c r="AH244" s="632"/>
      <c r="AI244" s="632"/>
      <c r="AJ244" s="632"/>
      <c r="AK244" s="632"/>
      <c r="AL244" s="632"/>
      <c r="AM244" s="632"/>
      <c r="AN244" s="632"/>
      <c r="AO244" s="632"/>
      <c r="AP244" s="632"/>
      <c r="AQ244" s="632"/>
      <c r="AR244" s="632"/>
      <c r="AS244" s="632"/>
      <c r="AT244" s="632"/>
      <c r="AU244" s="632"/>
      <c r="AV244" s="632"/>
      <c r="AW244" s="632"/>
      <c r="AX244" s="632"/>
      <c r="AY244" s="632"/>
      <c r="AZ244" s="632"/>
      <c r="BA244" s="632"/>
      <c r="BB244" s="632"/>
      <c r="BC244" s="632"/>
      <c r="BD244" s="632"/>
      <c r="BE244" s="632"/>
      <c r="BF244" s="632"/>
      <c r="BG244" s="632"/>
      <c r="BH244" s="632"/>
      <c r="BI244" s="632"/>
      <c r="BJ244" s="632"/>
      <c r="BK244" s="632"/>
      <c r="BL244" s="632"/>
      <c r="BM244" s="632"/>
      <c r="BN244" s="632"/>
    </row>
    <row r="245" spans="1:66" s="633" customFormat="1" ht="13.5" x14ac:dyDescent="0.25">
      <c r="A245" s="632"/>
      <c r="B245" s="632"/>
      <c r="C245" s="632"/>
      <c r="D245" s="632"/>
      <c r="E245" s="632"/>
      <c r="F245" s="632"/>
      <c r="G245" s="632"/>
      <c r="H245" s="632"/>
      <c r="I245" s="632"/>
      <c r="J245" s="632"/>
      <c r="K245" s="632"/>
      <c r="L245" s="632"/>
      <c r="M245" s="632"/>
      <c r="N245" s="632"/>
      <c r="O245" s="632"/>
      <c r="P245" s="632"/>
      <c r="Q245" s="632"/>
      <c r="R245" s="632"/>
      <c r="S245" s="632"/>
      <c r="T245" s="632"/>
      <c r="U245" s="632"/>
      <c r="V245" s="632"/>
      <c r="W245" s="632"/>
      <c r="X245" s="632"/>
      <c r="Y245" s="632"/>
      <c r="Z245" s="632"/>
      <c r="AA245" s="632"/>
      <c r="AB245" s="632"/>
      <c r="AC245" s="632"/>
      <c r="AD245" s="632"/>
      <c r="AE245" s="632"/>
      <c r="AF245" s="632"/>
      <c r="AG245" s="632"/>
      <c r="AH245" s="632"/>
      <c r="AI245" s="632"/>
      <c r="AJ245" s="632"/>
      <c r="AK245" s="632"/>
      <c r="AL245" s="632"/>
      <c r="AM245" s="632"/>
      <c r="AN245" s="632"/>
      <c r="AO245" s="632"/>
      <c r="AP245" s="632"/>
      <c r="AQ245" s="632"/>
      <c r="AR245" s="632"/>
      <c r="AS245" s="632"/>
      <c r="AT245" s="632"/>
      <c r="AU245" s="632"/>
      <c r="AV245" s="632"/>
      <c r="AW245" s="632"/>
      <c r="AX245" s="632"/>
      <c r="AY245" s="632"/>
      <c r="AZ245" s="632"/>
      <c r="BA245" s="632"/>
      <c r="BB245" s="632"/>
      <c r="BC245" s="632"/>
      <c r="BD245" s="632"/>
      <c r="BE245" s="632"/>
      <c r="BF245" s="632"/>
      <c r="BG245" s="632"/>
      <c r="BH245" s="632"/>
      <c r="BI245" s="632"/>
      <c r="BJ245" s="632"/>
      <c r="BK245" s="632"/>
      <c r="BL245" s="632"/>
      <c r="BM245" s="632"/>
      <c r="BN245" s="632"/>
    </row>
    <row r="246" spans="1:66" s="633" customFormat="1" ht="13.5" x14ac:dyDescent="0.25">
      <c r="A246" s="632"/>
      <c r="B246" s="632"/>
      <c r="C246" s="632"/>
      <c r="D246" s="632"/>
      <c r="E246" s="632"/>
      <c r="F246" s="632"/>
      <c r="G246" s="632"/>
      <c r="H246" s="632"/>
      <c r="I246" s="632"/>
      <c r="J246" s="632"/>
      <c r="K246" s="632"/>
      <c r="L246" s="632"/>
      <c r="M246" s="632"/>
      <c r="N246" s="632"/>
      <c r="O246" s="632"/>
      <c r="P246" s="632"/>
      <c r="Q246" s="632"/>
      <c r="R246" s="632"/>
      <c r="S246" s="632"/>
      <c r="T246" s="632"/>
      <c r="U246" s="632"/>
      <c r="V246" s="632"/>
      <c r="W246" s="632"/>
      <c r="X246" s="632"/>
      <c r="Y246" s="632"/>
      <c r="Z246" s="632"/>
      <c r="AA246" s="632"/>
      <c r="AB246" s="632"/>
      <c r="AC246" s="632"/>
      <c r="AD246" s="632"/>
      <c r="AE246" s="632"/>
      <c r="AF246" s="632"/>
      <c r="AG246" s="632"/>
      <c r="AH246" s="632"/>
      <c r="AI246" s="632"/>
      <c r="AJ246" s="632"/>
      <c r="AK246" s="632"/>
      <c r="AL246" s="632"/>
      <c r="AM246" s="632"/>
      <c r="AN246" s="632"/>
      <c r="AO246" s="632"/>
      <c r="AP246" s="632"/>
      <c r="AQ246" s="632"/>
      <c r="AR246" s="632"/>
      <c r="AS246" s="632"/>
      <c r="AT246" s="632"/>
      <c r="AU246" s="632"/>
      <c r="AV246" s="632"/>
      <c r="AW246" s="632"/>
      <c r="AX246" s="632"/>
      <c r="AY246" s="632"/>
      <c r="AZ246" s="632"/>
      <c r="BA246" s="632"/>
      <c r="BB246" s="632"/>
      <c r="BC246" s="632"/>
      <c r="BD246" s="632"/>
      <c r="BE246" s="632"/>
      <c r="BF246" s="632"/>
      <c r="BG246" s="632"/>
      <c r="BH246" s="632"/>
      <c r="BI246" s="632"/>
      <c r="BJ246" s="632"/>
      <c r="BK246" s="632"/>
      <c r="BL246" s="632"/>
      <c r="BM246" s="632"/>
      <c r="BN246" s="632"/>
    </row>
    <row r="247" spans="1:66" s="633" customFormat="1" ht="13.5" x14ac:dyDescent="0.25">
      <c r="A247" s="632"/>
      <c r="B247" s="632"/>
      <c r="C247" s="632"/>
      <c r="D247" s="632"/>
      <c r="E247" s="632"/>
      <c r="F247" s="632"/>
      <c r="G247" s="632"/>
      <c r="H247" s="632"/>
      <c r="I247" s="632"/>
      <c r="J247" s="632"/>
      <c r="K247" s="632"/>
      <c r="L247" s="632"/>
      <c r="M247" s="632"/>
      <c r="N247" s="632"/>
      <c r="O247" s="632"/>
      <c r="P247" s="632"/>
      <c r="Q247" s="632"/>
      <c r="R247" s="632"/>
      <c r="S247" s="632"/>
      <c r="T247" s="632"/>
      <c r="U247" s="632"/>
      <c r="V247" s="632"/>
      <c r="W247" s="632"/>
      <c r="X247" s="632"/>
      <c r="Y247" s="632"/>
      <c r="Z247" s="632"/>
      <c r="AA247" s="632"/>
      <c r="AB247" s="632"/>
      <c r="AC247" s="632"/>
      <c r="AD247" s="632"/>
      <c r="AE247" s="632"/>
      <c r="AF247" s="632"/>
      <c r="AG247" s="632"/>
      <c r="AH247" s="632"/>
      <c r="AI247" s="632"/>
      <c r="AJ247" s="632"/>
      <c r="AK247" s="632"/>
      <c r="AL247" s="632"/>
      <c r="AM247" s="632"/>
      <c r="AN247" s="632"/>
      <c r="AO247" s="632"/>
      <c r="AP247" s="632"/>
      <c r="AQ247" s="632"/>
      <c r="AR247" s="632"/>
      <c r="AS247" s="632"/>
      <c r="AT247" s="632"/>
      <c r="AU247" s="632"/>
      <c r="AV247" s="632"/>
      <c r="AW247" s="632"/>
      <c r="AX247" s="632"/>
      <c r="AY247" s="632"/>
      <c r="AZ247" s="632"/>
      <c r="BA247" s="632"/>
      <c r="BB247" s="632"/>
      <c r="BC247" s="632"/>
      <c r="BD247" s="632"/>
      <c r="BE247" s="632"/>
      <c r="BF247" s="632"/>
      <c r="BG247" s="632"/>
      <c r="BH247" s="632"/>
      <c r="BI247" s="632"/>
      <c r="BJ247" s="632"/>
      <c r="BK247" s="632"/>
      <c r="BL247" s="632"/>
      <c r="BM247" s="632"/>
      <c r="BN247" s="632"/>
    </row>
    <row r="248" spans="1:66" s="633" customFormat="1" ht="13.5" x14ac:dyDescent="0.25">
      <c r="A248" s="632"/>
      <c r="B248" s="632"/>
      <c r="C248" s="632"/>
      <c r="D248" s="632"/>
      <c r="E248" s="632"/>
      <c r="F248" s="632"/>
      <c r="G248" s="632"/>
      <c r="H248" s="632"/>
      <c r="I248" s="632"/>
      <c r="J248" s="632"/>
      <c r="K248" s="632"/>
      <c r="L248" s="632"/>
      <c r="M248" s="632"/>
      <c r="N248" s="632"/>
      <c r="O248" s="632"/>
      <c r="P248" s="632"/>
      <c r="Q248" s="632"/>
      <c r="R248" s="632"/>
      <c r="S248" s="632"/>
      <c r="T248" s="632"/>
      <c r="U248" s="632"/>
      <c r="V248" s="632"/>
      <c r="W248" s="632"/>
      <c r="X248" s="632"/>
      <c r="Y248" s="632"/>
      <c r="Z248" s="632"/>
      <c r="AA248" s="632"/>
      <c r="AB248" s="632"/>
      <c r="AC248" s="632"/>
      <c r="AD248" s="632"/>
      <c r="AE248" s="632"/>
      <c r="AF248" s="632"/>
      <c r="AG248" s="632"/>
      <c r="AH248" s="632"/>
      <c r="AI248" s="632"/>
      <c r="AJ248" s="632"/>
      <c r="AK248" s="632"/>
      <c r="AL248" s="632"/>
      <c r="AM248" s="632"/>
      <c r="AN248" s="632"/>
      <c r="AO248" s="632"/>
      <c r="AP248" s="632"/>
      <c r="AQ248" s="632"/>
      <c r="AR248" s="632"/>
      <c r="AS248" s="632"/>
      <c r="AT248" s="632"/>
      <c r="AU248" s="632"/>
      <c r="AV248" s="632"/>
      <c r="AW248" s="632"/>
      <c r="AX248" s="632"/>
      <c r="AY248" s="632"/>
      <c r="AZ248" s="632"/>
      <c r="BA248" s="632"/>
      <c r="BB248" s="632"/>
      <c r="BC248" s="632"/>
      <c r="BD248" s="632"/>
      <c r="BE248" s="632"/>
      <c r="BF248" s="632"/>
      <c r="BG248" s="632"/>
      <c r="BH248" s="632"/>
      <c r="BI248" s="632"/>
      <c r="BJ248" s="632"/>
      <c r="BK248" s="632"/>
      <c r="BL248" s="632"/>
      <c r="BM248" s="632"/>
      <c r="BN248" s="632"/>
    </row>
    <row r="249" spans="1:66" s="633" customFormat="1" ht="13.5" x14ac:dyDescent="0.25">
      <c r="A249" s="632"/>
      <c r="B249" s="632"/>
      <c r="C249" s="632"/>
      <c r="D249" s="632"/>
      <c r="E249" s="632"/>
      <c r="F249" s="632"/>
      <c r="G249" s="632"/>
      <c r="H249" s="632"/>
      <c r="I249" s="632"/>
      <c r="J249" s="632"/>
      <c r="K249" s="632"/>
      <c r="L249" s="632"/>
      <c r="M249" s="632"/>
      <c r="N249" s="632"/>
      <c r="O249" s="632"/>
      <c r="P249" s="632"/>
      <c r="Q249" s="632"/>
      <c r="R249" s="632"/>
      <c r="S249" s="632"/>
      <c r="T249" s="632"/>
      <c r="U249" s="632"/>
      <c r="V249" s="632"/>
      <c r="W249" s="632"/>
      <c r="X249" s="632"/>
      <c r="Y249" s="632"/>
      <c r="Z249" s="632"/>
      <c r="AA249" s="632"/>
      <c r="AB249" s="632"/>
      <c r="AC249" s="632"/>
      <c r="AD249" s="632"/>
      <c r="AE249" s="632"/>
      <c r="AF249" s="632"/>
      <c r="AG249" s="632"/>
      <c r="AH249" s="632"/>
      <c r="AI249" s="632"/>
      <c r="AJ249" s="632"/>
      <c r="AK249" s="632"/>
      <c r="AL249" s="632"/>
      <c r="AM249" s="632"/>
      <c r="AN249" s="632"/>
      <c r="AO249" s="632"/>
      <c r="AP249" s="632"/>
      <c r="AQ249" s="632"/>
      <c r="AR249" s="632"/>
      <c r="AS249" s="632"/>
      <c r="AT249" s="632"/>
      <c r="AU249" s="632"/>
      <c r="AV249" s="632"/>
      <c r="AW249" s="632"/>
      <c r="AX249" s="632"/>
      <c r="AY249" s="632"/>
      <c r="AZ249" s="632"/>
      <c r="BA249" s="632"/>
      <c r="BB249" s="632"/>
      <c r="BC249" s="632"/>
      <c r="BD249" s="632"/>
      <c r="BE249" s="632"/>
      <c r="BF249" s="632"/>
      <c r="BG249" s="632"/>
      <c r="BH249" s="632"/>
      <c r="BI249" s="632"/>
      <c r="BJ249" s="632"/>
      <c r="BK249" s="632"/>
      <c r="BL249" s="632"/>
      <c r="BM249" s="632"/>
      <c r="BN249" s="632"/>
    </row>
    <row r="250" spans="1:66" s="633" customFormat="1" ht="13.5" x14ac:dyDescent="0.25">
      <c r="A250" s="632"/>
      <c r="B250" s="632"/>
      <c r="C250" s="632"/>
      <c r="D250" s="632"/>
      <c r="E250" s="632"/>
      <c r="F250" s="632"/>
      <c r="G250" s="632"/>
      <c r="H250" s="632"/>
      <c r="I250" s="632"/>
      <c r="J250" s="632"/>
      <c r="K250" s="632"/>
      <c r="L250" s="632"/>
      <c r="M250" s="632"/>
      <c r="N250" s="632"/>
      <c r="O250" s="632"/>
      <c r="P250" s="632"/>
      <c r="Q250" s="632"/>
      <c r="R250" s="632"/>
      <c r="S250" s="632"/>
      <c r="T250" s="632"/>
      <c r="U250" s="632"/>
      <c r="V250" s="632"/>
      <c r="W250" s="632"/>
      <c r="X250" s="632"/>
      <c r="Y250" s="632"/>
      <c r="Z250" s="632"/>
      <c r="AA250" s="632"/>
      <c r="AB250" s="632"/>
      <c r="AC250" s="632"/>
      <c r="AD250" s="632"/>
      <c r="AE250" s="632"/>
      <c r="AF250" s="632"/>
      <c r="AG250" s="632"/>
      <c r="AH250" s="632"/>
      <c r="AI250" s="632"/>
      <c r="AJ250" s="632"/>
      <c r="AK250" s="632"/>
      <c r="AL250" s="632"/>
      <c r="AM250" s="632"/>
      <c r="AN250" s="632"/>
      <c r="AO250" s="632"/>
      <c r="AP250" s="632"/>
      <c r="AQ250" s="632"/>
      <c r="AR250" s="632"/>
      <c r="AS250" s="632"/>
      <c r="AT250" s="632"/>
      <c r="AU250" s="632"/>
      <c r="AV250" s="632"/>
      <c r="AW250" s="632"/>
      <c r="AX250" s="632"/>
      <c r="AY250" s="632"/>
      <c r="AZ250" s="632"/>
      <c r="BA250" s="632"/>
      <c r="BB250" s="632"/>
      <c r="BC250" s="632"/>
      <c r="BD250" s="632"/>
      <c r="BE250" s="632"/>
      <c r="BF250" s="632"/>
      <c r="BG250" s="632"/>
      <c r="BH250" s="632"/>
      <c r="BI250" s="632"/>
      <c r="BJ250" s="632"/>
      <c r="BK250" s="632"/>
      <c r="BL250" s="632"/>
      <c r="BM250" s="632"/>
      <c r="BN250" s="632"/>
    </row>
    <row r="251" spans="1:66" s="633" customFormat="1" ht="13.5" x14ac:dyDescent="0.25">
      <c r="A251" s="632"/>
      <c r="B251" s="632"/>
      <c r="C251" s="632"/>
      <c r="D251" s="632"/>
      <c r="E251" s="632"/>
      <c r="F251" s="632"/>
      <c r="G251" s="632"/>
      <c r="H251" s="632"/>
      <c r="I251" s="632"/>
      <c r="J251" s="632"/>
      <c r="K251" s="632"/>
      <c r="L251" s="632"/>
      <c r="M251" s="632"/>
      <c r="N251" s="632"/>
      <c r="O251" s="632"/>
      <c r="P251" s="632"/>
      <c r="Q251" s="632"/>
      <c r="R251" s="632"/>
      <c r="S251" s="632"/>
      <c r="T251" s="632"/>
      <c r="U251" s="632"/>
      <c r="V251" s="632"/>
      <c r="W251" s="632"/>
      <c r="X251" s="632"/>
      <c r="Y251" s="632"/>
      <c r="Z251" s="632"/>
      <c r="AA251" s="632"/>
      <c r="AB251" s="632"/>
      <c r="AC251" s="632"/>
      <c r="AD251" s="632"/>
      <c r="AE251" s="632"/>
      <c r="AF251" s="632"/>
      <c r="AG251" s="632"/>
      <c r="AH251" s="632"/>
      <c r="AI251" s="632"/>
      <c r="AJ251" s="632"/>
      <c r="AK251" s="632"/>
      <c r="AL251" s="632"/>
      <c r="AM251" s="632"/>
      <c r="AN251" s="632"/>
      <c r="AO251" s="632"/>
      <c r="AP251" s="632"/>
      <c r="AQ251" s="632"/>
      <c r="AR251" s="632"/>
      <c r="AS251" s="632"/>
      <c r="AT251" s="632"/>
      <c r="AU251" s="632"/>
      <c r="AV251" s="632"/>
      <c r="AW251" s="632"/>
      <c r="AX251" s="632"/>
      <c r="AY251" s="632"/>
      <c r="AZ251" s="632"/>
      <c r="BA251" s="632"/>
      <c r="BB251" s="632"/>
      <c r="BC251" s="632"/>
      <c r="BD251" s="632"/>
      <c r="BE251" s="632"/>
      <c r="BF251" s="632"/>
      <c r="BG251" s="632"/>
      <c r="BH251" s="632"/>
      <c r="BI251" s="632"/>
      <c r="BJ251" s="632"/>
      <c r="BK251" s="632"/>
      <c r="BL251" s="632"/>
      <c r="BM251" s="632"/>
      <c r="BN251" s="632"/>
    </row>
    <row r="252" spans="1:66" s="633" customFormat="1" ht="13.5" x14ac:dyDescent="0.25">
      <c r="A252" s="632"/>
      <c r="B252" s="632"/>
      <c r="C252" s="632"/>
      <c r="D252" s="632"/>
      <c r="E252" s="632"/>
      <c r="F252" s="632"/>
      <c r="G252" s="632"/>
      <c r="H252" s="632"/>
      <c r="I252" s="632"/>
      <c r="J252" s="632"/>
      <c r="K252" s="632"/>
      <c r="L252" s="632"/>
      <c r="M252" s="632"/>
      <c r="N252" s="632"/>
      <c r="O252" s="632"/>
      <c r="P252" s="632"/>
      <c r="Q252" s="632"/>
      <c r="R252" s="632"/>
      <c r="S252" s="632"/>
      <c r="T252" s="632"/>
      <c r="U252" s="632"/>
      <c r="V252" s="632"/>
      <c r="W252" s="632"/>
      <c r="X252" s="632"/>
      <c r="Y252" s="632"/>
      <c r="Z252" s="632"/>
      <c r="AA252" s="632"/>
      <c r="AB252" s="632"/>
      <c r="AC252" s="632"/>
      <c r="AD252" s="632"/>
      <c r="AE252" s="632"/>
      <c r="AF252" s="632"/>
      <c r="AG252" s="632"/>
      <c r="AH252" s="632"/>
      <c r="AI252" s="632"/>
      <c r="AJ252" s="632"/>
      <c r="AK252" s="632"/>
      <c r="AL252" s="632"/>
      <c r="AM252" s="632"/>
      <c r="AN252" s="632"/>
      <c r="AO252" s="632"/>
      <c r="AP252" s="632"/>
      <c r="AQ252" s="632"/>
      <c r="AR252" s="632"/>
      <c r="AS252" s="632"/>
      <c r="AT252" s="632"/>
      <c r="AU252" s="632"/>
      <c r="AV252" s="632"/>
      <c r="AW252" s="632"/>
      <c r="AX252" s="632"/>
      <c r="AY252" s="632"/>
      <c r="AZ252" s="632"/>
      <c r="BA252" s="632"/>
      <c r="BB252" s="632"/>
      <c r="BC252" s="632"/>
      <c r="BD252" s="632"/>
      <c r="BE252" s="632"/>
      <c r="BF252" s="632"/>
      <c r="BG252" s="632"/>
      <c r="BH252" s="632"/>
      <c r="BI252" s="632"/>
      <c r="BJ252" s="632"/>
      <c r="BK252" s="632"/>
      <c r="BL252" s="632"/>
      <c r="BM252" s="632"/>
      <c r="BN252" s="632"/>
    </row>
    <row r="253" spans="1:66" s="633" customFormat="1" ht="13.5" x14ac:dyDescent="0.25">
      <c r="A253" s="632"/>
      <c r="B253" s="632"/>
      <c r="C253" s="632"/>
      <c r="D253" s="632"/>
      <c r="E253" s="632"/>
      <c r="F253" s="632"/>
      <c r="G253" s="632"/>
      <c r="H253" s="632"/>
      <c r="I253" s="632"/>
      <c r="J253" s="632"/>
      <c r="K253" s="632"/>
      <c r="L253" s="632"/>
      <c r="M253" s="632"/>
      <c r="N253" s="632"/>
      <c r="O253" s="632"/>
      <c r="P253" s="632"/>
      <c r="Q253" s="632"/>
      <c r="R253" s="632"/>
      <c r="S253" s="632"/>
      <c r="T253" s="632"/>
      <c r="U253" s="632"/>
      <c r="V253" s="632"/>
      <c r="W253" s="632"/>
      <c r="X253" s="632"/>
      <c r="Y253" s="632"/>
      <c r="Z253" s="632"/>
      <c r="AA253" s="632"/>
      <c r="AB253" s="632"/>
      <c r="AC253" s="632"/>
      <c r="AD253" s="632"/>
      <c r="AE253" s="632"/>
      <c r="AF253" s="632"/>
      <c r="AG253" s="632"/>
      <c r="AH253" s="632"/>
      <c r="AI253" s="632"/>
      <c r="AJ253" s="632"/>
      <c r="AK253" s="632"/>
      <c r="AL253" s="632"/>
      <c r="AM253" s="632"/>
      <c r="AN253" s="632"/>
      <c r="AO253" s="632"/>
      <c r="AP253" s="632"/>
      <c r="AQ253" s="632"/>
      <c r="AR253" s="632"/>
      <c r="AS253" s="632"/>
      <c r="AT253" s="632"/>
      <c r="AU253" s="632"/>
      <c r="AV253" s="632"/>
      <c r="AW253" s="632"/>
      <c r="AX253" s="632"/>
      <c r="AY253" s="632"/>
      <c r="AZ253" s="632"/>
      <c r="BA253" s="632"/>
      <c r="BB253" s="632"/>
      <c r="BC253" s="632"/>
      <c r="BD253" s="632"/>
      <c r="BE253" s="632"/>
      <c r="BF253" s="632"/>
      <c r="BG253" s="632"/>
      <c r="BH253" s="632"/>
      <c r="BI253" s="632"/>
      <c r="BJ253" s="632"/>
      <c r="BK253" s="632"/>
      <c r="BL253" s="632"/>
      <c r="BM253" s="632"/>
      <c r="BN253" s="632"/>
    </row>
    <row r="254" spans="1:66" s="633" customFormat="1" ht="13.5" x14ac:dyDescent="0.25">
      <c r="A254" s="632"/>
      <c r="B254" s="632"/>
      <c r="C254" s="632"/>
      <c r="D254" s="632"/>
      <c r="E254" s="632"/>
      <c r="F254" s="632"/>
      <c r="G254" s="632"/>
      <c r="H254" s="632"/>
      <c r="I254" s="632"/>
      <c r="J254" s="632"/>
      <c r="K254" s="632"/>
      <c r="L254" s="632"/>
      <c r="M254" s="632"/>
      <c r="N254" s="632"/>
      <c r="O254" s="632"/>
      <c r="P254" s="632"/>
      <c r="Q254" s="632"/>
      <c r="R254" s="632"/>
      <c r="S254" s="632"/>
      <c r="T254" s="632"/>
      <c r="U254" s="632"/>
      <c r="V254" s="632"/>
      <c r="W254" s="632"/>
      <c r="X254" s="632"/>
      <c r="Y254" s="632"/>
      <c r="Z254" s="632"/>
      <c r="AA254" s="632"/>
      <c r="AB254" s="632"/>
      <c r="AC254" s="632"/>
      <c r="AD254" s="632"/>
      <c r="AE254" s="632"/>
      <c r="AF254" s="632"/>
      <c r="AG254" s="632"/>
      <c r="AH254" s="632"/>
      <c r="AI254" s="632"/>
      <c r="AJ254" s="632"/>
      <c r="AK254" s="632"/>
      <c r="AL254" s="632"/>
      <c r="AM254" s="632"/>
      <c r="AN254" s="632"/>
      <c r="AO254" s="632"/>
      <c r="AP254" s="632"/>
      <c r="AQ254" s="632"/>
      <c r="AR254" s="632"/>
      <c r="AS254" s="632"/>
      <c r="AT254" s="632"/>
      <c r="AU254" s="632"/>
      <c r="AV254" s="632"/>
      <c r="AW254" s="632"/>
      <c r="AX254" s="632"/>
      <c r="AY254" s="632"/>
      <c r="AZ254" s="632"/>
      <c r="BA254" s="632"/>
      <c r="BB254" s="632"/>
      <c r="BC254" s="632"/>
      <c r="BD254" s="632"/>
      <c r="BE254" s="632"/>
      <c r="BF254" s="632"/>
      <c r="BG254" s="632"/>
      <c r="BH254" s="632"/>
      <c r="BI254" s="632"/>
      <c r="BJ254" s="632"/>
      <c r="BK254" s="632"/>
      <c r="BL254" s="632"/>
      <c r="BM254" s="632"/>
      <c r="BN254" s="632"/>
    </row>
    <row r="255" spans="1:66" s="633" customFormat="1" ht="13.5" x14ac:dyDescent="0.25">
      <c r="A255" s="632"/>
      <c r="B255" s="632"/>
      <c r="C255" s="632"/>
      <c r="D255" s="632"/>
      <c r="E255" s="632"/>
      <c r="F255" s="632"/>
      <c r="G255" s="632"/>
      <c r="H255" s="632"/>
      <c r="I255" s="632"/>
      <c r="J255" s="632"/>
      <c r="K255" s="632"/>
      <c r="L255" s="632"/>
      <c r="M255" s="632"/>
      <c r="N255" s="632"/>
      <c r="O255" s="632"/>
      <c r="P255" s="632"/>
      <c r="Q255" s="632"/>
      <c r="R255" s="632"/>
      <c r="S255" s="632"/>
      <c r="T255" s="632"/>
      <c r="U255" s="632"/>
      <c r="V255" s="632"/>
      <c r="W255" s="632"/>
      <c r="X255" s="632"/>
      <c r="Y255" s="632"/>
      <c r="Z255" s="632"/>
      <c r="AA255" s="632"/>
      <c r="AB255" s="632"/>
      <c r="AC255" s="632"/>
      <c r="AD255" s="632"/>
      <c r="AE255" s="632"/>
      <c r="AF255" s="632"/>
      <c r="AG255" s="632"/>
      <c r="AH255" s="632"/>
      <c r="AI255" s="632"/>
      <c r="AJ255" s="632"/>
      <c r="AK255" s="632"/>
      <c r="AL255" s="632"/>
      <c r="AM255" s="632"/>
      <c r="AN255" s="632"/>
      <c r="AO255" s="632"/>
      <c r="AP255" s="632"/>
      <c r="AQ255" s="632"/>
      <c r="AR255" s="632"/>
      <c r="AS255" s="632"/>
      <c r="AT255" s="632"/>
      <c r="AU255" s="632"/>
      <c r="AV255" s="632"/>
      <c r="AW255" s="632"/>
      <c r="AX255" s="632"/>
      <c r="AY255" s="632"/>
      <c r="AZ255" s="632"/>
      <c r="BA255" s="632"/>
      <c r="BB255" s="632"/>
      <c r="BC255" s="632"/>
      <c r="BD255" s="632"/>
      <c r="BE255" s="632"/>
      <c r="BF255" s="632"/>
      <c r="BG255" s="632"/>
      <c r="BH255" s="632"/>
      <c r="BI255" s="632"/>
      <c r="BJ255" s="632"/>
      <c r="BK255" s="632"/>
      <c r="BL255" s="632"/>
      <c r="BM255" s="632"/>
      <c r="BN255" s="632"/>
    </row>
    <row r="256" spans="1:66" s="633" customFormat="1" ht="13.5" x14ac:dyDescent="0.25">
      <c r="A256" s="632"/>
      <c r="B256" s="632"/>
      <c r="C256" s="632"/>
      <c r="D256" s="632"/>
      <c r="E256" s="632"/>
      <c r="F256" s="632"/>
      <c r="G256" s="632"/>
      <c r="H256" s="632"/>
      <c r="I256" s="632"/>
      <c r="J256" s="632"/>
      <c r="K256" s="632"/>
      <c r="L256" s="632"/>
      <c r="M256" s="632"/>
      <c r="N256" s="632"/>
      <c r="O256" s="632"/>
      <c r="P256" s="632"/>
      <c r="Q256" s="632"/>
      <c r="R256" s="632"/>
      <c r="S256" s="632"/>
      <c r="T256" s="632"/>
      <c r="U256" s="632"/>
      <c r="V256" s="632"/>
      <c r="W256" s="632"/>
      <c r="X256" s="632"/>
      <c r="Y256" s="632"/>
      <c r="Z256" s="632"/>
      <c r="AA256" s="632"/>
      <c r="AB256" s="632"/>
      <c r="AC256" s="632"/>
      <c r="AD256" s="632"/>
      <c r="AE256" s="632"/>
      <c r="AF256" s="632"/>
      <c r="AG256" s="632"/>
      <c r="AH256" s="632"/>
      <c r="AI256" s="632"/>
      <c r="AJ256" s="632"/>
      <c r="AK256" s="632"/>
      <c r="AL256" s="632"/>
      <c r="AM256" s="632"/>
      <c r="AN256" s="632"/>
      <c r="AO256" s="632"/>
      <c r="AP256" s="632"/>
      <c r="AQ256" s="632"/>
      <c r="AR256" s="632"/>
      <c r="AS256" s="632"/>
      <c r="AT256" s="632"/>
      <c r="AU256" s="632"/>
      <c r="AV256" s="632"/>
      <c r="AW256" s="632"/>
      <c r="AX256" s="632"/>
      <c r="AY256" s="632"/>
      <c r="AZ256" s="632"/>
      <c r="BA256" s="632"/>
      <c r="BB256" s="632"/>
      <c r="BC256" s="632"/>
      <c r="BD256" s="632"/>
      <c r="BE256" s="632"/>
      <c r="BF256" s="632"/>
      <c r="BG256" s="632"/>
      <c r="BH256" s="632"/>
      <c r="BI256" s="632"/>
      <c r="BJ256" s="632"/>
      <c r="BK256" s="632"/>
      <c r="BL256" s="632"/>
      <c r="BM256" s="632"/>
      <c r="BN256" s="632"/>
    </row>
    <row r="257" spans="1:66" s="633" customFormat="1" ht="13.5" x14ac:dyDescent="0.25">
      <c r="A257" s="632"/>
      <c r="B257" s="632"/>
      <c r="C257" s="632"/>
      <c r="D257" s="632"/>
      <c r="E257" s="632"/>
      <c r="F257" s="632"/>
      <c r="G257" s="632"/>
      <c r="H257" s="632"/>
      <c r="I257" s="632"/>
      <c r="J257" s="632"/>
      <c r="K257" s="632"/>
      <c r="L257" s="632"/>
      <c r="M257" s="632"/>
      <c r="N257" s="632"/>
      <c r="O257" s="632"/>
      <c r="P257" s="632"/>
      <c r="Q257" s="632"/>
      <c r="R257" s="632"/>
      <c r="S257" s="632"/>
      <c r="T257" s="632"/>
      <c r="U257" s="632"/>
      <c r="V257" s="632"/>
      <c r="W257" s="632"/>
      <c r="X257" s="632"/>
      <c r="Y257" s="632"/>
      <c r="Z257" s="632"/>
      <c r="AA257" s="632"/>
      <c r="AB257" s="632"/>
      <c r="AC257" s="632"/>
      <c r="AD257" s="632"/>
      <c r="AE257" s="632"/>
      <c r="AF257" s="632"/>
      <c r="AG257" s="632"/>
      <c r="AH257" s="632"/>
      <c r="AI257" s="632"/>
      <c r="AJ257" s="632"/>
      <c r="AK257" s="632"/>
      <c r="AL257" s="632"/>
      <c r="AM257" s="632"/>
      <c r="AN257" s="632"/>
      <c r="AO257" s="632"/>
      <c r="AP257" s="632"/>
      <c r="AQ257" s="632"/>
      <c r="AR257" s="632"/>
      <c r="AS257" s="632"/>
      <c r="AT257" s="632"/>
      <c r="AU257" s="632"/>
      <c r="AV257" s="632"/>
      <c r="AW257" s="632"/>
      <c r="AX257" s="632"/>
      <c r="AY257" s="632"/>
      <c r="AZ257" s="632"/>
      <c r="BA257" s="632"/>
      <c r="BB257" s="632"/>
      <c r="BC257" s="632"/>
      <c r="BD257" s="632"/>
      <c r="BE257" s="632"/>
      <c r="BF257" s="632"/>
      <c r="BG257" s="632"/>
      <c r="BH257" s="632"/>
      <c r="BI257" s="632"/>
      <c r="BJ257" s="632"/>
      <c r="BK257" s="632"/>
      <c r="BL257" s="632"/>
      <c r="BM257" s="632"/>
      <c r="BN257" s="632"/>
    </row>
    <row r="258" spans="1:66" s="633" customFormat="1" ht="13.5" x14ac:dyDescent="0.25">
      <c r="A258" s="632"/>
      <c r="B258" s="632"/>
      <c r="C258" s="632"/>
      <c r="D258" s="632"/>
      <c r="E258" s="632"/>
      <c r="F258" s="632"/>
      <c r="G258" s="632"/>
      <c r="H258" s="632"/>
      <c r="I258" s="632"/>
      <c r="J258" s="632"/>
      <c r="K258" s="632"/>
      <c r="L258" s="632"/>
      <c r="M258" s="632"/>
      <c r="N258" s="632"/>
      <c r="O258" s="632"/>
      <c r="P258" s="632"/>
      <c r="Q258" s="632"/>
      <c r="R258" s="632"/>
      <c r="S258" s="632"/>
      <c r="T258" s="632"/>
      <c r="U258" s="632"/>
      <c r="V258" s="632"/>
      <c r="W258" s="632"/>
      <c r="X258" s="632"/>
      <c r="Y258" s="632"/>
      <c r="Z258" s="632"/>
      <c r="AA258" s="632"/>
      <c r="AB258" s="632"/>
      <c r="AC258" s="632"/>
      <c r="AD258" s="632"/>
      <c r="AE258" s="632"/>
      <c r="AF258" s="632"/>
      <c r="AG258" s="632"/>
      <c r="AH258" s="632"/>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row>
    <row r="259" spans="1:66" s="633" customFormat="1" ht="13.5" x14ac:dyDescent="0.25">
      <c r="A259" s="632"/>
      <c r="B259" s="632"/>
      <c r="C259" s="632"/>
      <c r="D259" s="632"/>
      <c r="E259" s="632"/>
      <c r="F259" s="632"/>
      <c r="G259" s="632"/>
      <c r="H259" s="632"/>
      <c r="I259" s="632"/>
      <c r="J259" s="632"/>
      <c r="K259" s="632"/>
      <c r="L259" s="632"/>
      <c r="M259" s="632"/>
      <c r="N259" s="632"/>
      <c r="O259" s="632"/>
      <c r="P259" s="632"/>
      <c r="Q259" s="632"/>
      <c r="R259" s="632"/>
      <c r="S259" s="632"/>
      <c r="T259" s="632"/>
      <c r="U259" s="632"/>
      <c r="V259" s="632"/>
      <c r="W259" s="632"/>
      <c r="X259" s="632"/>
      <c r="Y259" s="632"/>
      <c r="Z259" s="632"/>
      <c r="AA259" s="632"/>
      <c r="AB259" s="632"/>
      <c r="AC259" s="632"/>
      <c r="AD259" s="632"/>
      <c r="AE259" s="632"/>
      <c r="AF259" s="632"/>
      <c r="AG259" s="632"/>
      <c r="AH259" s="632"/>
      <c r="AI259" s="632"/>
      <c r="AJ259" s="632"/>
      <c r="AK259" s="632"/>
      <c r="AL259" s="632"/>
      <c r="AM259" s="632"/>
      <c r="AN259" s="632"/>
      <c r="AO259" s="632"/>
      <c r="AP259" s="632"/>
      <c r="AQ259" s="632"/>
      <c r="AR259" s="632"/>
      <c r="AS259" s="632"/>
      <c r="AT259" s="632"/>
      <c r="AU259" s="632"/>
      <c r="AV259" s="632"/>
      <c r="AW259" s="632"/>
      <c r="AX259" s="632"/>
      <c r="AY259" s="632"/>
      <c r="AZ259" s="632"/>
      <c r="BA259" s="632"/>
      <c r="BB259" s="632"/>
      <c r="BC259" s="632"/>
      <c r="BD259" s="632"/>
      <c r="BE259" s="632"/>
      <c r="BF259" s="632"/>
      <c r="BG259" s="632"/>
      <c r="BH259" s="632"/>
      <c r="BI259" s="632"/>
      <c r="BJ259" s="632"/>
      <c r="BK259" s="632"/>
      <c r="BL259" s="632"/>
      <c r="BM259" s="632"/>
      <c r="BN259" s="632"/>
    </row>
    <row r="260" spans="1:66" s="633" customFormat="1" ht="13.5" x14ac:dyDescent="0.25">
      <c r="A260" s="632"/>
      <c r="B260" s="632"/>
      <c r="C260" s="632"/>
      <c r="D260" s="632"/>
      <c r="E260" s="632"/>
      <c r="F260" s="632"/>
      <c r="G260" s="632"/>
      <c r="H260" s="632"/>
      <c r="I260" s="632"/>
      <c r="J260" s="632"/>
      <c r="K260" s="632"/>
      <c r="L260" s="632"/>
      <c r="M260" s="632"/>
      <c r="N260" s="632"/>
      <c r="O260" s="632"/>
      <c r="P260" s="632"/>
      <c r="Q260" s="632"/>
      <c r="R260" s="632"/>
      <c r="S260" s="632"/>
      <c r="T260" s="632"/>
      <c r="U260" s="632"/>
      <c r="V260" s="632"/>
      <c r="W260" s="632"/>
      <c r="X260" s="632"/>
      <c r="Y260" s="632"/>
      <c r="Z260" s="632"/>
      <c r="AA260" s="632"/>
      <c r="AB260" s="632"/>
      <c r="AC260" s="632"/>
      <c r="AD260" s="632"/>
      <c r="AE260" s="632"/>
      <c r="AF260" s="632"/>
      <c r="AG260" s="632"/>
      <c r="AH260" s="632"/>
      <c r="AI260" s="632"/>
      <c r="AJ260" s="632"/>
      <c r="AK260" s="632"/>
      <c r="AL260" s="632"/>
      <c r="AM260" s="632"/>
      <c r="AN260" s="632"/>
      <c r="AO260" s="632"/>
      <c r="AP260" s="632"/>
      <c r="AQ260" s="632"/>
      <c r="AR260" s="632"/>
      <c r="AS260" s="632"/>
      <c r="AT260" s="632"/>
      <c r="AU260" s="632"/>
      <c r="AV260" s="632"/>
      <c r="AW260" s="632"/>
      <c r="AX260" s="632"/>
      <c r="AY260" s="632"/>
      <c r="AZ260" s="632"/>
      <c r="BA260" s="632"/>
      <c r="BB260" s="632"/>
      <c r="BC260" s="632"/>
      <c r="BD260" s="632"/>
      <c r="BE260" s="632"/>
      <c r="BF260" s="632"/>
      <c r="BG260" s="632"/>
      <c r="BH260" s="632"/>
      <c r="BI260" s="632"/>
      <c r="BJ260" s="632"/>
      <c r="BK260" s="632"/>
      <c r="BL260" s="632"/>
      <c r="BM260" s="632"/>
      <c r="BN260" s="632"/>
    </row>
    <row r="261" spans="1:66" s="633" customFormat="1" ht="13.5" x14ac:dyDescent="0.25">
      <c r="A261" s="632"/>
      <c r="B261" s="632"/>
      <c r="C261" s="632"/>
      <c r="D261" s="632"/>
      <c r="E261" s="632"/>
      <c r="F261" s="632"/>
      <c r="G261" s="632"/>
      <c r="H261" s="632"/>
      <c r="I261" s="632"/>
      <c r="J261" s="632"/>
      <c r="K261" s="632"/>
      <c r="L261" s="632"/>
      <c r="M261" s="632"/>
      <c r="N261" s="632"/>
      <c r="O261" s="632"/>
      <c r="P261" s="632"/>
      <c r="Q261" s="632"/>
      <c r="R261" s="632"/>
      <c r="S261" s="632"/>
      <c r="T261" s="632"/>
      <c r="U261" s="632"/>
      <c r="V261" s="632"/>
      <c r="W261" s="632"/>
      <c r="X261" s="632"/>
      <c r="Y261" s="632"/>
      <c r="Z261" s="632"/>
      <c r="AA261" s="632"/>
      <c r="AB261" s="632"/>
      <c r="AC261" s="632"/>
      <c r="AD261" s="632"/>
      <c r="AE261" s="632"/>
      <c r="AF261" s="632"/>
      <c r="AG261" s="632"/>
      <c r="AH261" s="632"/>
      <c r="AI261" s="632"/>
      <c r="AJ261" s="632"/>
      <c r="AK261" s="632"/>
      <c r="AL261" s="632"/>
      <c r="AM261" s="632"/>
      <c r="AN261" s="632"/>
      <c r="AO261" s="632"/>
      <c r="AP261" s="632"/>
      <c r="AQ261" s="632"/>
      <c r="AR261" s="632"/>
      <c r="AS261" s="632"/>
      <c r="AT261" s="632"/>
      <c r="AU261" s="632"/>
      <c r="AV261" s="632"/>
      <c r="AW261" s="632"/>
      <c r="AX261" s="632"/>
      <c r="AY261" s="632"/>
      <c r="AZ261" s="632"/>
      <c r="BA261" s="632"/>
      <c r="BB261" s="632"/>
      <c r="BC261" s="632"/>
      <c r="BD261" s="632"/>
      <c r="BE261" s="632"/>
      <c r="BF261" s="632"/>
      <c r="BG261" s="632"/>
      <c r="BH261" s="632"/>
      <c r="BI261" s="632"/>
      <c r="BJ261" s="632"/>
      <c r="BK261" s="632"/>
      <c r="BL261" s="632"/>
      <c r="BM261" s="632"/>
      <c r="BN261" s="632"/>
    </row>
    <row r="262" spans="1:66" s="633" customFormat="1" ht="13.5" x14ac:dyDescent="0.25">
      <c r="A262" s="632"/>
      <c r="B262" s="632"/>
      <c r="C262" s="632"/>
      <c r="D262" s="632"/>
      <c r="E262" s="632"/>
      <c r="F262" s="632"/>
      <c r="G262" s="632"/>
      <c r="H262" s="632"/>
      <c r="I262" s="632"/>
      <c r="J262" s="632"/>
      <c r="K262" s="632"/>
      <c r="L262" s="632"/>
      <c r="M262" s="632"/>
      <c r="N262" s="632"/>
      <c r="O262" s="632"/>
      <c r="P262" s="632"/>
      <c r="Q262" s="632"/>
      <c r="R262" s="632"/>
      <c r="S262" s="632"/>
      <c r="T262" s="632"/>
      <c r="U262" s="632"/>
      <c r="V262" s="632"/>
      <c r="W262" s="632"/>
      <c r="X262" s="632"/>
      <c r="Y262" s="632"/>
      <c r="Z262" s="632"/>
      <c r="AA262" s="632"/>
      <c r="AB262" s="632"/>
      <c r="AC262" s="632"/>
      <c r="AD262" s="632"/>
      <c r="AE262" s="632"/>
      <c r="AF262" s="632"/>
      <c r="AG262" s="632"/>
      <c r="AH262" s="632"/>
      <c r="AI262" s="632"/>
      <c r="AJ262" s="632"/>
      <c r="AK262" s="632"/>
      <c r="AL262" s="632"/>
      <c r="AM262" s="632"/>
      <c r="AN262" s="632"/>
      <c r="AO262" s="632"/>
      <c r="AP262" s="632"/>
      <c r="AQ262" s="632"/>
      <c r="AR262" s="632"/>
      <c r="AS262" s="632"/>
      <c r="AT262" s="632"/>
      <c r="AU262" s="632"/>
      <c r="AV262" s="632"/>
      <c r="AW262" s="632"/>
      <c r="AX262" s="632"/>
      <c r="AY262" s="632"/>
      <c r="AZ262" s="632"/>
      <c r="BA262" s="632"/>
      <c r="BB262" s="632"/>
      <c r="BC262" s="632"/>
      <c r="BD262" s="632"/>
      <c r="BE262" s="632"/>
      <c r="BF262" s="632"/>
      <c r="BG262" s="632"/>
      <c r="BH262" s="632"/>
      <c r="BI262" s="632"/>
      <c r="BJ262" s="632"/>
      <c r="BK262" s="632"/>
      <c r="BL262" s="632"/>
      <c r="BM262" s="632"/>
      <c r="BN262" s="632"/>
    </row>
    <row r="263" spans="1:66" s="633" customFormat="1" ht="13.5" x14ac:dyDescent="0.25">
      <c r="A263" s="632"/>
      <c r="B263" s="632"/>
      <c r="C263" s="632"/>
      <c r="D263" s="632"/>
      <c r="E263" s="632"/>
      <c r="F263" s="632"/>
      <c r="G263" s="632"/>
      <c r="H263" s="632"/>
      <c r="I263" s="632"/>
      <c r="J263" s="632"/>
      <c r="K263" s="632"/>
      <c r="L263" s="632"/>
      <c r="M263" s="632"/>
      <c r="N263" s="632"/>
      <c r="O263" s="632"/>
      <c r="P263" s="632"/>
      <c r="Q263" s="632"/>
      <c r="R263" s="632"/>
      <c r="S263" s="632"/>
      <c r="T263" s="632"/>
      <c r="U263" s="632"/>
      <c r="V263" s="632"/>
      <c r="W263" s="632"/>
      <c r="X263" s="632"/>
      <c r="Y263" s="632"/>
      <c r="Z263" s="632"/>
      <c r="AA263" s="632"/>
      <c r="AB263" s="632"/>
      <c r="AC263" s="632"/>
      <c r="AD263" s="632"/>
      <c r="AE263" s="632"/>
      <c r="AF263" s="632"/>
      <c r="AG263" s="632"/>
      <c r="AH263" s="632"/>
      <c r="AI263" s="632"/>
      <c r="AJ263" s="632"/>
      <c r="AK263" s="632"/>
      <c r="AL263" s="632"/>
      <c r="AM263" s="632"/>
      <c r="AN263" s="632"/>
      <c r="AO263" s="632"/>
      <c r="AP263" s="632"/>
      <c r="AQ263" s="632"/>
      <c r="AR263" s="632"/>
      <c r="AS263" s="632"/>
      <c r="AT263" s="632"/>
      <c r="AU263" s="632"/>
      <c r="AV263" s="632"/>
      <c r="AW263" s="632"/>
      <c r="AX263" s="632"/>
      <c r="AY263" s="632"/>
      <c r="AZ263" s="632"/>
      <c r="BA263" s="632"/>
      <c r="BB263" s="632"/>
      <c r="BC263" s="632"/>
      <c r="BD263" s="632"/>
      <c r="BE263" s="632"/>
      <c r="BF263" s="632"/>
      <c r="BG263" s="632"/>
      <c r="BH263" s="632"/>
      <c r="BI263" s="632"/>
      <c r="BJ263" s="632"/>
      <c r="BK263" s="632"/>
      <c r="BL263" s="632"/>
      <c r="BM263" s="632"/>
      <c r="BN263" s="632"/>
    </row>
    <row r="264" spans="1:66" s="633" customFormat="1" ht="13.5" x14ac:dyDescent="0.25">
      <c r="A264" s="632"/>
      <c r="B264" s="632"/>
      <c r="C264" s="632"/>
      <c r="D264" s="632"/>
      <c r="E264" s="632"/>
      <c r="F264" s="632"/>
      <c r="G264" s="632"/>
      <c r="H264" s="632"/>
      <c r="I264" s="632"/>
      <c r="J264" s="632"/>
      <c r="K264" s="632"/>
      <c r="L264" s="632"/>
      <c r="M264" s="632"/>
      <c r="N264" s="632"/>
      <c r="O264" s="632"/>
      <c r="P264" s="632"/>
      <c r="Q264" s="632"/>
      <c r="R264" s="632"/>
      <c r="S264" s="632"/>
      <c r="T264" s="632"/>
      <c r="U264" s="632"/>
      <c r="V264" s="632"/>
      <c r="W264" s="632"/>
      <c r="X264" s="632"/>
      <c r="Y264" s="632"/>
      <c r="Z264" s="632"/>
      <c r="AA264" s="632"/>
      <c r="AB264" s="632"/>
      <c r="AC264" s="632"/>
      <c r="AD264" s="632"/>
      <c r="AE264" s="632"/>
      <c r="AF264" s="632"/>
      <c r="AG264" s="632"/>
      <c r="AH264" s="632"/>
      <c r="AI264" s="632"/>
      <c r="AJ264" s="632"/>
      <c r="AK264" s="632"/>
      <c r="AL264" s="632"/>
      <c r="AM264" s="632"/>
      <c r="AN264" s="632"/>
      <c r="AO264" s="632"/>
      <c r="AP264" s="632"/>
      <c r="AQ264" s="632"/>
      <c r="AR264" s="632"/>
      <c r="AS264" s="632"/>
      <c r="AT264" s="632"/>
      <c r="AU264" s="632"/>
      <c r="AV264" s="632"/>
      <c r="AW264" s="632"/>
      <c r="AX264" s="632"/>
      <c r="AY264" s="632"/>
      <c r="AZ264" s="632"/>
      <c r="BA264" s="632"/>
      <c r="BB264" s="632"/>
      <c r="BC264" s="632"/>
      <c r="BD264" s="632"/>
      <c r="BE264" s="632"/>
      <c r="BF264" s="632"/>
      <c r="BG264" s="632"/>
      <c r="BH264" s="632"/>
      <c r="BI264" s="632"/>
      <c r="BJ264" s="632"/>
      <c r="BK264" s="632"/>
      <c r="BL264" s="632"/>
      <c r="BM264" s="632"/>
      <c r="BN264" s="632"/>
    </row>
    <row r="265" spans="1:66" s="633" customFormat="1" ht="13.5" x14ac:dyDescent="0.25">
      <c r="A265" s="632"/>
      <c r="B265" s="632"/>
      <c r="C265" s="632"/>
      <c r="D265" s="632"/>
      <c r="E265" s="632"/>
      <c r="F265" s="632"/>
      <c r="G265" s="632"/>
      <c r="H265" s="632"/>
      <c r="I265" s="632"/>
      <c r="J265" s="632"/>
      <c r="K265" s="632"/>
      <c r="L265" s="632"/>
      <c r="M265" s="632"/>
      <c r="N265" s="632"/>
      <c r="O265" s="632"/>
      <c r="P265" s="632"/>
      <c r="Q265" s="632"/>
      <c r="R265" s="632"/>
      <c r="S265" s="632"/>
      <c r="T265" s="632"/>
      <c r="U265" s="632"/>
      <c r="V265" s="632"/>
      <c r="W265" s="632"/>
      <c r="X265" s="632"/>
      <c r="Y265" s="632"/>
      <c r="Z265" s="632"/>
      <c r="AA265" s="632"/>
      <c r="AB265" s="632"/>
      <c r="AC265" s="632"/>
      <c r="AD265" s="632"/>
      <c r="AE265" s="632"/>
      <c r="AF265" s="632"/>
      <c r="AG265" s="632"/>
      <c r="AH265" s="632"/>
      <c r="AI265" s="632"/>
      <c r="AJ265" s="632"/>
      <c r="AK265" s="632"/>
      <c r="AL265" s="632"/>
      <c r="AM265" s="632"/>
      <c r="AN265" s="632"/>
      <c r="AO265" s="632"/>
      <c r="AP265" s="632"/>
      <c r="AQ265" s="632"/>
      <c r="AR265" s="632"/>
      <c r="AS265" s="632"/>
      <c r="AT265" s="632"/>
      <c r="AU265" s="632"/>
      <c r="AV265" s="632"/>
      <c r="AW265" s="632"/>
      <c r="AX265" s="632"/>
      <c r="AY265" s="632"/>
      <c r="AZ265" s="632"/>
      <c r="BA265" s="632"/>
      <c r="BB265" s="632"/>
      <c r="BC265" s="632"/>
      <c r="BD265" s="632"/>
      <c r="BE265" s="632"/>
      <c r="BF265" s="632"/>
      <c r="BG265" s="632"/>
      <c r="BH265" s="632"/>
      <c r="BI265" s="632"/>
      <c r="BJ265" s="632"/>
      <c r="BK265" s="632"/>
      <c r="BL265" s="632"/>
      <c r="BM265" s="632"/>
      <c r="BN265" s="632"/>
    </row>
    <row r="266" spans="1:66" s="633" customFormat="1" ht="13.5" x14ac:dyDescent="0.25">
      <c r="A266" s="632"/>
      <c r="B266" s="632"/>
      <c r="C266" s="632"/>
      <c r="D266" s="632"/>
      <c r="E266" s="632"/>
      <c r="F266" s="632"/>
      <c r="G266" s="632"/>
      <c r="H266" s="632"/>
      <c r="I266" s="632"/>
      <c r="J266" s="632"/>
      <c r="K266" s="632"/>
      <c r="L266" s="632"/>
      <c r="M266" s="632"/>
      <c r="N266" s="632"/>
      <c r="O266" s="632"/>
      <c r="P266" s="632"/>
      <c r="Q266" s="632"/>
      <c r="R266" s="632"/>
      <c r="S266" s="632"/>
      <c r="T266" s="632"/>
      <c r="U266" s="632"/>
      <c r="V266" s="632"/>
      <c r="W266" s="632"/>
      <c r="X266" s="632"/>
      <c r="Y266" s="632"/>
      <c r="Z266" s="632"/>
      <c r="AA266" s="632"/>
      <c r="AB266" s="632"/>
      <c r="AC266" s="632"/>
      <c r="AD266" s="632"/>
      <c r="AE266" s="632"/>
      <c r="AF266" s="632"/>
      <c r="AG266" s="632"/>
      <c r="AH266" s="632"/>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row>
    <row r="267" spans="1:66" s="633" customFormat="1" ht="13.5" x14ac:dyDescent="0.25">
      <c r="A267" s="632"/>
      <c r="B267" s="632"/>
      <c r="C267" s="632"/>
      <c r="D267" s="632"/>
      <c r="E267" s="632"/>
      <c r="F267" s="632"/>
      <c r="G267" s="632"/>
      <c r="H267" s="632"/>
      <c r="I267" s="632"/>
      <c r="J267" s="632"/>
      <c r="K267" s="632"/>
      <c r="L267" s="632"/>
      <c r="M267" s="632"/>
      <c r="N267" s="632"/>
      <c r="O267" s="632"/>
      <c r="P267" s="632"/>
      <c r="Q267" s="632"/>
      <c r="R267" s="632"/>
      <c r="S267" s="632"/>
      <c r="T267" s="632"/>
      <c r="U267" s="632"/>
      <c r="V267" s="632"/>
      <c r="W267" s="632"/>
      <c r="X267" s="632"/>
      <c r="Y267" s="632"/>
      <c r="Z267" s="632"/>
      <c r="AA267" s="632"/>
      <c r="AB267" s="632"/>
      <c r="AC267" s="632"/>
      <c r="AD267" s="632"/>
      <c r="AE267" s="632"/>
      <c r="AF267" s="632"/>
      <c r="AG267" s="632"/>
      <c r="AH267" s="632"/>
      <c r="AI267" s="632"/>
      <c r="AJ267" s="632"/>
      <c r="AK267" s="632"/>
      <c r="AL267" s="632"/>
      <c r="AM267" s="632"/>
      <c r="AN267" s="632"/>
      <c r="AO267" s="632"/>
      <c r="AP267" s="632"/>
      <c r="AQ267" s="632"/>
      <c r="AR267" s="632"/>
      <c r="AS267" s="632"/>
      <c r="AT267" s="632"/>
      <c r="AU267" s="632"/>
      <c r="AV267" s="632"/>
      <c r="AW267" s="632"/>
      <c r="AX267" s="632"/>
      <c r="AY267" s="632"/>
      <c r="AZ267" s="632"/>
      <c r="BA267" s="632"/>
      <c r="BB267" s="632"/>
      <c r="BC267" s="632"/>
      <c r="BD267" s="632"/>
      <c r="BE267" s="632"/>
      <c r="BF267" s="632"/>
      <c r="BG267" s="632"/>
      <c r="BH267" s="632"/>
      <c r="BI267" s="632"/>
      <c r="BJ267" s="632"/>
      <c r="BK267" s="632"/>
      <c r="BL267" s="632"/>
      <c r="BM267" s="632"/>
      <c r="BN267" s="632"/>
    </row>
    <row r="268" spans="1:66" s="633" customFormat="1" ht="13.5" x14ac:dyDescent="0.25">
      <c r="A268" s="632"/>
      <c r="B268" s="632"/>
      <c r="C268" s="632"/>
      <c r="D268" s="632"/>
      <c r="E268" s="632"/>
      <c r="F268" s="632"/>
      <c r="G268" s="632"/>
      <c r="H268" s="632"/>
      <c r="I268" s="632"/>
      <c r="J268" s="632"/>
      <c r="K268" s="632"/>
      <c r="L268" s="632"/>
      <c r="M268" s="632"/>
      <c r="N268" s="632"/>
      <c r="O268" s="632"/>
      <c r="P268" s="632"/>
      <c r="Q268" s="632"/>
      <c r="R268" s="632"/>
      <c r="S268" s="632"/>
      <c r="T268" s="632"/>
      <c r="U268" s="632"/>
      <c r="V268" s="632"/>
      <c r="W268" s="632"/>
      <c r="X268" s="632"/>
      <c r="Y268" s="632"/>
      <c r="Z268" s="632"/>
      <c r="AA268" s="632"/>
      <c r="AB268" s="632"/>
      <c r="AC268" s="632"/>
      <c r="AD268" s="632"/>
      <c r="AE268" s="632"/>
      <c r="AF268" s="632"/>
      <c r="AG268" s="632"/>
      <c r="AH268" s="632"/>
      <c r="AI268" s="632"/>
      <c r="AJ268" s="632"/>
      <c r="AK268" s="632"/>
      <c r="AL268" s="632"/>
      <c r="AM268" s="632"/>
      <c r="AN268" s="632"/>
      <c r="AO268" s="632"/>
      <c r="AP268" s="632"/>
      <c r="AQ268" s="632"/>
      <c r="AR268" s="632"/>
      <c r="AS268" s="632"/>
      <c r="AT268" s="632"/>
      <c r="AU268" s="632"/>
      <c r="AV268" s="632"/>
      <c r="AW268" s="632"/>
      <c r="AX268" s="632"/>
      <c r="AY268" s="632"/>
      <c r="AZ268" s="632"/>
      <c r="BA268" s="632"/>
      <c r="BB268" s="632"/>
      <c r="BC268" s="632"/>
      <c r="BD268" s="632"/>
      <c r="BE268" s="632"/>
      <c r="BF268" s="632"/>
      <c r="BG268" s="632"/>
      <c r="BH268" s="632"/>
      <c r="BI268" s="632"/>
      <c r="BJ268" s="632"/>
      <c r="BK268" s="632"/>
      <c r="BL268" s="632"/>
      <c r="BM268" s="632"/>
      <c r="BN268" s="632"/>
    </row>
    <row r="269" spans="1:66" s="633" customFormat="1" ht="13.5" x14ac:dyDescent="0.25">
      <c r="A269" s="632"/>
      <c r="B269" s="632"/>
      <c r="C269" s="632"/>
      <c r="D269" s="632"/>
      <c r="E269" s="632"/>
      <c r="F269" s="632"/>
      <c r="G269" s="632"/>
      <c r="H269" s="632"/>
      <c r="I269" s="632"/>
      <c r="J269" s="632"/>
      <c r="K269" s="632"/>
      <c r="L269" s="632"/>
      <c r="M269" s="632"/>
      <c r="N269" s="632"/>
      <c r="O269" s="632"/>
      <c r="P269" s="632"/>
      <c r="Q269" s="632"/>
      <c r="R269" s="632"/>
      <c r="S269" s="632"/>
      <c r="T269" s="632"/>
      <c r="U269" s="632"/>
      <c r="V269" s="632"/>
      <c r="W269" s="632"/>
      <c r="X269" s="632"/>
      <c r="Y269" s="632"/>
      <c r="Z269" s="632"/>
      <c r="AA269" s="632"/>
      <c r="AB269" s="632"/>
      <c r="AC269" s="632"/>
      <c r="AD269" s="632"/>
      <c r="AE269" s="632"/>
      <c r="AF269" s="632"/>
      <c r="AG269" s="632"/>
      <c r="AH269" s="632"/>
      <c r="AI269" s="632"/>
      <c r="AJ269" s="632"/>
      <c r="AK269" s="632"/>
      <c r="AL269" s="632"/>
      <c r="AM269" s="632"/>
      <c r="AN269" s="632"/>
      <c r="AO269" s="632"/>
      <c r="AP269" s="632"/>
      <c r="AQ269" s="632"/>
      <c r="AR269" s="632"/>
      <c r="AS269" s="632"/>
      <c r="AT269" s="632"/>
      <c r="AU269" s="632"/>
      <c r="AV269" s="632"/>
      <c r="AW269" s="632"/>
      <c r="AX269" s="632"/>
      <c r="AY269" s="632"/>
      <c r="AZ269" s="632"/>
      <c r="BA269" s="632"/>
      <c r="BB269" s="632"/>
      <c r="BC269" s="632"/>
      <c r="BD269" s="632"/>
      <c r="BE269" s="632"/>
      <c r="BF269" s="632"/>
      <c r="BG269" s="632"/>
      <c r="BH269" s="632"/>
      <c r="BI269" s="632"/>
      <c r="BJ269" s="632"/>
      <c r="BK269" s="632"/>
      <c r="BL269" s="632"/>
      <c r="BM269" s="632"/>
      <c r="BN269" s="632"/>
    </row>
    <row r="270" spans="1:66" s="633" customFormat="1" ht="13.5" x14ac:dyDescent="0.25">
      <c r="A270" s="632"/>
      <c r="B270" s="632"/>
      <c r="C270" s="632"/>
      <c r="D270" s="632"/>
      <c r="E270" s="632"/>
      <c r="F270" s="632"/>
      <c r="G270" s="632"/>
      <c r="H270" s="632"/>
      <c r="I270" s="632"/>
      <c r="J270" s="632"/>
      <c r="K270" s="632"/>
      <c r="L270" s="632"/>
      <c r="M270" s="632"/>
      <c r="N270" s="632"/>
      <c r="O270" s="632"/>
      <c r="P270" s="632"/>
      <c r="Q270" s="632"/>
      <c r="R270" s="632"/>
      <c r="S270" s="632"/>
      <c r="T270" s="632"/>
      <c r="U270" s="632"/>
      <c r="V270" s="632"/>
      <c r="W270" s="632"/>
      <c r="X270" s="632"/>
      <c r="Y270" s="632"/>
      <c r="Z270" s="632"/>
      <c r="AA270" s="632"/>
      <c r="AB270" s="632"/>
      <c r="AC270" s="632"/>
      <c r="AD270" s="632"/>
      <c r="AE270" s="632"/>
      <c r="AF270" s="632"/>
      <c r="AG270" s="632"/>
      <c r="AH270" s="632"/>
      <c r="AI270" s="632"/>
      <c r="AJ270" s="632"/>
      <c r="AK270" s="632"/>
      <c r="AL270" s="632"/>
      <c r="AM270" s="632"/>
      <c r="AN270" s="632"/>
      <c r="AO270" s="632"/>
      <c r="AP270" s="632"/>
      <c r="AQ270" s="632"/>
      <c r="AR270" s="632"/>
      <c r="AS270" s="632"/>
      <c r="AT270" s="632"/>
      <c r="AU270" s="632"/>
      <c r="AV270" s="632"/>
      <c r="AW270" s="632"/>
      <c r="AX270" s="632"/>
      <c r="AY270" s="632"/>
      <c r="AZ270" s="632"/>
      <c r="BA270" s="632"/>
      <c r="BB270" s="632"/>
      <c r="BC270" s="632"/>
      <c r="BD270" s="632"/>
      <c r="BE270" s="632"/>
      <c r="BF270" s="632"/>
      <c r="BG270" s="632"/>
      <c r="BH270" s="632"/>
      <c r="BI270" s="632"/>
      <c r="BJ270" s="632"/>
      <c r="BK270" s="632"/>
      <c r="BL270" s="632"/>
      <c r="BM270" s="632"/>
      <c r="BN270" s="632"/>
    </row>
    <row r="271" spans="1:66" s="633" customFormat="1" ht="13.5" x14ac:dyDescent="0.25">
      <c r="A271" s="632"/>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c r="AN271" s="632"/>
      <c r="AO271" s="632"/>
      <c r="AP271" s="632"/>
      <c r="AQ271" s="632"/>
      <c r="AR271" s="632"/>
      <c r="AS271" s="632"/>
      <c r="AT271" s="632"/>
      <c r="AU271" s="632"/>
      <c r="AV271" s="632"/>
      <c r="AW271" s="632"/>
      <c r="AX271" s="632"/>
      <c r="AY271" s="632"/>
      <c r="AZ271" s="632"/>
      <c r="BA271" s="632"/>
      <c r="BB271" s="632"/>
      <c r="BC271" s="632"/>
      <c r="BD271" s="632"/>
      <c r="BE271" s="632"/>
      <c r="BF271" s="632"/>
      <c r="BG271" s="632"/>
      <c r="BH271" s="632"/>
      <c r="BI271" s="632"/>
      <c r="BJ271" s="632"/>
      <c r="BK271" s="632"/>
      <c r="BL271" s="632"/>
      <c r="BM271" s="632"/>
      <c r="BN271" s="632"/>
    </row>
    <row r="272" spans="1:66" s="633" customFormat="1" ht="13.5" x14ac:dyDescent="0.25">
      <c r="A272" s="632"/>
      <c r="B272" s="632"/>
      <c r="C272" s="632"/>
      <c r="D272" s="632"/>
      <c r="E272" s="632"/>
      <c r="F272" s="632"/>
      <c r="G272" s="632"/>
      <c r="H272" s="632"/>
      <c r="I272" s="632"/>
      <c r="J272" s="632"/>
      <c r="K272" s="632"/>
      <c r="L272" s="632"/>
      <c r="M272" s="632"/>
      <c r="N272" s="632"/>
      <c r="O272" s="632"/>
      <c r="P272" s="632"/>
      <c r="Q272" s="632"/>
      <c r="R272" s="632"/>
      <c r="S272" s="632"/>
      <c r="T272" s="632"/>
      <c r="U272" s="632"/>
      <c r="V272" s="632"/>
      <c r="W272" s="632"/>
      <c r="X272" s="632"/>
      <c r="Y272" s="632"/>
      <c r="Z272" s="632"/>
      <c r="AA272" s="632"/>
      <c r="AB272" s="632"/>
      <c r="AC272" s="632"/>
      <c r="AD272" s="632"/>
      <c r="AE272" s="632"/>
      <c r="AF272" s="632"/>
      <c r="AG272" s="632"/>
      <c r="AH272" s="632"/>
      <c r="AI272" s="632"/>
      <c r="AJ272" s="632"/>
      <c r="AK272" s="632"/>
      <c r="AL272" s="632"/>
      <c r="AM272" s="632"/>
      <c r="AN272" s="632"/>
      <c r="AO272" s="632"/>
      <c r="AP272" s="632"/>
      <c r="AQ272" s="632"/>
      <c r="AR272" s="632"/>
      <c r="AS272" s="632"/>
      <c r="AT272" s="632"/>
      <c r="AU272" s="632"/>
      <c r="AV272" s="632"/>
      <c r="AW272" s="632"/>
      <c r="AX272" s="632"/>
      <c r="AY272" s="632"/>
      <c r="AZ272" s="632"/>
      <c r="BA272" s="632"/>
      <c r="BB272" s="632"/>
      <c r="BC272" s="632"/>
      <c r="BD272" s="632"/>
      <c r="BE272" s="632"/>
      <c r="BF272" s="632"/>
      <c r="BG272" s="632"/>
      <c r="BH272" s="632"/>
      <c r="BI272" s="632"/>
      <c r="BJ272" s="632"/>
      <c r="BK272" s="632"/>
      <c r="BL272" s="632"/>
      <c r="BM272" s="632"/>
      <c r="BN272" s="632"/>
    </row>
    <row r="273" spans="1:66" s="633" customFormat="1" ht="13.5" x14ac:dyDescent="0.25">
      <c r="A273" s="632"/>
      <c r="B273" s="632"/>
      <c r="C273" s="632"/>
      <c r="D273" s="632"/>
      <c r="E273" s="632"/>
      <c r="F273" s="632"/>
      <c r="G273" s="632"/>
      <c r="H273" s="632"/>
      <c r="I273" s="632"/>
      <c r="J273" s="632"/>
      <c r="K273" s="632"/>
      <c r="L273" s="632"/>
      <c r="M273" s="632"/>
      <c r="N273" s="632"/>
      <c r="O273" s="632"/>
      <c r="P273" s="632"/>
      <c r="Q273" s="632"/>
      <c r="R273" s="632"/>
      <c r="S273" s="632"/>
      <c r="T273" s="632"/>
      <c r="U273" s="632"/>
      <c r="V273" s="632"/>
      <c r="W273" s="632"/>
      <c r="X273" s="632"/>
      <c r="Y273" s="632"/>
      <c r="Z273" s="632"/>
      <c r="AA273" s="632"/>
      <c r="AB273" s="632"/>
      <c r="AC273" s="632"/>
      <c r="AD273" s="632"/>
      <c r="AE273" s="632"/>
      <c r="AF273" s="632"/>
      <c r="AG273" s="632"/>
      <c r="AH273" s="632"/>
      <c r="AI273" s="632"/>
      <c r="AJ273" s="632"/>
      <c r="AK273" s="632"/>
      <c r="AL273" s="632"/>
      <c r="AM273" s="632"/>
      <c r="AN273" s="632"/>
      <c r="AO273" s="632"/>
      <c r="AP273" s="632"/>
      <c r="AQ273" s="632"/>
      <c r="AR273" s="632"/>
      <c r="AS273" s="632"/>
      <c r="AT273" s="632"/>
      <c r="AU273" s="632"/>
      <c r="AV273" s="632"/>
      <c r="AW273" s="632"/>
      <c r="AX273" s="632"/>
      <c r="AY273" s="632"/>
      <c r="AZ273" s="632"/>
      <c r="BA273" s="632"/>
      <c r="BB273" s="632"/>
      <c r="BC273" s="632"/>
      <c r="BD273" s="632"/>
      <c r="BE273" s="632"/>
      <c r="BF273" s="632"/>
      <c r="BG273" s="632"/>
      <c r="BH273" s="632"/>
      <c r="BI273" s="632"/>
      <c r="BJ273" s="632"/>
      <c r="BK273" s="632"/>
      <c r="BL273" s="632"/>
      <c r="BM273" s="632"/>
      <c r="BN273" s="632"/>
    </row>
    <row r="274" spans="1:66" s="633" customFormat="1" ht="13.5" x14ac:dyDescent="0.25">
      <c r="A274" s="632"/>
      <c r="B274" s="632"/>
      <c r="C274" s="632"/>
      <c r="D274" s="632"/>
      <c r="E274" s="632"/>
      <c r="F274" s="632"/>
      <c r="G274" s="632"/>
      <c r="H274" s="632"/>
      <c r="I274" s="632"/>
      <c r="J274" s="632"/>
      <c r="K274" s="632"/>
      <c r="L274" s="632"/>
      <c r="M274" s="632"/>
      <c r="N274" s="632"/>
      <c r="O274" s="632"/>
      <c r="P274" s="632"/>
      <c r="Q274" s="632"/>
      <c r="R274" s="632"/>
      <c r="S274" s="632"/>
      <c r="T274" s="632"/>
      <c r="U274" s="632"/>
      <c r="V274" s="632"/>
      <c r="W274" s="632"/>
      <c r="X274" s="632"/>
      <c r="Y274" s="632"/>
      <c r="Z274" s="632"/>
      <c r="AA274" s="632"/>
      <c r="AB274" s="632"/>
      <c r="AC274" s="632"/>
      <c r="AD274" s="632"/>
      <c r="AE274" s="632"/>
      <c r="AF274" s="632"/>
      <c r="AG274" s="632"/>
      <c r="AH274" s="632"/>
      <c r="AI274" s="632"/>
      <c r="AJ274" s="632"/>
      <c r="AK274" s="632"/>
      <c r="AL274" s="632"/>
      <c r="AM274" s="632"/>
      <c r="AN274" s="632"/>
      <c r="AO274" s="632"/>
      <c r="AP274" s="632"/>
      <c r="AQ274" s="632"/>
      <c r="AR274" s="632"/>
      <c r="AS274" s="632"/>
      <c r="AT274" s="632"/>
      <c r="AU274" s="632"/>
      <c r="AV274" s="632"/>
      <c r="AW274" s="632"/>
      <c r="AX274" s="632"/>
      <c r="AY274" s="632"/>
      <c r="AZ274" s="632"/>
      <c r="BA274" s="632"/>
      <c r="BB274" s="632"/>
      <c r="BC274" s="632"/>
      <c r="BD274" s="632"/>
      <c r="BE274" s="632"/>
      <c r="BF274" s="632"/>
      <c r="BG274" s="632"/>
      <c r="BH274" s="632"/>
      <c r="BI274" s="632"/>
      <c r="BJ274" s="632"/>
      <c r="BK274" s="632"/>
      <c r="BL274" s="632"/>
      <c r="BM274" s="632"/>
      <c r="BN274" s="632"/>
    </row>
    <row r="275" spans="1:66" s="633" customFormat="1" ht="13.5" x14ac:dyDescent="0.25">
      <c r="A275" s="632"/>
      <c r="B275" s="632"/>
      <c r="C275" s="632"/>
      <c r="D275" s="632"/>
      <c r="E275" s="632"/>
      <c r="F275" s="632"/>
      <c r="G275" s="632"/>
      <c r="H275" s="632"/>
      <c r="I275" s="632"/>
      <c r="J275" s="632"/>
      <c r="K275" s="632"/>
      <c r="L275" s="632"/>
      <c r="M275" s="632"/>
      <c r="N275" s="632"/>
      <c r="O275" s="632"/>
      <c r="P275" s="632"/>
      <c r="Q275" s="632"/>
      <c r="R275" s="632"/>
      <c r="S275" s="632"/>
      <c r="T275" s="632"/>
      <c r="U275" s="632"/>
      <c r="V275" s="632"/>
      <c r="W275" s="632"/>
      <c r="X275" s="632"/>
      <c r="Y275" s="632"/>
      <c r="Z275" s="632"/>
      <c r="AA275" s="632"/>
      <c r="AB275" s="632"/>
      <c r="AC275" s="632"/>
      <c r="AD275" s="632"/>
      <c r="AE275" s="632"/>
      <c r="AF275" s="632"/>
      <c r="AG275" s="632"/>
      <c r="AH275" s="632"/>
      <c r="AI275" s="632"/>
      <c r="AJ275" s="632"/>
      <c r="AK275" s="632"/>
      <c r="AL275" s="632"/>
      <c r="AM275" s="632"/>
      <c r="AN275" s="632"/>
      <c r="AO275" s="632"/>
      <c r="AP275" s="632"/>
      <c r="AQ275" s="632"/>
      <c r="AR275" s="632"/>
      <c r="AS275" s="632"/>
      <c r="AT275" s="632"/>
      <c r="AU275" s="632"/>
      <c r="AV275" s="632"/>
      <c r="AW275" s="632"/>
      <c r="AX275" s="632"/>
      <c r="AY275" s="632"/>
      <c r="AZ275" s="632"/>
      <c r="BA275" s="632"/>
      <c r="BB275" s="632"/>
      <c r="BC275" s="632"/>
      <c r="BD275" s="632"/>
      <c r="BE275" s="632"/>
      <c r="BF275" s="632"/>
      <c r="BG275" s="632"/>
      <c r="BH275" s="632"/>
      <c r="BI275" s="632"/>
      <c r="BJ275" s="632"/>
      <c r="BK275" s="632"/>
      <c r="BL275" s="632"/>
      <c r="BM275" s="632"/>
      <c r="BN275" s="632"/>
    </row>
    <row r="276" spans="1:66" s="633" customFormat="1" ht="13.5" x14ac:dyDescent="0.25">
      <c r="A276" s="632"/>
      <c r="B276" s="632"/>
      <c r="C276" s="632"/>
      <c r="D276" s="632"/>
      <c r="E276" s="632"/>
      <c r="F276" s="632"/>
      <c r="G276" s="632"/>
      <c r="H276" s="632"/>
      <c r="I276" s="632"/>
      <c r="J276" s="632"/>
      <c r="K276" s="632"/>
      <c r="L276" s="632"/>
      <c r="M276" s="632"/>
      <c r="N276" s="632"/>
      <c r="O276" s="632"/>
      <c r="P276" s="632"/>
      <c r="Q276" s="632"/>
      <c r="R276" s="632"/>
      <c r="S276" s="632"/>
      <c r="T276" s="632"/>
      <c r="U276" s="632"/>
      <c r="V276" s="632"/>
      <c r="W276" s="632"/>
      <c r="X276" s="632"/>
      <c r="Y276" s="632"/>
      <c r="Z276" s="632"/>
      <c r="AA276" s="632"/>
      <c r="AB276" s="632"/>
      <c r="AC276" s="632"/>
      <c r="AD276" s="632"/>
      <c r="AE276" s="632"/>
      <c r="AF276" s="632"/>
      <c r="AG276" s="632"/>
      <c r="AH276" s="632"/>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row>
    <row r="277" spans="1:66" s="633" customFormat="1" ht="13.5" x14ac:dyDescent="0.25">
      <c r="A277" s="632"/>
      <c r="B277" s="632"/>
      <c r="C277" s="632"/>
      <c r="D277" s="632"/>
      <c r="E277" s="632"/>
      <c r="F277" s="632"/>
      <c r="G277" s="632"/>
      <c r="H277" s="632"/>
      <c r="I277" s="632"/>
      <c r="J277" s="632"/>
      <c r="K277" s="632"/>
      <c r="L277" s="632"/>
      <c r="M277" s="632"/>
      <c r="N277" s="632"/>
      <c r="O277" s="632"/>
      <c r="P277" s="632"/>
      <c r="Q277" s="632"/>
      <c r="R277" s="632"/>
      <c r="S277" s="632"/>
      <c r="T277" s="632"/>
      <c r="U277" s="632"/>
      <c r="V277" s="632"/>
      <c r="W277" s="632"/>
      <c r="X277" s="632"/>
      <c r="Y277" s="632"/>
      <c r="Z277" s="632"/>
      <c r="AA277" s="632"/>
      <c r="AB277" s="632"/>
      <c r="AC277" s="632"/>
      <c r="AD277" s="632"/>
      <c r="AE277" s="632"/>
      <c r="AF277" s="632"/>
      <c r="AG277" s="632"/>
      <c r="AH277" s="632"/>
      <c r="AI277" s="632"/>
      <c r="AJ277" s="632"/>
      <c r="AK277" s="632"/>
      <c r="AL277" s="632"/>
      <c r="AM277" s="632"/>
      <c r="AN277" s="632"/>
      <c r="AO277" s="632"/>
      <c r="AP277" s="632"/>
      <c r="AQ277" s="632"/>
      <c r="AR277" s="632"/>
      <c r="AS277" s="632"/>
      <c r="AT277" s="632"/>
      <c r="AU277" s="632"/>
      <c r="AV277" s="632"/>
      <c r="AW277" s="632"/>
      <c r="AX277" s="632"/>
      <c r="AY277" s="632"/>
      <c r="AZ277" s="632"/>
      <c r="BA277" s="632"/>
      <c r="BB277" s="632"/>
      <c r="BC277" s="632"/>
      <c r="BD277" s="632"/>
      <c r="BE277" s="632"/>
      <c r="BF277" s="632"/>
      <c r="BG277" s="632"/>
      <c r="BH277" s="632"/>
      <c r="BI277" s="632"/>
      <c r="BJ277" s="632"/>
      <c r="BK277" s="632"/>
      <c r="BL277" s="632"/>
      <c r="BM277" s="632"/>
      <c r="BN277" s="632"/>
    </row>
    <row r="278" spans="1:66" s="633" customFormat="1" ht="13.5" x14ac:dyDescent="0.25">
      <c r="A278" s="632"/>
      <c r="B278" s="632"/>
      <c r="C278" s="632"/>
      <c r="D278" s="632"/>
      <c r="E278" s="632"/>
      <c r="F278" s="632"/>
      <c r="G278" s="632"/>
      <c r="H278" s="632"/>
      <c r="I278" s="632"/>
      <c r="J278" s="632"/>
      <c r="K278" s="632"/>
      <c r="L278" s="632"/>
      <c r="M278" s="632"/>
      <c r="N278" s="632"/>
      <c r="O278" s="632"/>
      <c r="P278" s="632"/>
      <c r="Q278" s="632"/>
      <c r="R278" s="632"/>
      <c r="S278" s="632"/>
      <c r="T278" s="632"/>
      <c r="U278" s="632"/>
      <c r="V278" s="632"/>
      <c r="W278" s="632"/>
      <c r="X278" s="632"/>
      <c r="Y278" s="632"/>
      <c r="Z278" s="632"/>
      <c r="AA278" s="632"/>
      <c r="AB278" s="632"/>
      <c r="AC278" s="632"/>
      <c r="AD278" s="632"/>
      <c r="AE278" s="632"/>
      <c r="AF278" s="632"/>
      <c r="AG278" s="632"/>
      <c r="AH278" s="632"/>
      <c r="AI278" s="632"/>
      <c r="AJ278" s="632"/>
      <c r="AK278" s="632"/>
      <c r="AL278" s="632"/>
      <c r="AM278" s="632"/>
      <c r="AN278" s="632"/>
      <c r="AO278" s="632"/>
      <c r="AP278" s="632"/>
      <c r="AQ278" s="632"/>
      <c r="AR278" s="632"/>
      <c r="AS278" s="632"/>
      <c r="AT278" s="632"/>
      <c r="AU278" s="632"/>
      <c r="AV278" s="632"/>
      <c r="AW278" s="632"/>
      <c r="AX278" s="632"/>
      <c r="AY278" s="632"/>
      <c r="AZ278" s="632"/>
      <c r="BA278" s="632"/>
      <c r="BB278" s="632"/>
      <c r="BC278" s="632"/>
      <c r="BD278" s="632"/>
      <c r="BE278" s="632"/>
      <c r="BF278" s="632"/>
      <c r="BG278" s="632"/>
      <c r="BH278" s="632"/>
      <c r="BI278" s="632"/>
      <c r="BJ278" s="632"/>
      <c r="BK278" s="632"/>
      <c r="BL278" s="632"/>
      <c r="BM278" s="632"/>
      <c r="BN278" s="632"/>
    </row>
    <row r="279" spans="1:66" s="633" customFormat="1" ht="13.5" x14ac:dyDescent="0.25">
      <c r="A279" s="632"/>
      <c r="B279" s="632"/>
      <c r="C279" s="632"/>
      <c r="D279" s="632"/>
      <c r="E279" s="632"/>
      <c r="F279" s="632"/>
      <c r="G279" s="632"/>
      <c r="H279" s="632"/>
      <c r="I279" s="632"/>
      <c r="J279" s="632"/>
      <c r="K279" s="632"/>
      <c r="L279" s="632"/>
      <c r="M279" s="632"/>
      <c r="N279" s="632"/>
      <c r="O279" s="632"/>
      <c r="P279" s="632"/>
      <c r="Q279" s="632"/>
      <c r="R279" s="632"/>
      <c r="S279" s="632"/>
      <c r="T279" s="632"/>
      <c r="U279" s="632"/>
      <c r="V279" s="632"/>
      <c r="W279" s="632"/>
      <c r="X279" s="632"/>
      <c r="Y279" s="632"/>
      <c r="Z279" s="632"/>
      <c r="AA279" s="632"/>
      <c r="AB279" s="632"/>
      <c r="AC279" s="632"/>
      <c r="AD279" s="632"/>
      <c r="AE279" s="632"/>
      <c r="AF279" s="632"/>
      <c r="AG279" s="632"/>
      <c r="AH279" s="632"/>
      <c r="AI279" s="632"/>
      <c r="AJ279" s="632"/>
      <c r="AK279" s="632"/>
      <c r="AL279" s="632"/>
      <c r="AM279" s="632"/>
      <c r="AN279" s="632"/>
      <c r="AO279" s="632"/>
      <c r="AP279" s="632"/>
      <c r="AQ279" s="632"/>
      <c r="AR279" s="632"/>
      <c r="AS279" s="632"/>
      <c r="AT279" s="632"/>
      <c r="AU279" s="632"/>
      <c r="AV279" s="632"/>
      <c r="AW279" s="632"/>
      <c r="AX279" s="632"/>
      <c r="AY279" s="632"/>
      <c r="AZ279" s="632"/>
      <c r="BA279" s="632"/>
      <c r="BB279" s="632"/>
      <c r="BC279" s="632"/>
      <c r="BD279" s="632"/>
      <c r="BE279" s="632"/>
      <c r="BF279" s="632"/>
      <c r="BG279" s="632"/>
      <c r="BH279" s="632"/>
      <c r="BI279" s="632"/>
      <c r="BJ279" s="632"/>
      <c r="BK279" s="632"/>
      <c r="BL279" s="632"/>
      <c r="BM279" s="632"/>
      <c r="BN279" s="632"/>
    </row>
    <row r="280" spans="1:66" s="633" customFormat="1" ht="13.5" x14ac:dyDescent="0.25">
      <c r="A280" s="632"/>
      <c r="B280" s="632"/>
      <c r="C280" s="632"/>
      <c r="D280" s="632"/>
      <c r="E280" s="632"/>
      <c r="F280" s="632"/>
      <c r="G280" s="632"/>
      <c r="H280" s="632"/>
      <c r="I280" s="632"/>
      <c r="J280" s="632"/>
      <c r="K280" s="632"/>
      <c r="L280" s="632"/>
      <c r="M280" s="632"/>
      <c r="N280" s="632"/>
      <c r="O280" s="632"/>
      <c r="P280" s="632"/>
      <c r="Q280" s="632"/>
      <c r="R280" s="632"/>
      <c r="S280" s="632"/>
      <c r="T280" s="632"/>
      <c r="U280" s="632"/>
      <c r="V280" s="632"/>
      <c r="W280" s="632"/>
      <c r="X280" s="632"/>
      <c r="Y280" s="632"/>
      <c r="Z280" s="632"/>
      <c r="AA280" s="632"/>
      <c r="AB280" s="632"/>
      <c r="AC280" s="632"/>
      <c r="AD280" s="632"/>
      <c r="AE280" s="632"/>
      <c r="AF280" s="632"/>
      <c r="AG280" s="632"/>
      <c r="AH280" s="632"/>
      <c r="AI280" s="632"/>
      <c r="AJ280" s="632"/>
      <c r="AK280" s="632"/>
      <c r="AL280" s="632"/>
      <c r="AM280" s="632"/>
      <c r="AN280" s="632"/>
      <c r="AO280" s="632"/>
      <c r="AP280" s="632"/>
      <c r="AQ280" s="632"/>
      <c r="AR280" s="632"/>
      <c r="AS280" s="632"/>
      <c r="AT280" s="632"/>
      <c r="AU280" s="632"/>
      <c r="AV280" s="632"/>
      <c r="AW280" s="632"/>
      <c r="AX280" s="632"/>
      <c r="AY280" s="632"/>
      <c r="AZ280" s="632"/>
      <c r="BA280" s="632"/>
      <c r="BB280" s="632"/>
      <c r="BC280" s="632"/>
      <c r="BD280" s="632"/>
      <c r="BE280" s="632"/>
      <c r="BF280" s="632"/>
      <c r="BG280" s="632"/>
      <c r="BH280" s="632"/>
      <c r="BI280" s="632"/>
      <c r="BJ280" s="632"/>
      <c r="BK280" s="632"/>
      <c r="BL280" s="632"/>
      <c r="BM280" s="632"/>
      <c r="BN280" s="632"/>
    </row>
    <row r="281" spans="1:66" s="633" customFormat="1" ht="13.5" x14ac:dyDescent="0.25">
      <c r="A281" s="632"/>
      <c r="B281" s="632"/>
      <c r="C281" s="632"/>
      <c r="D281" s="632"/>
      <c r="E281" s="632"/>
      <c r="F281" s="632"/>
      <c r="G281" s="632"/>
      <c r="H281" s="632"/>
      <c r="I281" s="632"/>
      <c r="J281" s="632"/>
      <c r="K281" s="632"/>
      <c r="L281" s="632"/>
      <c r="M281" s="632"/>
      <c r="N281" s="632"/>
      <c r="O281" s="632"/>
      <c r="P281" s="632"/>
      <c r="Q281" s="632"/>
      <c r="R281" s="632"/>
      <c r="S281" s="632"/>
      <c r="T281" s="632"/>
      <c r="U281" s="632"/>
      <c r="V281" s="632"/>
      <c r="W281" s="632"/>
      <c r="X281" s="632"/>
      <c r="Y281" s="632"/>
      <c r="Z281" s="632"/>
      <c r="AA281" s="632"/>
      <c r="AB281" s="632"/>
      <c r="AC281" s="632"/>
      <c r="AD281" s="632"/>
      <c r="AE281" s="632"/>
      <c r="AF281" s="632"/>
      <c r="AG281" s="632"/>
      <c r="AH281" s="632"/>
      <c r="AI281" s="632"/>
      <c r="AJ281" s="632"/>
      <c r="AK281" s="632"/>
      <c r="AL281" s="632"/>
      <c r="AM281" s="632"/>
      <c r="AN281" s="632"/>
      <c r="AO281" s="632"/>
      <c r="AP281" s="632"/>
      <c r="AQ281" s="632"/>
      <c r="AR281" s="632"/>
      <c r="AS281" s="632"/>
      <c r="AT281" s="632"/>
      <c r="AU281" s="632"/>
      <c r="AV281" s="632"/>
      <c r="AW281" s="632"/>
      <c r="AX281" s="632"/>
      <c r="AY281" s="632"/>
      <c r="AZ281" s="632"/>
      <c r="BA281" s="632"/>
      <c r="BB281" s="632"/>
      <c r="BC281" s="632"/>
      <c r="BD281" s="632"/>
      <c r="BE281" s="632"/>
      <c r="BF281" s="632"/>
      <c r="BG281" s="632"/>
      <c r="BH281" s="632"/>
      <c r="BI281" s="632"/>
      <c r="BJ281" s="632"/>
      <c r="BK281" s="632"/>
      <c r="BL281" s="632"/>
      <c r="BM281" s="632"/>
      <c r="BN281" s="632"/>
    </row>
    <row r="282" spans="1:66" s="633" customFormat="1" ht="13.5" x14ac:dyDescent="0.25">
      <c r="A282" s="632"/>
      <c r="B282" s="632"/>
      <c r="C282" s="632"/>
      <c r="D282" s="632"/>
      <c r="E282" s="632"/>
      <c r="F282" s="632"/>
      <c r="G282" s="632"/>
      <c r="H282" s="632"/>
      <c r="I282" s="632"/>
      <c r="J282" s="632"/>
      <c r="K282" s="632"/>
      <c r="L282" s="632"/>
      <c r="M282" s="632"/>
      <c r="N282" s="632"/>
      <c r="O282" s="632"/>
      <c r="P282" s="632"/>
      <c r="Q282" s="632"/>
      <c r="R282" s="632"/>
      <c r="S282" s="632"/>
      <c r="T282" s="632"/>
      <c r="U282" s="632"/>
      <c r="V282" s="632"/>
      <c r="W282" s="632"/>
      <c r="X282" s="632"/>
      <c r="Y282" s="632"/>
      <c r="Z282" s="632"/>
      <c r="AA282" s="632"/>
      <c r="AB282" s="632"/>
      <c r="AC282" s="632"/>
      <c r="AD282" s="632"/>
      <c r="AE282" s="632"/>
      <c r="AF282" s="632"/>
      <c r="AG282" s="632"/>
      <c r="AH282" s="632"/>
      <c r="AI282" s="632"/>
      <c r="AJ282" s="632"/>
      <c r="AK282" s="632"/>
      <c r="AL282" s="632"/>
      <c r="AM282" s="632"/>
      <c r="AN282" s="632"/>
      <c r="AO282" s="632"/>
      <c r="AP282" s="632"/>
      <c r="AQ282" s="632"/>
      <c r="AR282" s="632"/>
      <c r="AS282" s="632"/>
      <c r="AT282" s="632"/>
      <c r="AU282" s="632"/>
      <c r="AV282" s="632"/>
      <c r="AW282" s="632"/>
      <c r="AX282" s="632"/>
      <c r="AY282" s="632"/>
      <c r="AZ282" s="632"/>
      <c r="BA282" s="632"/>
      <c r="BB282" s="632"/>
      <c r="BC282" s="632"/>
      <c r="BD282" s="632"/>
      <c r="BE282" s="632"/>
      <c r="BF282" s="632"/>
      <c r="BG282" s="632"/>
      <c r="BH282" s="632"/>
      <c r="BI282" s="632"/>
      <c r="BJ282" s="632"/>
      <c r="BK282" s="632"/>
      <c r="BL282" s="632"/>
      <c r="BM282" s="632"/>
      <c r="BN282" s="632"/>
    </row>
    <row r="283" spans="1:66" s="633" customFormat="1" ht="13.5" x14ac:dyDescent="0.25">
      <c r="A283" s="632"/>
      <c r="B283" s="632"/>
      <c r="C283" s="632"/>
      <c r="D283" s="632"/>
      <c r="E283" s="632"/>
      <c r="F283" s="632"/>
      <c r="G283" s="632"/>
      <c r="H283" s="632"/>
      <c r="I283" s="632"/>
      <c r="J283" s="632"/>
      <c r="K283" s="632"/>
      <c r="L283" s="632"/>
      <c r="M283" s="632"/>
      <c r="N283" s="632"/>
      <c r="O283" s="632"/>
      <c r="P283" s="632"/>
      <c r="Q283" s="632"/>
      <c r="R283" s="632"/>
      <c r="S283" s="632"/>
      <c r="T283" s="632"/>
      <c r="U283" s="632"/>
      <c r="V283" s="632"/>
      <c r="W283" s="632"/>
      <c r="X283" s="632"/>
      <c r="Y283" s="632"/>
      <c r="Z283" s="632"/>
      <c r="AA283" s="632"/>
      <c r="AB283" s="632"/>
      <c r="AC283" s="632"/>
      <c r="AD283" s="632"/>
      <c r="AE283" s="632"/>
      <c r="AF283" s="632"/>
      <c r="AG283" s="632"/>
      <c r="AH283" s="632"/>
      <c r="AI283" s="632"/>
      <c r="AJ283" s="632"/>
      <c r="AK283" s="632"/>
      <c r="AL283" s="632"/>
      <c r="AM283" s="632"/>
      <c r="AN283" s="632"/>
      <c r="AO283" s="632"/>
      <c r="AP283" s="632"/>
      <c r="AQ283" s="632"/>
      <c r="AR283" s="632"/>
      <c r="AS283" s="632"/>
      <c r="AT283" s="632"/>
      <c r="AU283" s="632"/>
      <c r="AV283" s="632"/>
      <c r="AW283" s="632"/>
      <c r="AX283" s="632"/>
      <c r="AY283" s="632"/>
      <c r="AZ283" s="632"/>
      <c r="BA283" s="632"/>
      <c r="BB283" s="632"/>
      <c r="BC283" s="632"/>
      <c r="BD283" s="632"/>
      <c r="BE283" s="632"/>
      <c r="BF283" s="632"/>
      <c r="BG283" s="632"/>
      <c r="BH283" s="632"/>
      <c r="BI283" s="632"/>
      <c r="BJ283" s="632"/>
      <c r="BK283" s="632"/>
      <c r="BL283" s="632"/>
      <c r="BM283" s="632"/>
      <c r="BN283" s="632"/>
    </row>
    <row r="284" spans="1:66" x14ac:dyDescent="0.3">
      <c r="A284" s="632"/>
      <c r="B284" s="632"/>
      <c r="C284" s="632"/>
      <c r="D284" s="632"/>
      <c r="E284" s="632"/>
      <c r="F284" s="632"/>
      <c r="G284" s="632"/>
      <c r="H284" s="632"/>
      <c r="I284" s="632"/>
      <c r="J284" s="632"/>
      <c r="K284" s="632"/>
      <c r="L284" s="632"/>
      <c r="M284" s="632"/>
      <c r="N284" s="632"/>
      <c r="O284" s="632"/>
      <c r="P284" s="632"/>
      <c r="Q284" s="632"/>
      <c r="R284" s="632"/>
      <c r="S284" s="632"/>
      <c r="T284" s="632"/>
      <c r="U284" s="632"/>
      <c r="V284" s="632"/>
      <c r="W284" s="632"/>
      <c r="X284" s="632"/>
      <c r="Y284" s="632"/>
      <c r="Z284" s="632"/>
      <c r="AA284" s="632"/>
      <c r="AB284" s="632"/>
      <c r="AC284" s="632"/>
      <c r="AD284" s="632"/>
      <c r="AE284" s="632"/>
      <c r="AF284" s="632"/>
      <c r="AG284" s="632"/>
      <c r="AH284" s="632"/>
      <c r="AI284" s="632"/>
      <c r="AJ284" s="632"/>
      <c r="AK284" s="632"/>
      <c r="AL284" s="632"/>
      <c r="AM284" s="632"/>
      <c r="AN284" s="632"/>
      <c r="AO284" s="632"/>
      <c r="AP284" s="632"/>
      <c r="AQ284" s="632"/>
      <c r="AR284" s="632"/>
      <c r="AS284" s="632"/>
      <c r="AT284" s="632"/>
      <c r="AU284" s="632"/>
      <c r="AV284" s="632"/>
      <c r="AW284" s="632"/>
      <c r="AX284" s="632"/>
      <c r="AY284" s="632"/>
      <c r="AZ284" s="632"/>
      <c r="BA284" s="632"/>
      <c r="BB284" s="632"/>
      <c r="BC284" s="632"/>
      <c r="BD284" s="632"/>
      <c r="BE284" s="632"/>
      <c r="BF284" s="632"/>
      <c r="BG284" s="632"/>
      <c r="BH284" s="632"/>
      <c r="BI284" s="632"/>
      <c r="BJ284" s="632"/>
      <c r="BK284" s="632"/>
      <c r="BL284" s="632"/>
      <c r="BM284" s="632"/>
      <c r="BN284" s="632"/>
    </row>
    <row r="285" spans="1:66" x14ac:dyDescent="0.3">
      <c r="A285" s="632"/>
      <c r="B285" s="632"/>
      <c r="C285" s="632"/>
      <c r="D285" s="632"/>
      <c r="E285" s="632"/>
      <c r="F285" s="632"/>
      <c r="G285" s="632"/>
      <c r="H285" s="632"/>
      <c r="I285" s="632"/>
      <c r="J285" s="632"/>
      <c r="K285" s="632"/>
      <c r="L285" s="632"/>
      <c r="M285" s="632"/>
      <c r="N285" s="632"/>
      <c r="O285" s="632"/>
      <c r="P285" s="632"/>
      <c r="Q285" s="632"/>
      <c r="R285" s="632"/>
      <c r="S285" s="632"/>
      <c r="T285" s="632"/>
      <c r="U285" s="632"/>
      <c r="V285" s="632"/>
      <c r="W285" s="632"/>
      <c r="X285" s="632"/>
      <c r="Y285" s="632"/>
      <c r="Z285" s="632"/>
      <c r="AA285" s="632"/>
      <c r="AB285" s="632"/>
      <c r="AC285" s="632"/>
      <c r="AD285" s="632"/>
      <c r="AE285" s="632"/>
      <c r="AF285" s="632"/>
      <c r="AG285" s="632"/>
      <c r="AH285" s="632"/>
      <c r="AI285" s="632"/>
      <c r="AJ285" s="632"/>
      <c r="AK285" s="632"/>
      <c r="AL285" s="632"/>
      <c r="AM285" s="632"/>
      <c r="AN285" s="632"/>
      <c r="AO285" s="632"/>
      <c r="AP285" s="632"/>
      <c r="AQ285" s="632"/>
      <c r="AR285" s="632"/>
      <c r="AS285" s="632"/>
      <c r="AT285" s="632"/>
      <c r="AU285" s="632"/>
      <c r="AV285" s="632"/>
      <c r="AW285" s="632"/>
      <c r="AX285" s="632"/>
      <c r="AY285" s="632"/>
      <c r="AZ285" s="632"/>
      <c r="BA285" s="632"/>
      <c r="BB285" s="632"/>
      <c r="BC285" s="632"/>
      <c r="BD285" s="632"/>
      <c r="BE285" s="632"/>
      <c r="BF285" s="632"/>
      <c r="BG285" s="632"/>
      <c r="BH285" s="632"/>
      <c r="BI285" s="632"/>
      <c r="BJ285" s="632"/>
      <c r="BK285" s="632"/>
      <c r="BL285" s="632"/>
      <c r="BM285" s="632"/>
      <c r="BN285" s="632"/>
    </row>
    <row r="286" spans="1:66" x14ac:dyDescent="0.3">
      <c r="A286" s="632"/>
      <c r="B286" s="632"/>
      <c r="C286" s="632"/>
      <c r="D286" s="632"/>
      <c r="E286" s="632"/>
      <c r="F286" s="632"/>
      <c r="G286" s="632"/>
      <c r="H286" s="632"/>
      <c r="I286" s="632"/>
      <c r="J286" s="632"/>
      <c r="K286" s="632"/>
      <c r="L286" s="632"/>
      <c r="M286" s="632"/>
      <c r="N286" s="632"/>
      <c r="O286" s="632"/>
      <c r="P286" s="632"/>
      <c r="Q286" s="632"/>
      <c r="R286" s="632"/>
      <c r="S286" s="632"/>
      <c r="T286" s="632"/>
      <c r="U286" s="632"/>
      <c r="V286" s="632"/>
      <c r="W286" s="632"/>
      <c r="X286" s="632"/>
      <c r="Y286" s="632"/>
      <c r="Z286" s="632"/>
      <c r="AA286" s="632"/>
      <c r="AB286" s="632"/>
      <c r="AC286" s="632"/>
      <c r="AD286" s="632"/>
      <c r="AE286" s="632"/>
      <c r="AF286" s="632"/>
      <c r="AG286" s="632"/>
      <c r="AH286" s="632"/>
      <c r="AI286" s="632"/>
      <c r="AJ286" s="632"/>
      <c r="AK286" s="632"/>
      <c r="AL286" s="632"/>
      <c r="AM286" s="632"/>
      <c r="AN286" s="632"/>
      <c r="AO286" s="632"/>
      <c r="AP286" s="632"/>
      <c r="AQ286" s="632"/>
      <c r="AR286" s="632"/>
      <c r="AS286" s="632"/>
      <c r="AT286" s="632"/>
      <c r="AU286" s="632"/>
      <c r="AV286" s="632"/>
      <c r="AW286" s="632"/>
      <c r="AX286" s="632"/>
      <c r="AY286" s="632"/>
      <c r="AZ286" s="632"/>
      <c r="BA286" s="632"/>
      <c r="BB286" s="632"/>
      <c r="BC286" s="632"/>
      <c r="BD286" s="632"/>
      <c r="BE286" s="632"/>
      <c r="BF286" s="632"/>
      <c r="BG286" s="632"/>
      <c r="BH286" s="632"/>
      <c r="BI286" s="632"/>
      <c r="BJ286" s="632"/>
      <c r="BK286" s="632"/>
      <c r="BL286" s="632"/>
      <c r="BM286" s="632"/>
      <c r="BN286" s="632"/>
    </row>
    <row r="287" spans="1:66" x14ac:dyDescent="0.3">
      <c r="A287" s="632"/>
      <c r="B287" s="632"/>
      <c r="C287" s="632"/>
      <c r="D287" s="632"/>
      <c r="E287" s="632"/>
      <c r="F287" s="632"/>
      <c r="G287" s="632"/>
      <c r="H287" s="632"/>
      <c r="I287" s="632"/>
      <c r="J287" s="632"/>
      <c r="K287" s="632"/>
      <c r="L287" s="632"/>
      <c r="M287" s="632"/>
      <c r="N287" s="632"/>
      <c r="O287" s="632"/>
      <c r="P287" s="632"/>
      <c r="Q287" s="632"/>
      <c r="R287" s="632"/>
      <c r="S287" s="632"/>
      <c r="T287" s="632"/>
      <c r="U287" s="632"/>
      <c r="V287" s="632"/>
      <c r="W287" s="632"/>
      <c r="X287" s="632"/>
      <c r="Y287" s="632"/>
      <c r="Z287" s="632"/>
      <c r="AA287" s="632"/>
      <c r="AB287" s="632"/>
      <c r="AC287" s="632"/>
      <c r="AD287" s="632"/>
      <c r="AE287" s="632"/>
      <c r="AF287" s="632"/>
      <c r="AG287" s="632"/>
      <c r="AH287" s="632"/>
      <c r="AI287" s="632"/>
      <c r="AJ287" s="632"/>
      <c r="AK287" s="632"/>
      <c r="AL287" s="632"/>
      <c r="AM287" s="632"/>
      <c r="AN287" s="632"/>
      <c r="AO287" s="632"/>
      <c r="AP287" s="632"/>
      <c r="AQ287" s="632"/>
      <c r="AR287" s="632"/>
      <c r="AS287" s="632"/>
      <c r="AT287" s="632"/>
      <c r="AU287" s="632"/>
      <c r="AV287" s="632"/>
      <c r="AW287" s="632"/>
      <c r="AX287" s="632"/>
      <c r="AY287" s="632"/>
      <c r="AZ287" s="632"/>
      <c r="BA287" s="632"/>
      <c r="BB287" s="632"/>
      <c r="BC287" s="632"/>
      <c r="BD287" s="632"/>
      <c r="BE287" s="632"/>
      <c r="BF287" s="632"/>
      <c r="BG287" s="632"/>
      <c r="BH287" s="632"/>
      <c r="BI287" s="632"/>
      <c r="BJ287" s="632"/>
      <c r="BK287" s="632"/>
      <c r="BL287" s="632"/>
      <c r="BM287" s="632"/>
      <c r="BN287" s="632"/>
    </row>
    <row r="288" spans="1:66" x14ac:dyDescent="0.3">
      <c r="A288" s="632"/>
      <c r="B288" s="632"/>
      <c r="C288" s="632"/>
      <c r="D288" s="632"/>
      <c r="E288" s="632"/>
      <c r="F288" s="632"/>
      <c r="G288" s="632"/>
      <c r="H288" s="632"/>
      <c r="I288" s="632"/>
      <c r="J288" s="632"/>
      <c r="K288" s="632"/>
      <c r="L288" s="632"/>
      <c r="M288" s="632"/>
      <c r="N288" s="632"/>
      <c r="O288" s="632"/>
      <c r="P288" s="632"/>
      <c r="Q288" s="632"/>
    </row>
    <row r="289" spans="1:17" x14ac:dyDescent="0.3">
      <c r="A289" s="632"/>
      <c r="B289" s="632"/>
      <c r="C289" s="632"/>
      <c r="D289" s="632"/>
      <c r="E289" s="632"/>
      <c r="F289" s="632"/>
      <c r="G289" s="632"/>
      <c r="H289" s="632"/>
      <c r="I289" s="632"/>
      <c r="J289" s="632"/>
      <c r="K289" s="632"/>
      <c r="L289" s="632"/>
      <c r="M289" s="632"/>
      <c r="N289" s="632"/>
      <c r="O289" s="632"/>
      <c r="P289" s="632"/>
      <c r="Q289" s="632"/>
    </row>
    <row r="290" spans="1:17" x14ac:dyDescent="0.3">
      <c r="A290" s="632"/>
      <c r="B290" s="632"/>
      <c r="C290" s="632"/>
      <c r="D290" s="632"/>
      <c r="E290" s="632"/>
      <c r="F290" s="632"/>
      <c r="G290" s="632"/>
      <c r="H290" s="632"/>
      <c r="I290" s="632"/>
      <c r="J290" s="632"/>
      <c r="K290" s="632"/>
      <c r="L290" s="632"/>
      <c r="M290" s="632"/>
      <c r="N290" s="632"/>
      <c r="O290" s="632"/>
      <c r="P290" s="632"/>
      <c r="Q290" s="632"/>
    </row>
    <row r="291" spans="1:17" x14ac:dyDescent="0.3">
      <c r="A291" s="632"/>
      <c r="B291" s="632"/>
      <c r="C291" s="632"/>
      <c r="D291" s="632"/>
      <c r="E291" s="632"/>
      <c r="F291" s="632"/>
      <c r="G291" s="632"/>
      <c r="H291" s="632"/>
      <c r="I291" s="632"/>
      <c r="J291" s="632"/>
      <c r="K291" s="632"/>
      <c r="L291" s="632"/>
      <c r="M291" s="632"/>
      <c r="N291" s="632"/>
      <c r="O291" s="632"/>
      <c r="P291" s="632"/>
      <c r="Q291" s="632"/>
    </row>
    <row r="292" spans="1:17" x14ac:dyDescent="0.3">
      <c r="A292" s="632"/>
      <c r="B292" s="632"/>
      <c r="C292" s="632"/>
      <c r="D292" s="632"/>
      <c r="E292" s="632"/>
      <c r="F292" s="632"/>
      <c r="G292" s="632"/>
      <c r="H292" s="632"/>
      <c r="I292" s="632"/>
      <c r="J292" s="632"/>
      <c r="K292" s="632"/>
      <c r="L292" s="632"/>
      <c r="M292" s="632"/>
      <c r="N292" s="632"/>
      <c r="O292" s="632"/>
      <c r="P292" s="632"/>
      <c r="Q292" s="632"/>
    </row>
    <row r="293" spans="1:17" x14ac:dyDescent="0.3">
      <c r="A293" s="632"/>
      <c r="B293" s="632"/>
      <c r="C293" s="632"/>
      <c r="D293" s="632"/>
      <c r="E293" s="632"/>
      <c r="F293" s="632"/>
      <c r="G293" s="632"/>
      <c r="H293" s="632"/>
      <c r="I293" s="632"/>
      <c r="J293" s="632"/>
      <c r="K293" s="632"/>
      <c r="L293" s="632"/>
      <c r="M293" s="632"/>
      <c r="N293" s="632"/>
      <c r="O293" s="632"/>
      <c r="P293" s="632"/>
      <c r="Q293" s="632"/>
    </row>
    <row r="294" spans="1:17" x14ac:dyDescent="0.3">
      <c r="A294" s="632"/>
      <c r="B294" s="632"/>
      <c r="C294" s="632"/>
      <c r="D294" s="632"/>
      <c r="E294" s="632"/>
      <c r="F294" s="632"/>
      <c r="G294" s="632"/>
      <c r="H294" s="632"/>
      <c r="I294" s="632"/>
      <c r="J294" s="632"/>
      <c r="K294" s="632"/>
      <c r="L294" s="632"/>
      <c r="M294" s="632"/>
      <c r="N294" s="632"/>
      <c r="O294" s="632"/>
      <c r="P294" s="632"/>
      <c r="Q294" s="632"/>
    </row>
    <row r="295" spans="1:17" x14ac:dyDescent="0.3">
      <c r="A295" s="632"/>
      <c r="B295" s="632"/>
      <c r="C295" s="632"/>
      <c r="D295" s="632"/>
      <c r="E295" s="632"/>
      <c r="F295" s="632"/>
      <c r="G295" s="632"/>
      <c r="H295" s="632"/>
      <c r="I295" s="632"/>
      <c r="J295" s="632"/>
      <c r="K295" s="632"/>
      <c r="L295" s="632"/>
      <c r="M295" s="632"/>
      <c r="N295" s="632"/>
      <c r="O295" s="632"/>
      <c r="P295" s="632"/>
      <c r="Q295" s="632"/>
    </row>
    <row r="296" spans="1:17" x14ac:dyDescent="0.3">
      <c r="A296" s="632"/>
      <c r="B296" s="632"/>
      <c r="C296" s="632"/>
      <c r="D296" s="632"/>
      <c r="E296" s="632"/>
      <c r="F296" s="632"/>
      <c r="G296" s="632"/>
      <c r="H296" s="632"/>
      <c r="I296" s="632"/>
      <c r="J296" s="632"/>
      <c r="K296" s="632"/>
      <c r="L296" s="632"/>
      <c r="M296" s="632"/>
      <c r="N296" s="632"/>
      <c r="O296" s="632"/>
      <c r="P296" s="632"/>
      <c r="Q296" s="632"/>
    </row>
    <row r="297" spans="1:17" x14ac:dyDescent="0.3">
      <c r="A297" s="632"/>
      <c r="B297" s="632"/>
      <c r="C297" s="632"/>
      <c r="D297" s="632"/>
      <c r="E297" s="632"/>
      <c r="F297" s="632"/>
      <c r="G297" s="632"/>
      <c r="H297" s="632"/>
      <c r="I297" s="632"/>
      <c r="J297" s="632"/>
      <c r="K297" s="632"/>
      <c r="L297" s="632"/>
      <c r="M297" s="632"/>
      <c r="N297" s="632"/>
      <c r="O297" s="632"/>
      <c r="P297" s="632"/>
      <c r="Q297" s="632"/>
    </row>
    <row r="298" spans="1:17" x14ac:dyDescent="0.3">
      <c r="A298" s="632"/>
      <c r="B298" s="632"/>
      <c r="C298" s="632"/>
      <c r="D298" s="632"/>
      <c r="E298" s="632"/>
      <c r="F298" s="632"/>
      <c r="G298" s="632"/>
      <c r="H298" s="632"/>
      <c r="I298" s="632"/>
      <c r="J298" s="632"/>
      <c r="K298" s="632"/>
      <c r="L298" s="632"/>
      <c r="M298" s="632"/>
      <c r="N298" s="632"/>
      <c r="O298" s="632"/>
      <c r="P298" s="632"/>
      <c r="Q298" s="632"/>
    </row>
    <row r="299" spans="1:17" x14ac:dyDescent="0.3">
      <c r="A299" s="632"/>
      <c r="B299" s="632"/>
      <c r="C299" s="632"/>
      <c r="D299" s="632"/>
      <c r="E299" s="632"/>
      <c r="F299" s="632"/>
      <c r="G299" s="632"/>
      <c r="H299" s="632"/>
      <c r="I299" s="632"/>
      <c r="J299" s="632"/>
      <c r="K299" s="632"/>
      <c r="L299" s="632"/>
      <c r="M299" s="632"/>
      <c r="N299" s="632"/>
      <c r="O299" s="632"/>
      <c r="P299" s="632"/>
      <c r="Q299" s="632"/>
    </row>
    <row r="300" spans="1:17" x14ac:dyDescent="0.3">
      <c r="A300" s="632"/>
      <c r="B300" s="632"/>
      <c r="C300" s="632"/>
      <c r="D300" s="632"/>
      <c r="E300" s="632"/>
      <c r="F300" s="632"/>
      <c r="G300" s="632"/>
      <c r="H300" s="632"/>
      <c r="I300" s="632"/>
      <c r="J300" s="632"/>
      <c r="K300" s="632"/>
      <c r="L300" s="632"/>
      <c r="M300" s="632"/>
      <c r="N300" s="632"/>
      <c r="O300" s="632"/>
      <c r="P300" s="632"/>
      <c r="Q300" s="632"/>
    </row>
    <row r="301" spans="1:17" x14ac:dyDescent="0.3">
      <c r="A301" s="632"/>
      <c r="B301" s="632"/>
      <c r="C301" s="632"/>
      <c r="D301" s="632"/>
      <c r="E301" s="632"/>
      <c r="F301" s="632"/>
      <c r="G301" s="632"/>
      <c r="H301" s="632"/>
      <c r="I301" s="632"/>
      <c r="J301" s="632"/>
      <c r="K301" s="632"/>
      <c r="L301" s="632"/>
      <c r="M301" s="632"/>
      <c r="N301" s="632"/>
      <c r="O301" s="632"/>
      <c r="P301" s="632"/>
      <c r="Q301" s="632"/>
    </row>
    <row r="302" spans="1:17" x14ac:dyDescent="0.3">
      <c r="A302" s="632"/>
      <c r="B302" s="632"/>
      <c r="C302" s="632"/>
      <c r="D302" s="632"/>
      <c r="E302" s="632"/>
      <c r="F302" s="632"/>
      <c r="G302" s="632"/>
      <c r="H302" s="632"/>
      <c r="I302" s="632"/>
      <c r="J302" s="632"/>
      <c r="K302" s="632"/>
      <c r="L302" s="632"/>
      <c r="M302" s="632"/>
      <c r="N302" s="632"/>
      <c r="O302" s="632"/>
      <c r="P302" s="632"/>
      <c r="Q302" s="632"/>
    </row>
    <row r="303" spans="1:17" x14ac:dyDescent="0.3">
      <c r="A303" s="632"/>
      <c r="B303" s="632"/>
      <c r="C303" s="632"/>
      <c r="D303" s="632"/>
      <c r="E303" s="632"/>
      <c r="F303" s="632"/>
      <c r="G303" s="632"/>
      <c r="H303" s="632"/>
      <c r="I303" s="632"/>
      <c r="J303" s="632"/>
      <c r="K303" s="632"/>
      <c r="L303" s="632"/>
      <c r="M303" s="632"/>
      <c r="N303" s="632"/>
      <c r="O303" s="632"/>
      <c r="P303" s="632"/>
      <c r="Q303" s="632"/>
    </row>
    <row r="304" spans="1:17" x14ac:dyDescent="0.3">
      <c r="A304" s="632"/>
      <c r="B304" s="632"/>
      <c r="C304" s="632"/>
      <c r="D304" s="632"/>
      <c r="E304" s="632"/>
      <c r="F304" s="632"/>
      <c r="G304" s="632"/>
      <c r="H304" s="632"/>
      <c r="I304" s="632"/>
      <c r="J304" s="632"/>
      <c r="K304" s="632"/>
      <c r="L304" s="632"/>
      <c r="M304" s="632"/>
      <c r="N304" s="632"/>
      <c r="O304" s="632"/>
      <c r="P304" s="632"/>
      <c r="Q304" s="632"/>
    </row>
    <row r="305" spans="1:17" x14ac:dyDescent="0.3">
      <c r="A305" s="632"/>
      <c r="B305" s="632"/>
      <c r="C305" s="632"/>
      <c r="D305" s="632"/>
      <c r="E305" s="632"/>
      <c r="F305" s="632"/>
      <c r="G305" s="632"/>
      <c r="H305" s="632"/>
      <c r="I305" s="632"/>
      <c r="J305" s="632"/>
      <c r="K305" s="632"/>
      <c r="L305" s="632"/>
      <c r="M305" s="632"/>
      <c r="N305" s="632"/>
      <c r="O305" s="632"/>
      <c r="P305" s="632"/>
      <c r="Q305" s="632"/>
    </row>
    <row r="306" spans="1:17" x14ac:dyDescent="0.3">
      <c r="A306" s="632"/>
      <c r="B306" s="632"/>
      <c r="C306" s="632"/>
      <c r="D306" s="632"/>
      <c r="E306" s="632"/>
      <c r="F306" s="632"/>
      <c r="G306" s="632"/>
      <c r="H306" s="632"/>
      <c r="I306" s="632"/>
      <c r="J306" s="632"/>
      <c r="K306" s="632"/>
      <c r="L306" s="632"/>
      <c r="M306" s="632"/>
      <c r="N306" s="632"/>
      <c r="O306" s="632"/>
      <c r="P306" s="632"/>
      <c r="Q306" s="632"/>
    </row>
    <row r="307" spans="1:17" x14ac:dyDescent="0.3">
      <c r="A307" s="632"/>
      <c r="B307" s="632"/>
      <c r="C307" s="632"/>
      <c r="D307" s="632"/>
      <c r="E307" s="632"/>
      <c r="F307" s="632"/>
      <c r="G307" s="632"/>
      <c r="H307" s="632"/>
      <c r="I307" s="632"/>
      <c r="J307" s="632"/>
      <c r="K307" s="632"/>
      <c r="L307" s="632"/>
      <c r="M307" s="632"/>
      <c r="N307" s="632"/>
      <c r="O307" s="632"/>
      <c r="P307" s="632"/>
      <c r="Q307" s="632"/>
    </row>
    <row r="308" spans="1:17" x14ac:dyDescent="0.3">
      <c r="A308" s="632"/>
      <c r="B308" s="632"/>
      <c r="C308" s="632"/>
      <c r="D308" s="632"/>
      <c r="E308" s="632"/>
      <c r="F308" s="632"/>
      <c r="G308" s="632"/>
      <c r="H308" s="632"/>
      <c r="I308" s="632"/>
      <c r="J308" s="632"/>
      <c r="K308" s="632"/>
      <c r="L308" s="632"/>
      <c r="M308" s="632"/>
      <c r="N308" s="632"/>
      <c r="O308" s="632"/>
      <c r="P308" s="632"/>
      <c r="Q308" s="632"/>
    </row>
    <row r="309" spans="1:17" x14ac:dyDescent="0.3">
      <c r="A309" s="632"/>
      <c r="B309" s="632"/>
      <c r="C309" s="632"/>
      <c r="D309" s="632"/>
      <c r="E309" s="632"/>
      <c r="F309" s="632"/>
      <c r="G309" s="632"/>
      <c r="H309" s="632"/>
      <c r="I309" s="632"/>
      <c r="J309" s="632"/>
      <c r="K309" s="632"/>
      <c r="L309" s="632"/>
      <c r="M309" s="632"/>
      <c r="N309" s="632"/>
      <c r="O309" s="632"/>
      <c r="P309" s="632"/>
      <c r="Q309" s="632"/>
    </row>
    <row r="310" spans="1:17" x14ac:dyDescent="0.3">
      <c r="A310" s="632"/>
      <c r="B310" s="632"/>
      <c r="C310" s="632"/>
      <c r="D310" s="632"/>
      <c r="E310" s="632"/>
      <c r="F310" s="632"/>
      <c r="G310" s="632"/>
      <c r="H310" s="632"/>
      <c r="I310" s="632"/>
      <c r="J310" s="632"/>
      <c r="K310" s="632"/>
      <c r="L310" s="632"/>
      <c r="M310" s="632"/>
      <c r="N310" s="632"/>
      <c r="O310" s="632"/>
      <c r="P310" s="632"/>
      <c r="Q310" s="632"/>
    </row>
    <row r="311" spans="1:17" x14ac:dyDescent="0.3">
      <c r="A311" s="632"/>
      <c r="B311" s="632"/>
      <c r="C311" s="632"/>
      <c r="D311" s="632"/>
      <c r="E311" s="632"/>
      <c r="F311" s="632"/>
      <c r="G311" s="632"/>
      <c r="H311" s="632"/>
      <c r="I311" s="632"/>
      <c r="J311" s="632"/>
      <c r="K311" s="632"/>
      <c r="L311" s="632"/>
      <c r="M311" s="632"/>
      <c r="N311" s="632"/>
      <c r="O311" s="632"/>
      <c r="P311" s="632"/>
      <c r="Q311" s="632"/>
    </row>
    <row r="312" spans="1:17" x14ac:dyDescent="0.3">
      <c r="A312" s="632"/>
      <c r="B312" s="632"/>
      <c r="C312" s="632"/>
      <c r="D312" s="632"/>
      <c r="E312" s="632"/>
      <c r="F312" s="632"/>
      <c r="G312" s="632"/>
      <c r="H312" s="632"/>
      <c r="I312" s="632"/>
      <c r="J312" s="632"/>
      <c r="K312" s="632"/>
      <c r="L312" s="632"/>
      <c r="M312" s="632"/>
      <c r="N312" s="632"/>
      <c r="O312" s="632"/>
      <c r="P312" s="632"/>
      <c r="Q312" s="632"/>
    </row>
    <row r="313" spans="1:17" x14ac:dyDescent="0.3">
      <c r="A313" s="632"/>
      <c r="B313" s="632"/>
      <c r="C313" s="632"/>
      <c r="D313" s="632"/>
      <c r="E313" s="632"/>
      <c r="F313" s="632"/>
      <c r="G313" s="632"/>
      <c r="H313" s="632"/>
      <c r="I313" s="632"/>
      <c r="J313" s="632"/>
      <c r="K313" s="632"/>
      <c r="L313" s="632"/>
      <c r="M313" s="632"/>
      <c r="N313" s="632"/>
      <c r="O313" s="632"/>
      <c r="P313" s="632"/>
      <c r="Q313" s="632"/>
    </row>
    <row r="314" spans="1:17" x14ac:dyDescent="0.3">
      <c r="A314" s="632"/>
      <c r="B314" s="632"/>
      <c r="C314" s="632"/>
      <c r="D314" s="632"/>
      <c r="E314" s="632"/>
      <c r="F314" s="632"/>
      <c r="G314" s="632"/>
      <c r="H314" s="632"/>
      <c r="I314" s="632"/>
      <c r="J314" s="632"/>
      <c r="K314" s="632"/>
      <c r="L314" s="632"/>
      <c r="M314" s="632"/>
      <c r="N314" s="632"/>
      <c r="O314" s="632"/>
      <c r="P314" s="632"/>
      <c r="Q314" s="632"/>
    </row>
    <row r="315" spans="1:17" x14ac:dyDescent="0.3">
      <c r="A315" s="632"/>
      <c r="B315" s="632"/>
      <c r="C315" s="632"/>
      <c r="D315" s="632"/>
      <c r="E315" s="632"/>
      <c r="F315" s="632"/>
      <c r="G315" s="632"/>
      <c r="H315" s="632"/>
      <c r="I315" s="632"/>
      <c r="J315" s="632"/>
      <c r="K315" s="632"/>
      <c r="L315" s="632"/>
      <c r="M315" s="632"/>
      <c r="N315" s="632"/>
      <c r="O315" s="632"/>
      <c r="P315" s="632"/>
      <c r="Q315" s="632"/>
    </row>
    <row r="316" spans="1:17" x14ac:dyDescent="0.3">
      <c r="A316" s="632"/>
      <c r="B316" s="632"/>
      <c r="C316" s="632"/>
      <c r="D316" s="632"/>
      <c r="E316" s="632"/>
      <c r="F316" s="632"/>
      <c r="G316" s="632"/>
      <c r="H316" s="632"/>
      <c r="I316" s="632"/>
      <c r="J316" s="632"/>
      <c r="K316" s="632"/>
      <c r="L316" s="632"/>
      <c r="M316" s="632"/>
      <c r="N316" s="632"/>
      <c r="O316" s="632"/>
      <c r="P316" s="632"/>
      <c r="Q316" s="632"/>
    </row>
    <row r="317" spans="1:17" x14ac:dyDescent="0.3">
      <c r="A317" s="632"/>
      <c r="B317" s="632"/>
      <c r="C317" s="632"/>
      <c r="D317" s="632"/>
      <c r="E317" s="632"/>
      <c r="F317" s="632"/>
      <c r="G317" s="632"/>
      <c r="H317" s="632"/>
      <c r="I317" s="632"/>
      <c r="J317" s="632"/>
      <c r="K317" s="632"/>
      <c r="L317" s="632"/>
      <c r="M317" s="632"/>
      <c r="N317" s="632"/>
      <c r="O317" s="632"/>
      <c r="P317" s="632"/>
      <c r="Q317" s="632"/>
    </row>
    <row r="318" spans="1:17" x14ac:dyDescent="0.3">
      <c r="A318" s="632"/>
      <c r="B318" s="632"/>
      <c r="C318" s="632"/>
      <c r="D318" s="632"/>
      <c r="E318" s="632"/>
      <c r="F318" s="632"/>
      <c r="G318" s="632"/>
      <c r="H318" s="632"/>
      <c r="I318" s="632"/>
      <c r="J318" s="632"/>
      <c r="K318" s="632"/>
      <c r="L318" s="632"/>
      <c r="M318" s="632"/>
      <c r="N318" s="632"/>
      <c r="O318" s="632"/>
      <c r="P318" s="632"/>
      <c r="Q318" s="632"/>
    </row>
    <row r="319" spans="1:17" x14ac:dyDescent="0.3">
      <c r="A319" s="632"/>
      <c r="B319" s="632"/>
      <c r="C319" s="632"/>
      <c r="D319" s="632"/>
      <c r="E319" s="632"/>
      <c r="F319" s="632"/>
      <c r="G319" s="632"/>
      <c r="H319" s="632"/>
      <c r="I319" s="632"/>
      <c r="J319" s="632"/>
      <c r="K319" s="632"/>
      <c r="L319" s="632"/>
      <c r="M319" s="632"/>
      <c r="N319" s="632"/>
      <c r="O319" s="632"/>
      <c r="P319" s="632"/>
      <c r="Q319" s="632"/>
    </row>
    <row r="320" spans="1:17" x14ac:dyDescent="0.3">
      <c r="A320" s="632"/>
      <c r="B320" s="632"/>
      <c r="C320" s="632"/>
      <c r="D320" s="632"/>
      <c r="E320" s="632"/>
      <c r="F320" s="632"/>
      <c r="G320" s="632"/>
      <c r="H320" s="632"/>
      <c r="I320" s="632"/>
      <c r="J320" s="632"/>
      <c r="K320" s="632"/>
      <c r="L320" s="632"/>
      <c r="M320" s="632"/>
      <c r="N320" s="632"/>
      <c r="O320" s="632"/>
      <c r="P320" s="632"/>
      <c r="Q320" s="632"/>
    </row>
    <row r="321" spans="1:17" x14ac:dyDescent="0.3">
      <c r="A321" s="632"/>
      <c r="B321" s="632"/>
      <c r="C321" s="632"/>
      <c r="D321" s="632"/>
      <c r="E321" s="632"/>
      <c r="F321" s="632"/>
      <c r="G321" s="632"/>
      <c r="H321" s="632"/>
      <c r="I321" s="632"/>
      <c r="J321" s="632"/>
      <c r="K321" s="632"/>
      <c r="L321" s="632"/>
      <c r="M321" s="632"/>
      <c r="N321" s="632"/>
      <c r="O321" s="632"/>
      <c r="P321" s="632"/>
      <c r="Q321" s="632"/>
    </row>
    <row r="322" spans="1:17" x14ac:dyDescent="0.3">
      <c r="A322" s="632"/>
      <c r="B322" s="632"/>
      <c r="C322" s="632"/>
      <c r="D322" s="632"/>
      <c r="E322" s="632"/>
      <c r="F322" s="632"/>
      <c r="G322" s="632"/>
      <c r="H322" s="632"/>
      <c r="I322" s="632"/>
      <c r="J322" s="632"/>
      <c r="K322" s="632"/>
      <c r="L322" s="632"/>
      <c r="M322" s="632"/>
      <c r="N322" s="632"/>
      <c r="O322" s="632"/>
      <c r="P322" s="632"/>
      <c r="Q322" s="632"/>
    </row>
    <row r="323" spans="1:17" x14ac:dyDescent="0.3">
      <c r="A323" s="632"/>
      <c r="B323" s="632"/>
      <c r="C323" s="632"/>
      <c r="D323" s="632"/>
      <c r="E323" s="632"/>
      <c r="F323" s="632"/>
      <c r="G323" s="632"/>
      <c r="H323" s="632"/>
      <c r="I323" s="632"/>
      <c r="J323" s="632"/>
      <c r="K323" s="632"/>
      <c r="L323" s="632"/>
      <c r="M323" s="632"/>
      <c r="N323" s="632"/>
      <c r="O323" s="632"/>
      <c r="P323" s="632"/>
      <c r="Q323" s="632"/>
    </row>
    <row r="324" spans="1:17" x14ac:dyDescent="0.3">
      <c r="A324" s="632"/>
      <c r="B324" s="632"/>
      <c r="C324" s="632"/>
      <c r="D324" s="632"/>
      <c r="E324" s="632"/>
      <c r="F324" s="632"/>
      <c r="G324" s="632"/>
      <c r="H324" s="632"/>
      <c r="I324" s="632"/>
      <c r="J324" s="632"/>
      <c r="K324" s="632"/>
      <c r="L324" s="632"/>
      <c r="M324" s="632"/>
      <c r="N324" s="632"/>
      <c r="O324" s="632"/>
      <c r="P324" s="632"/>
      <c r="Q324" s="632"/>
    </row>
    <row r="325" spans="1:17" x14ac:dyDescent="0.3">
      <c r="A325" s="632"/>
      <c r="B325" s="632"/>
      <c r="C325" s="632"/>
      <c r="D325" s="632"/>
      <c r="E325" s="632"/>
      <c r="F325" s="632"/>
      <c r="G325" s="632"/>
      <c r="H325" s="632"/>
      <c r="I325" s="632"/>
      <c r="J325" s="632"/>
      <c r="K325" s="632"/>
      <c r="L325" s="632"/>
      <c r="M325" s="632"/>
      <c r="N325" s="632"/>
      <c r="O325" s="632"/>
      <c r="P325" s="632"/>
      <c r="Q325" s="632"/>
    </row>
    <row r="326" spans="1:17" x14ac:dyDescent="0.3">
      <c r="A326" s="632"/>
      <c r="B326" s="632"/>
      <c r="C326" s="632"/>
      <c r="D326" s="632"/>
      <c r="E326" s="632"/>
      <c r="F326" s="632"/>
      <c r="G326" s="632"/>
      <c r="H326" s="632"/>
      <c r="I326" s="632"/>
      <c r="J326" s="632"/>
      <c r="K326" s="632"/>
      <c r="L326" s="632"/>
      <c r="M326" s="632"/>
      <c r="N326" s="632"/>
      <c r="O326" s="632"/>
      <c r="P326" s="632"/>
      <c r="Q326" s="632"/>
    </row>
    <row r="327" spans="1:17" x14ac:dyDescent="0.3">
      <c r="A327" s="632"/>
      <c r="B327" s="632"/>
      <c r="C327" s="632"/>
      <c r="D327" s="632"/>
      <c r="E327" s="632"/>
      <c r="F327" s="632"/>
      <c r="G327" s="632"/>
      <c r="H327" s="632"/>
      <c r="I327" s="632"/>
      <c r="J327" s="632"/>
      <c r="K327" s="632"/>
      <c r="L327" s="632"/>
      <c r="M327" s="632"/>
      <c r="N327" s="632"/>
      <c r="O327" s="632"/>
      <c r="P327" s="632"/>
      <c r="Q327" s="632"/>
    </row>
    <row r="328" spans="1:17" x14ac:dyDescent="0.3">
      <c r="A328" s="632"/>
      <c r="B328" s="632"/>
      <c r="C328" s="632"/>
      <c r="D328" s="632"/>
      <c r="E328" s="632"/>
      <c r="F328" s="632"/>
      <c r="G328" s="632"/>
      <c r="H328" s="632"/>
      <c r="I328" s="632"/>
      <c r="J328" s="632"/>
      <c r="K328" s="632"/>
      <c r="L328" s="632"/>
      <c r="M328" s="632"/>
      <c r="N328" s="632"/>
      <c r="O328" s="632"/>
      <c r="P328" s="632"/>
      <c r="Q328" s="632"/>
    </row>
    <row r="329" spans="1:17" x14ac:dyDescent="0.3">
      <c r="A329" s="632"/>
      <c r="B329" s="632"/>
      <c r="C329" s="632"/>
      <c r="D329" s="632"/>
      <c r="E329" s="632"/>
      <c r="F329" s="632"/>
      <c r="G329" s="632"/>
      <c r="H329" s="632"/>
      <c r="I329" s="632"/>
      <c r="J329" s="632"/>
      <c r="K329" s="632"/>
      <c r="L329" s="632"/>
      <c r="M329" s="632"/>
      <c r="N329" s="632"/>
      <c r="O329" s="632"/>
      <c r="P329" s="632"/>
      <c r="Q329" s="632"/>
    </row>
    <row r="330" spans="1:17" x14ac:dyDescent="0.3">
      <c r="A330" s="632"/>
      <c r="B330" s="632"/>
      <c r="C330" s="632"/>
      <c r="D330" s="632"/>
      <c r="E330" s="632"/>
      <c r="F330" s="632"/>
      <c r="G330" s="632"/>
      <c r="H330" s="632"/>
      <c r="I330" s="632"/>
      <c r="J330" s="632"/>
      <c r="K330" s="632"/>
      <c r="L330" s="632"/>
      <c r="M330" s="632"/>
      <c r="N330" s="632"/>
      <c r="O330" s="632"/>
      <c r="P330" s="632"/>
      <c r="Q330" s="632"/>
    </row>
    <row r="331" spans="1:17" x14ac:dyDescent="0.3">
      <c r="A331" s="632"/>
      <c r="B331" s="632"/>
      <c r="C331" s="632"/>
      <c r="D331" s="632"/>
      <c r="E331" s="632"/>
      <c r="F331" s="632"/>
      <c r="G331" s="632"/>
      <c r="H331" s="632"/>
      <c r="I331" s="632"/>
      <c r="J331" s="632"/>
      <c r="K331" s="632"/>
      <c r="L331" s="632"/>
      <c r="M331" s="632"/>
      <c r="N331" s="632"/>
      <c r="O331" s="632"/>
      <c r="P331" s="632"/>
      <c r="Q331" s="632"/>
    </row>
    <row r="332" spans="1:17" x14ac:dyDescent="0.3">
      <c r="A332" s="632"/>
      <c r="B332" s="632"/>
      <c r="C332" s="632"/>
      <c r="D332" s="632"/>
      <c r="E332" s="632"/>
      <c r="F332" s="632"/>
      <c r="G332" s="632"/>
      <c r="H332" s="632"/>
      <c r="I332" s="632"/>
      <c r="J332" s="632"/>
      <c r="K332" s="632"/>
      <c r="L332" s="632"/>
      <c r="M332" s="632"/>
      <c r="N332" s="632"/>
      <c r="O332" s="632"/>
      <c r="P332" s="632"/>
      <c r="Q332" s="632"/>
    </row>
    <row r="333" spans="1:17" x14ac:dyDescent="0.3">
      <c r="A333" s="632"/>
      <c r="B333" s="632"/>
      <c r="C333" s="632"/>
      <c r="D333" s="632"/>
      <c r="E333" s="632"/>
      <c r="F333" s="632"/>
      <c r="G333" s="632"/>
      <c r="H333" s="632"/>
      <c r="I333" s="632"/>
      <c r="J333" s="632"/>
      <c r="K333" s="632"/>
      <c r="L333" s="632"/>
      <c r="M333" s="632"/>
      <c r="N333" s="632"/>
      <c r="O333" s="632"/>
      <c r="P333" s="632"/>
      <c r="Q333" s="632"/>
    </row>
    <row r="334" spans="1:17" x14ac:dyDescent="0.3">
      <c r="A334" s="632"/>
      <c r="B334" s="632"/>
      <c r="C334" s="632"/>
      <c r="D334" s="632"/>
      <c r="E334" s="632"/>
      <c r="F334" s="632"/>
      <c r="G334" s="632"/>
      <c r="H334" s="632"/>
      <c r="I334" s="632"/>
      <c r="J334" s="632"/>
      <c r="K334" s="632"/>
      <c r="L334" s="632"/>
      <c r="M334" s="632"/>
      <c r="N334" s="632"/>
      <c r="O334" s="632"/>
      <c r="P334" s="632"/>
      <c r="Q334" s="632"/>
    </row>
    <row r="335" spans="1:17" x14ac:dyDescent="0.3">
      <c r="A335" s="632"/>
      <c r="B335" s="632"/>
      <c r="C335" s="632"/>
      <c r="D335" s="632"/>
      <c r="E335" s="632"/>
      <c r="F335" s="632"/>
      <c r="G335" s="632"/>
      <c r="H335" s="632"/>
      <c r="I335" s="632"/>
      <c r="J335" s="632"/>
      <c r="K335" s="632"/>
      <c r="L335" s="632"/>
      <c r="M335" s="632"/>
      <c r="N335" s="632"/>
      <c r="O335" s="632"/>
      <c r="P335" s="632"/>
      <c r="Q335" s="632"/>
    </row>
    <row r="336" spans="1:17" x14ac:dyDescent="0.3">
      <c r="A336" s="632"/>
      <c r="B336" s="632"/>
      <c r="C336" s="632"/>
      <c r="D336" s="632"/>
      <c r="E336" s="632"/>
      <c r="F336" s="632"/>
      <c r="G336" s="632"/>
      <c r="H336" s="632"/>
      <c r="I336" s="632"/>
      <c r="J336" s="632"/>
      <c r="K336" s="632"/>
      <c r="L336" s="632"/>
      <c r="M336" s="632"/>
      <c r="N336" s="632"/>
      <c r="O336" s="632"/>
      <c r="P336" s="632"/>
      <c r="Q336" s="632"/>
    </row>
    <row r="337" spans="1:17" x14ac:dyDescent="0.3">
      <c r="A337" s="632"/>
      <c r="B337" s="632"/>
      <c r="C337" s="632"/>
      <c r="D337" s="632"/>
      <c r="E337" s="632"/>
      <c r="F337" s="632"/>
      <c r="G337" s="632"/>
      <c r="H337" s="632"/>
      <c r="I337" s="632"/>
      <c r="J337" s="632"/>
      <c r="K337" s="632"/>
      <c r="L337" s="632"/>
      <c r="M337" s="632"/>
      <c r="N337" s="632"/>
      <c r="O337" s="632"/>
      <c r="P337" s="632"/>
      <c r="Q337" s="632"/>
    </row>
    <row r="338" spans="1:17" x14ac:dyDescent="0.3">
      <c r="A338" s="632"/>
      <c r="B338" s="632"/>
      <c r="C338" s="632"/>
      <c r="D338" s="632"/>
      <c r="E338" s="632"/>
      <c r="F338" s="632"/>
      <c r="G338" s="632"/>
      <c r="H338" s="632"/>
      <c r="I338" s="632"/>
      <c r="J338" s="632"/>
      <c r="K338" s="632"/>
      <c r="L338" s="632"/>
      <c r="M338" s="632"/>
      <c r="N338" s="632"/>
      <c r="O338" s="632"/>
      <c r="P338" s="632"/>
      <c r="Q338" s="632"/>
    </row>
    <row r="339" spans="1:17" x14ac:dyDescent="0.3">
      <c r="A339" s="632"/>
      <c r="B339" s="632"/>
      <c r="C339" s="632"/>
      <c r="D339" s="632"/>
      <c r="E339" s="632"/>
      <c r="F339" s="632"/>
      <c r="G339" s="632"/>
      <c r="H339" s="632"/>
      <c r="I339" s="632"/>
      <c r="J339" s="632"/>
      <c r="K339" s="632"/>
      <c r="L339" s="632"/>
      <c r="M339" s="632"/>
      <c r="N339" s="632"/>
      <c r="O339" s="632"/>
      <c r="P339" s="632"/>
      <c r="Q339" s="632"/>
    </row>
    <row r="340" spans="1:17" x14ac:dyDescent="0.3">
      <c r="A340" s="632"/>
      <c r="B340" s="632"/>
      <c r="C340" s="632"/>
      <c r="D340" s="632"/>
      <c r="E340" s="632"/>
      <c r="F340" s="632"/>
      <c r="G340" s="632"/>
      <c r="H340" s="632"/>
      <c r="I340" s="632"/>
      <c r="J340" s="632"/>
      <c r="K340" s="632"/>
      <c r="L340" s="632"/>
      <c r="M340" s="632"/>
      <c r="N340" s="632"/>
      <c r="O340" s="632"/>
      <c r="P340" s="632"/>
      <c r="Q340" s="632"/>
    </row>
    <row r="341" spans="1:17" x14ac:dyDescent="0.3">
      <c r="A341" s="632"/>
      <c r="B341" s="632"/>
      <c r="C341" s="632"/>
      <c r="D341" s="632"/>
      <c r="E341" s="632"/>
      <c r="F341" s="632"/>
      <c r="G341" s="632"/>
      <c r="H341" s="632"/>
      <c r="I341" s="632"/>
      <c r="J341" s="632"/>
      <c r="K341" s="632"/>
      <c r="L341" s="632"/>
      <c r="M341" s="632"/>
      <c r="N341" s="632"/>
      <c r="O341" s="632"/>
      <c r="P341" s="632"/>
      <c r="Q341" s="632"/>
    </row>
    <row r="342" spans="1:17" x14ac:dyDescent="0.3">
      <c r="A342" s="632"/>
      <c r="B342" s="632"/>
      <c r="C342" s="632"/>
      <c r="D342" s="632"/>
      <c r="E342" s="632"/>
      <c r="F342" s="632"/>
      <c r="G342" s="632"/>
      <c r="H342" s="632"/>
      <c r="I342" s="632"/>
      <c r="J342" s="632"/>
      <c r="K342" s="632"/>
      <c r="L342" s="632"/>
      <c r="M342" s="632"/>
      <c r="N342" s="632"/>
      <c r="O342" s="632"/>
      <c r="P342" s="632"/>
      <c r="Q342" s="632"/>
    </row>
    <row r="343" spans="1:17" x14ac:dyDescent="0.3">
      <c r="A343" s="632"/>
      <c r="B343" s="632"/>
      <c r="C343" s="632"/>
      <c r="D343" s="632"/>
      <c r="E343" s="632"/>
      <c r="F343" s="632"/>
      <c r="G343" s="632"/>
      <c r="H343" s="632"/>
      <c r="I343" s="632"/>
      <c r="J343" s="632"/>
      <c r="K343" s="632"/>
      <c r="L343" s="632"/>
      <c r="M343" s="632"/>
      <c r="N343" s="632"/>
      <c r="O343" s="632"/>
      <c r="P343" s="632"/>
      <c r="Q343" s="632"/>
    </row>
    <row r="344" spans="1:17" x14ac:dyDescent="0.3">
      <c r="A344" s="632"/>
      <c r="B344" s="632"/>
      <c r="C344" s="632"/>
      <c r="D344" s="632"/>
      <c r="E344" s="632"/>
      <c r="F344" s="632"/>
      <c r="G344" s="632"/>
      <c r="H344" s="632"/>
      <c r="I344" s="632"/>
      <c r="J344" s="632"/>
      <c r="K344" s="632"/>
      <c r="L344" s="632"/>
      <c r="M344" s="632"/>
      <c r="N344" s="632"/>
      <c r="O344" s="632"/>
      <c r="P344" s="632"/>
      <c r="Q344" s="632"/>
    </row>
    <row r="345" spans="1:17" x14ac:dyDescent="0.3">
      <c r="A345" s="632"/>
      <c r="B345" s="632"/>
      <c r="C345" s="632"/>
      <c r="D345" s="632"/>
      <c r="E345" s="632"/>
      <c r="F345" s="632"/>
      <c r="G345" s="632"/>
      <c r="H345" s="632"/>
      <c r="I345" s="632"/>
      <c r="J345" s="632"/>
      <c r="K345" s="632"/>
      <c r="L345" s="632"/>
      <c r="M345" s="632"/>
      <c r="N345" s="632"/>
      <c r="O345" s="632"/>
      <c r="P345" s="632"/>
      <c r="Q345" s="632"/>
    </row>
    <row r="346" spans="1:17" x14ac:dyDescent="0.3">
      <c r="A346" s="632"/>
      <c r="B346" s="632"/>
      <c r="C346" s="632"/>
      <c r="D346" s="632"/>
      <c r="E346" s="632"/>
      <c r="F346" s="632"/>
      <c r="G346" s="632"/>
      <c r="H346" s="632"/>
      <c r="I346" s="632"/>
      <c r="J346" s="632"/>
      <c r="K346" s="632"/>
      <c r="L346" s="632"/>
      <c r="M346" s="632"/>
      <c r="N346" s="632"/>
      <c r="O346" s="632"/>
      <c r="P346" s="632"/>
      <c r="Q346" s="632"/>
    </row>
    <row r="347" spans="1:17" x14ac:dyDescent="0.3">
      <c r="A347" s="632"/>
      <c r="B347" s="632"/>
      <c r="C347" s="632"/>
      <c r="D347" s="632"/>
      <c r="E347" s="632"/>
      <c r="F347" s="632"/>
      <c r="G347" s="632"/>
      <c r="H347" s="632"/>
      <c r="I347" s="632"/>
      <c r="J347" s="632"/>
      <c r="K347" s="632"/>
      <c r="L347" s="632"/>
      <c r="M347" s="632"/>
      <c r="N347" s="632"/>
      <c r="O347" s="632"/>
      <c r="P347" s="632"/>
      <c r="Q347" s="632"/>
    </row>
    <row r="348" spans="1:17" x14ac:dyDescent="0.3">
      <c r="A348" s="632"/>
      <c r="B348" s="632"/>
      <c r="C348" s="632"/>
      <c r="D348" s="632"/>
      <c r="E348" s="632"/>
      <c r="F348" s="632"/>
      <c r="G348" s="632"/>
      <c r="H348" s="632"/>
      <c r="I348" s="632"/>
      <c r="J348" s="632"/>
      <c r="K348" s="632"/>
      <c r="L348" s="632"/>
      <c r="M348" s="632"/>
      <c r="N348" s="632"/>
      <c r="O348" s="632"/>
      <c r="P348" s="632"/>
      <c r="Q348" s="632"/>
    </row>
    <row r="349" spans="1:17" x14ac:dyDescent="0.3">
      <c r="A349" s="632"/>
      <c r="B349" s="632"/>
      <c r="C349" s="632"/>
      <c r="D349" s="632"/>
      <c r="E349" s="632"/>
      <c r="F349" s="632"/>
      <c r="G349" s="632"/>
      <c r="H349" s="632"/>
      <c r="I349" s="632"/>
      <c r="J349" s="632"/>
      <c r="K349" s="632"/>
      <c r="L349" s="632"/>
      <c r="M349" s="632"/>
      <c r="N349" s="632"/>
      <c r="O349" s="632"/>
      <c r="P349" s="632"/>
      <c r="Q349" s="632"/>
    </row>
    <row r="350" spans="1:17" x14ac:dyDescent="0.3">
      <c r="A350" s="632"/>
      <c r="B350" s="632"/>
      <c r="C350" s="632"/>
      <c r="D350" s="632"/>
      <c r="E350" s="632"/>
      <c r="F350" s="632"/>
      <c r="G350" s="632"/>
      <c r="H350" s="632"/>
      <c r="I350" s="632"/>
      <c r="J350" s="632"/>
      <c r="K350" s="632"/>
      <c r="L350" s="632"/>
      <c r="M350" s="632"/>
      <c r="N350" s="632"/>
      <c r="O350" s="632"/>
      <c r="P350" s="632"/>
      <c r="Q350" s="632"/>
    </row>
    <row r="351" spans="1:17" x14ac:dyDescent="0.3">
      <c r="A351" s="632"/>
      <c r="B351" s="632"/>
      <c r="C351" s="632"/>
      <c r="D351" s="632"/>
      <c r="E351" s="632"/>
      <c r="F351" s="632"/>
      <c r="G351" s="632"/>
      <c r="H351" s="632"/>
      <c r="I351" s="632"/>
      <c r="J351" s="632"/>
      <c r="K351" s="632"/>
      <c r="L351" s="632"/>
      <c r="M351" s="632"/>
      <c r="N351" s="632"/>
      <c r="O351" s="632"/>
      <c r="P351" s="632"/>
      <c r="Q351" s="632"/>
    </row>
    <row r="352" spans="1:17" x14ac:dyDescent="0.3">
      <c r="A352" s="632"/>
      <c r="B352" s="632"/>
      <c r="C352" s="632"/>
      <c r="D352" s="632"/>
      <c r="E352" s="632"/>
      <c r="F352" s="632"/>
      <c r="G352" s="632"/>
      <c r="H352" s="632"/>
      <c r="I352" s="632"/>
      <c r="J352" s="632"/>
      <c r="K352" s="632"/>
      <c r="L352" s="632"/>
      <c r="M352" s="632"/>
      <c r="N352" s="632"/>
      <c r="O352" s="632"/>
      <c r="P352" s="632"/>
      <c r="Q352" s="632"/>
    </row>
    <row r="353" spans="1:17" x14ac:dyDescent="0.3">
      <c r="A353" s="632"/>
      <c r="B353" s="632"/>
      <c r="C353" s="632"/>
      <c r="D353" s="632"/>
      <c r="E353" s="632"/>
      <c r="F353" s="632"/>
      <c r="G353" s="632"/>
      <c r="H353" s="632"/>
      <c r="I353" s="632"/>
      <c r="J353" s="632"/>
      <c r="K353" s="632"/>
      <c r="L353" s="632"/>
      <c r="M353" s="632"/>
      <c r="N353" s="632"/>
      <c r="O353" s="632"/>
      <c r="P353" s="632"/>
      <c r="Q353" s="632"/>
    </row>
    <row r="354" spans="1:17" x14ac:dyDescent="0.3">
      <c r="A354" s="632"/>
      <c r="B354" s="632"/>
      <c r="C354" s="632"/>
      <c r="D354" s="632"/>
      <c r="E354" s="632"/>
      <c r="F354" s="632"/>
      <c r="G354" s="632"/>
      <c r="H354" s="632"/>
      <c r="I354" s="632"/>
      <c r="J354" s="632"/>
      <c r="K354" s="632"/>
      <c r="L354" s="632"/>
      <c r="M354" s="632"/>
      <c r="N354" s="632"/>
      <c r="O354" s="632"/>
      <c r="P354" s="632"/>
      <c r="Q354" s="632"/>
    </row>
    <row r="355" spans="1:17" x14ac:dyDescent="0.3">
      <c r="A355" s="632"/>
      <c r="B355" s="632"/>
      <c r="C355" s="632"/>
      <c r="D355" s="632"/>
      <c r="E355" s="632"/>
      <c r="F355" s="632"/>
      <c r="G355" s="632"/>
      <c r="H355" s="632"/>
      <c r="I355" s="632"/>
      <c r="J355" s="632"/>
      <c r="K355" s="632"/>
      <c r="L355" s="632"/>
      <c r="M355" s="632"/>
      <c r="N355" s="632"/>
      <c r="O355" s="632"/>
      <c r="P355" s="632"/>
      <c r="Q355" s="632"/>
    </row>
    <row r="356" spans="1:17" x14ac:dyDescent="0.3">
      <c r="A356" s="632"/>
      <c r="B356" s="632"/>
      <c r="C356" s="632"/>
      <c r="D356" s="632"/>
      <c r="E356" s="632"/>
      <c r="F356" s="632"/>
      <c r="G356" s="632"/>
      <c r="H356" s="632"/>
      <c r="I356" s="632"/>
      <c r="J356" s="632"/>
      <c r="K356" s="632"/>
      <c r="L356" s="632"/>
      <c r="M356" s="632"/>
      <c r="N356" s="632"/>
      <c r="O356" s="632"/>
      <c r="P356" s="632"/>
      <c r="Q356" s="632"/>
    </row>
    <row r="357" spans="1:17" x14ac:dyDescent="0.3">
      <c r="A357" s="632"/>
      <c r="B357" s="632"/>
      <c r="C357" s="632"/>
      <c r="D357" s="632"/>
      <c r="E357" s="632"/>
      <c r="F357" s="632"/>
      <c r="G357" s="632"/>
      <c r="H357" s="632"/>
      <c r="I357" s="632"/>
      <c r="J357" s="632"/>
      <c r="K357" s="632"/>
      <c r="L357" s="632"/>
      <c r="M357" s="632"/>
      <c r="N357" s="632"/>
      <c r="O357" s="632"/>
      <c r="P357" s="632"/>
      <c r="Q357" s="632"/>
    </row>
    <row r="358" spans="1:17" x14ac:dyDescent="0.3">
      <c r="A358" s="632"/>
      <c r="B358" s="632"/>
      <c r="C358" s="632"/>
      <c r="D358" s="632"/>
      <c r="E358" s="632"/>
      <c r="F358" s="632"/>
      <c r="G358" s="632"/>
      <c r="H358" s="632"/>
      <c r="I358" s="632"/>
      <c r="J358" s="632"/>
      <c r="K358" s="632"/>
      <c r="L358" s="632"/>
      <c r="M358" s="632"/>
      <c r="N358" s="632"/>
      <c r="O358" s="632"/>
      <c r="P358" s="632"/>
      <c r="Q358" s="632"/>
    </row>
    <row r="359" spans="1:17" x14ac:dyDescent="0.3">
      <c r="A359" s="632"/>
      <c r="B359" s="632"/>
      <c r="C359" s="632"/>
      <c r="D359" s="632"/>
      <c r="E359" s="632"/>
      <c r="F359" s="632"/>
      <c r="G359" s="632"/>
      <c r="H359" s="632"/>
      <c r="I359" s="632"/>
      <c r="J359" s="632"/>
      <c r="K359" s="632"/>
      <c r="L359" s="632"/>
      <c r="M359" s="632"/>
      <c r="N359" s="632"/>
      <c r="O359" s="632"/>
      <c r="P359" s="632"/>
      <c r="Q359" s="632"/>
    </row>
    <row r="360" spans="1:17" x14ac:dyDescent="0.3">
      <c r="A360" s="632"/>
      <c r="B360" s="632"/>
      <c r="C360" s="632"/>
      <c r="D360" s="632"/>
      <c r="E360" s="632"/>
      <c r="F360" s="632"/>
      <c r="G360" s="632"/>
      <c r="H360" s="632"/>
      <c r="I360" s="632"/>
      <c r="J360" s="632"/>
      <c r="K360" s="632"/>
      <c r="L360" s="632"/>
      <c r="M360" s="632"/>
      <c r="N360" s="632"/>
      <c r="O360" s="632"/>
      <c r="P360" s="632"/>
      <c r="Q360" s="632"/>
    </row>
    <row r="361" spans="1:17" x14ac:dyDescent="0.3">
      <c r="A361" s="632"/>
      <c r="B361" s="632"/>
      <c r="C361" s="632"/>
      <c r="D361" s="632"/>
      <c r="E361" s="632"/>
      <c r="F361" s="632"/>
      <c r="G361" s="632"/>
      <c r="H361" s="632"/>
      <c r="I361" s="632"/>
      <c r="J361" s="632"/>
      <c r="K361" s="632"/>
      <c r="L361" s="632"/>
      <c r="M361" s="632"/>
      <c r="N361" s="632"/>
      <c r="O361" s="632"/>
      <c r="P361" s="632"/>
      <c r="Q361" s="632"/>
    </row>
    <row r="362" spans="1:17" x14ac:dyDescent="0.3">
      <c r="A362" s="632"/>
      <c r="B362" s="632"/>
      <c r="C362" s="632"/>
      <c r="D362" s="632"/>
      <c r="E362" s="632"/>
      <c r="F362" s="632"/>
      <c r="G362" s="632"/>
      <c r="H362" s="632"/>
      <c r="I362" s="632"/>
      <c r="J362" s="632"/>
      <c r="K362" s="632"/>
      <c r="L362" s="632"/>
      <c r="M362" s="632"/>
      <c r="N362" s="632"/>
      <c r="O362" s="632"/>
      <c r="P362" s="632"/>
      <c r="Q362" s="632"/>
    </row>
    <row r="363" spans="1:17" x14ac:dyDescent="0.3">
      <c r="A363" s="632"/>
      <c r="B363" s="632"/>
      <c r="C363" s="632"/>
      <c r="D363" s="632"/>
      <c r="E363" s="632"/>
      <c r="F363" s="632"/>
      <c r="G363" s="632"/>
      <c r="H363" s="632"/>
      <c r="I363" s="632"/>
      <c r="J363" s="632"/>
      <c r="K363" s="632"/>
      <c r="L363" s="632"/>
      <c r="M363" s="632"/>
      <c r="N363" s="632"/>
      <c r="O363" s="632"/>
      <c r="P363" s="632"/>
      <c r="Q363" s="632"/>
    </row>
    <row r="364" spans="1:17" x14ac:dyDescent="0.3">
      <c r="A364" s="632"/>
      <c r="B364" s="632"/>
      <c r="C364" s="632"/>
      <c r="D364" s="632"/>
      <c r="E364" s="632"/>
      <c r="F364" s="632"/>
      <c r="G364" s="632"/>
      <c r="H364" s="632"/>
      <c r="I364" s="632"/>
      <c r="J364" s="632"/>
      <c r="K364" s="632"/>
      <c r="L364" s="632"/>
      <c r="M364" s="632"/>
      <c r="N364" s="632"/>
      <c r="O364" s="632"/>
      <c r="P364" s="632"/>
      <c r="Q364" s="632"/>
    </row>
    <row r="365" spans="1:17" x14ac:dyDescent="0.3">
      <c r="A365" s="632"/>
      <c r="B365" s="632"/>
      <c r="C365" s="632"/>
      <c r="D365" s="632"/>
      <c r="E365" s="632"/>
      <c r="F365" s="632"/>
      <c r="G365" s="632"/>
      <c r="H365" s="632"/>
      <c r="I365" s="632"/>
      <c r="J365" s="632"/>
      <c r="K365" s="632"/>
      <c r="L365" s="632"/>
      <c r="M365" s="632"/>
      <c r="N365" s="632"/>
      <c r="O365" s="632"/>
      <c r="P365" s="632"/>
      <c r="Q365" s="632"/>
    </row>
    <row r="366" spans="1:17" x14ac:dyDescent="0.3">
      <c r="A366" s="632"/>
      <c r="B366" s="632"/>
      <c r="C366" s="632"/>
      <c r="D366" s="632"/>
      <c r="E366" s="632"/>
      <c r="F366" s="632"/>
      <c r="G366" s="632"/>
      <c r="H366" s="632"/>
      <c r="I366" s="632"/>
      <c r="J366" s="632"/>
      <c r="K366" s="632"/>
      <c r="L366" s="632"/>
      <c r="M366" s="632"/>
      <c r="N366" s="632"/>
      <c r="O366" s="632"/>
      <c r="P366" s="632"/>
      <c r="Q366" s="632"/>
    </row>
    <row r="367" spans="1:17" x14ac:dyDescent="0.3">
      <c r="A367" s="632"/>
      <c r="B367" s="632"/>
      <c r="C367" s="632"/>
      <c r="D367" s="632"/>
      <c r="E367" s="632"/>
      <c r="F367" s="632"/>
      <c r="G367" s="632"/>
      <c r="H367" s="632"/>
      <c r="I367" s="632"/>
      <c r="J367" s="632"/>
      <c r="K367" s="632"/>
      <c r="L367" s="632"/>
      <c r="M367" s="632"/>
      <c r="N367" s="632"/>
      <c r="O367" s="632"/>
      <c r="P367" s="632"/>
      <c r="Q367" s="632"/>
    </row>
    <row r="368" spans="1:17" x14ac:dyDescent="0.3">
      <c r="A368" s="632"/>
      <c r="B368" s="632"/>
      <c r="C368" s="632"/>
      <c r="D368" s="632"/>
      <c r="E368" s="632"/>
      <c r="F368" s="632"/>
      <c r="G368" s="632"/>
      <c r="H368" s="632"/>
      <c r="I368" s="632"/>
      <c r="J368" s="632"/>
      <c r="K368" s="632"/>
      <c r="L368" s="632"/>
      <c r="M368" s="632"/>
      <c r="N368" s="632"/>
      <c r="O368" s="632"/>
      <c r="P368" s="632"/>
      <c r="Q368" s="632"/>
    </row>
    <row r="369" spans="1:17" x14ac:dyDescent="0.3">
      <c r="A369" s="632"/>
      <c r="B369" s="632"/>
      <c r="C369" s="632"/>
      <c r="D369" s="632"/>
      <c r="E369" s="632"/>
      <c r="F369" s="632"/>
      <c r="G369" s="632"/>
      <c r="H369" s="632"/>
      <c r="I369" s="632"/>
      <c r="J369" s="632"/>
      <c r="K369" s="632"/>
      <c r="L369" s="632"/>
      <c r="M369" s="632"/>
      <c r="N369" s="632"/>
      <c r="O369" s="632"/>
      <c r="P369" s="632"/>
      <c r="Q369" s="632"/>
    </row>
    <row r="370" spans="1:17" x14ac:dyDescent="0.3">
      <c r="A370" s="632"/>
      <c r="B370" s="632"/>
      <c r="C370" s="632"/>
      <c r="D370" s="632"/>
      <c r="E370" s="632"/>
      <c r="F370" s="632"/>
      <c r="G370" s="632"/>
      <c r="H370" s="632"/>
      <c r="I370" s="632"/>
      <c r="J370" s="632"/>
      <c r="K370" s="632"/>
      <c r="L370" s="632"/>
      <c r="M370" s="632"/>
      <c r="N370" s="632"/>
      <c r="O370" s="632"/>
      <c r="P370" s="632"/>
      <c r="Q370" s="632"/>
    </row>
    <row r="371" spans="1:17" x14ac:dyDescent="0.3">
      <c r="A371" s="632"/>
      <c r="B371" s="632"/>
      <c r="C371" s="632"/>
      <c r="D371" s="632"/>
      <c r="E371" s="632"/>
      <c r="F371" s="632"/>
      <c r="G371" s="632"/>
      <c r="H371" s="632"/>
      <c r="I371" s="632"/>
      <c r="J371" s="632"/>
      <c r="K371" s="632"/>
      <c r="L371" s="632"/>
      <c r="M371" s="632"/>
      <c r="N371" s="632"/>
      <c r="O371" s="632"/>
      <c r="P371" s="632"/>
      <c r="Q371" s="632"/>
    </row>
    <row r="372" spans="1:17" x14ac:dyDescent="0.3">
      <c r="A372" s="632"/>
      <c r="B372" s="632"/>
      <c r="C372" s="632"/>
      <c r="D372" s="632"/>
      <c r="E372" s="632"/>
      <c r="F372" s="632"/>
      <c r="G372" s="632"/>
      <c r="H372" s="632"/>
      <c r="I372" s="632"/>
      <c r="J372" s="632"/>
      <c r="K372" s="632"/>
      <c r="L372" s="632"/>
      <c r="M372" s="632"/>
      <c r="N372" s="632"/>
      <c r="O372" s="632"/>
      <c r="P372" s="632"/>
      <c r="Q372" s="632"/>
    </row>
    <row r="373" spans="1:17" x14ac:dyDescent="0.3">
      <c r="A373" s="632"/>
      <c r="B373" s="632"/>
      <c r="C373" s="632"/>
      <c r="D373" s="632"/>
      <c r="E373" s="632"/>
      <c r="F373" s="632"/>
      <c r="G373" s="632"/>
      <c r="H373" s="632"/>
      <c r="I373" s="632"/>
      <c r="J373" s="632"/>
      <c r="K373" s="632"/>
      <c r="L373" s="632"/>
      <c r="M373" s="632"/>
      <c r="N373" s="632"/>
      <c r="O373" s="632"/>
      <c r="P373" s="632"/>
      <c r="Q373" s="632"/>
    </row>
    <row r="374" spans="1:17" x14ac:dyDescent="0.3">
      <c r="A374" s="632"/>
      <c r="B374" s="632"/>
      <c r="C374" s="632"/>
      <c r="D374" s="632"/>
      <c r="E374" s="632"/>
      <c r="F374" s="632"/>
      <c r="G374" s="632"/>
      <c r="H374" s="632"/>
      <c r="I374" s="632"/>
      <c r="J374" s="632"/>
      <c r="K374" s="632"/>
      <c r="L374" s="632"/>
      <c r="M374" s="632"/>
      <c r="N374" s="632"/>
      <c r="O374" s="632"/>
      <c r="P374" s="632"/>
      <c r="Q374" s="632"/>
    </row>
    <row r="375" spans="1:17" x14ac:dyDescent="0.3">
      <c r="A375" s="632"/>
      <c r="B375" s="632"/>
      <c r="C375" s="632"/>
      <c r="D375" s="632"/>
      <c r="E375" s="632"/>
      <c r="F375" s="632"/>
      <c r="G375" s="632"/>
      <c r="H375" s="632"/>
      <c r="I375" s="632"/>
      <c r="J375" s="632"/>
      <c r="K375" s="632"/>
      <c r="L375" s="632"/>
      <c r="M375" s="632"/>
      <c r="N375" s="632"/>
      <c r="O375" s="632"/>
      <c r="P375" s="632"/>
      <c r="Q375" s="632"/>
    </row>
    <row r="376" spans="1:17" x14ac:dyDescent="0.3">
      <c r="A376" s="632"/>
      <c r="B376" s="632"/>
      <c r="C376" s="632"/>
      <c r="D376" s="632"/>
      <c r="E376" s="632"/>
      <c r="F376" s="632"/>
      <c r="G376" s="632"/>
      <c r="H376" s="632"/>
      <c r="I376" s="632"/>
      <c r="J376" s="632"/>
      <c r="K376" s="632"/>
      <c r="L376" s="632"/>
      <c r="M376" s="632"/>
      <c r="N376" s="632"/>
      <c r="O376" s="632"/>
      <c r="P376" s="632"/>
      <c r="Q376" s="632"/>
    </row>
    <row r="377" spans="1:17" x14ac:dyDescent="0.3">
      <c r="A377" s="632"/>
      <c r="B377" s="632"/>
      <c r="C377" s="632"/>
      <c r="D377" s="632"/>
      <c r="E377" s="632"/>
      <c r="F377" s="632"/>
      <c r="G377" s="632"/>
      <c r="H377" s="632"/>
      <c r="I377" s="632"/>
      <c r="J377" s="632"/>
      <c r="K377" s="632"/>
      <c r="L377" s="632"/>
      <c r="M377" s="632"/>
      <c r="N377" s="632"/>
      <c r="O377" s="632"/>
      <c r="P377" s="632"/>
      <c r="Q377" s="632"/>
    </row>
    <row r="378" spans="1:17" x14ac:dyDescent="0.3">
      <c r="A378" s="632"/>
      <c r="B378" s="632"/>
      <c r="C378" s="632"/>
      <c r="D378" s="632"/>
      <c r="E378" s="632"/>
      <c r="F378" s="632"/>
      <c r="G378" s="632"/>
      <c r="H378" s="632"/>
      <c r="I378" s="632"/>
      <c r="J378" s="632"/>
      <c r="K378" s="632"/>
      <c r="L378" s="632"/>
      <c r="M378" s="632"/>
      <c r="N378" s="632"/>
      <c r="O378" s="632"/>
      <c r="P378" s="632"/>
      <c r="Q378" s="632"/>
    </row>
    <row r="379" spans="1:17" x14ac:dyDescent="0.3">
      <c r="A379" s="632"/>
      <c r="B379" s="632"/>
      <c r="C379" s="632"/>
      <c r="D379" s="632"/>
      <c r="E379" s="632"/>
      <c r="F379" s="632"/>
      <c r="G379" s="632"/>
      <c r="H379" s="632"/>
      <c r="I379" s="632"/>
      <c r="J379" s="632"/>
      <c r="K379" s="632"/>
      <c r="L379" s="632"/>
      <c r="M379" s="632"/>
      <c r="N379" s="632"/>
      <c r="O379" s="632"/>
      <c r="P379" s="632"/>
      <c r="Q379" s="632"/>
    </row>
    <row r="380" spans="1:17" x14ac:dyDescent="0.3">
      <c r="A380" s="632"/>
      <c r="B380" s="632"/>
      <c r="C380" s="632"/>
      <c r="D380" s="632"/>
      <c r="E380" s="632"/>
      <c r="F380" s="632"/>
      <c r="G380" s="632"/>
      <c r="H380" s="632"/>
      <c r="I380" s="632"/>
      <c r="J380" s="632"/>
      <c r="K380" s="632"/>
      <c r="L380" s="632"/>
      <c r="M380" s="632"/>
      <c r="N380" s="632"/>
      <c r="O380" s="632"/>
      <c r="P380" s="632"/>
      <c r="Q380" s="632"/>
    </row>
    <row r="381" spans="1:17" x14ac:dyDescent="0.3">
      <c r="A381" s="632"/>
      <c r="B381" s="632"/>
      <c r="C381" s="632"/>
      <c r="D381" s="632"/>
      <c r="E381" s="632"/>
      <c r="F381" s="632"/>
      <c r="G381" s="632"/>
      <c r="H381" s="632"/>
      <c r="I381" s="632"/>
      <c r="J381" s="632"/>
      <c r="K381" s="632"/>
      <c r="L381" s="632"/>
      <c r="M381" s="632"/>
      <c r="N381" s="632"/>
      <c r="O381" s="632"/>
      <c r="P381" s="632"/>
      <c r="Q381" s="632"/>
    </row>
    <row r="382" spans="1:17" x14ac:dyDescent="0.3">
      <c r="A382" s="632"/>
      <c r="B382" s="632"/>
      <c r="C382" s="632"/>
      <c r="D382" s="632"/>
      <c r="E382" s="632"/>
      <c r="F382" s="632"/>
      <c r="G382" s="632"/>
      <c r="H382" s="632"/>
      <c r="I382" s="632"/>
      <c r="J382" s="632"/>
      <c r="K382" s="632"/>
      <c r="L382" s="632"/>
      <c r="M382" s="632"/>
      <c r="N382" s="632"/>
      <c r="O382" s="632"/>
      <c r="P382" s="632"/>
      <c r="Q382" s="632"/>
    </row>
    <row r="383" spans="1:17" x14ac:dyDescent="0.3">
      <c r="A383" s="632"/>
      <c r="B383" s="632"/>
      <c r="C383" s="632"/>
      <c r="D383" s="632"/>
      <c r="E383" s="632"/>
      <c r="F383" s="632"/>
      <c r="G383" s="632"/>
      <c r="H383" s="632"/>
      <c r="I383" s="632"/>
      <c r="J383" s="632"/>
      <c r="K383" s="632"/>
      <c r="L383" s="632"/>
      <c r="M383" s="632"/>
      <c r="N383" s="632"/>
      <c r="O383" s="632"/>
      <c r="P383" s="632"/>
      <c r="Q383" s="632"/>
    </row>
    <row r="384" spans="1:17" x14ac:dyDescent="0.3">
      <c r="A384" s="632"/>
      <c r="B384" s="632"/>
      <c r="C384" s="632"/>
      <c r="D384" s="632"/>
      <c r="E384" s="632"/>
      <c r="F384" s="632"/>
      <c r="G384" s="632"/>
      <c r="H384" s="632"/>
      <c r="I384" s="632"/>
      <c r="J384" s="632"/>
      <c r="K384" s="632"/>
      <c r="L384" s="632"/>
      <c r="M384" s="632"/>
      <c r="N384" s="632"/>
      <c r="O384" s="632"/>
      <c r="P384" s="632"/>
      <c r="Q384" s="632"/>
    </row>
    <row r="385" spans="1:17" x14ac:dyDescent="0.3">
      <c r="A385" s="632"/>
      <c r="B385" s="632"/>
      <c r="C385" s="632"/>
      <c r="D385" s="632"/>
      <c r="E385" s="632"/>
      <c r="F385" s="632"/>
      <c r="G385" s="632"/>
      <c r="H385" s="632"/>
      <c r="I385" s="632"/>
      <c r="J385" s="632"/>
      <c r="K385" s="632"/>
      <c r="L385" s="632"/>
      <c r="M385" s="632"/>
      <c r="N385" s="632"/>
      <c r="O385" s="632"/>
      <c r="P385" s="632"/>
      <c r="Q385" s="632"/>
    </row>
    <row r="386" spans="1:17" x14ac:dyDescent="0.3">
      <c r="A386" s="632"/>
      <c r="B386" s="632"/>
      <c r="C386" s="632"/>
      <c r="D386" s="632"/>
      <c r="E386" s="632"/>
      <c r="F386" s="632"/>
      <c r="G386" s="632"/>
      <c r="H386" s="632"/>
      <c r="I386" s="632"/>
      <c r="J386" s="632"/>
      <c r="K386" s="632"/>
      <c r="L386" s="632"/>
      <c r="M386" s="632"/>
      <c r="N386" s="632"/>
      <c r="O386" s="632"/>
      <c r="P386" s="632"/>
      <c r="Q386" s="632"/>
    </row>
    <row r="387" spans="1:17" x14ac:dyDescent="0.3">
      <c r="A387" s="632"/>
      <c r="B387" s="632"/>
      <c r="C387" s="632"/>
      <c r="D387" s="632"/>
      <c r="E387" s="632"/>
      <c r="F387" s="632"/>
      <c r="G387" s="632"/>
      <c r="H387" s="632"/>
      <c r="I387" s="632"/>
      <c r="J387" s="632"/>
      <c r="K387" s="632"/>
      <c r="L387" s="632"/>
      <c r="M387" s="632"/>
      <c r="N387" s="632"/>
      <c r="O387" s="632"/>
      <c r="P387" s="632"/>
      <c r="Q387" s="632"/>
    </row>
    <row r="388" spans="1:17" x14ac:dyDescent="0.3">
      <c r="A388" s="632"/>
      <c r="B388" s="632"/>
      <c r="C388" s="632"/>
      <c r="D388" s="632"/>
      <c r="E388" s="632"/>
      <c r="F388" s="632"/>
      <c r="G388" s="632"/>
      <c r="H388" s="632"/>
      <c r="I388" s="632"/>
      <c r="J388" s="632"/>
      <c r="K388" s="632"/>
      <c r="L388" s="632"/>
      <c r="M388" s="632"/>
      <c r="N388" s="632"/>
      <c r="O388" s="632"/>
      <c r="P388" s="632"/>
      <c r="Q388" s="632"/>
    </row>
    <row r="389" spans="1:17" x14ac:dyDescent="0.3">
      <c r="A389" s="632"/>
      <c r="B389" s="632"/>
      <c r="C389" s="632"/>
      <c r="D389" s="632"/>
      <c r="E389" s="632"/>
      <c r="F389" s="632"/>
      <c r="G389" s="632"/>
      <c r="H389" s="632"/>
      <c r="I389" s="632"/>
      <c r="J389" s="632"/>
      <c r="K389" s="632"/>
      <c r="L389" s="632"/>
      <c r="M389" s="632"/>
      <c r="N389" s="632"/>
      <c r="O389" s="632"/>
      <c r="P389" s="632"/>
      <c r="Q389" s="632"/>
    </row>
    <row r="390" spans="1:17" x14ac:dyDescent="0.3">
      <c r="A390" s="632"/>
      <c r="B390" s="632"/>
      <c r="C390" s="632"/>
      <c r="D390" s="632"/>
      <c r="E390" s="632"/>
      <c r="F390" s="632"/>
      <c r="G390" s="632"/>
      <c r="H390" s="632"/>
      <c r="I390" s="632"/>
      <c r="J390" s="632"/>
      <c r="K390" s="632"/>
      <c r="L390" s="632"/>
      <c r="M390" s="632"/>
      <c r="N390" s="632"/>
      <c r="O390" s="632"/>
      <c r="P390" s="632"/>
      <c r="Q390" s="632"/>
    </row>
    <row r="391" spans="1:17" x14ac:dyDescent="0.3">
      <c r="A391" s="632"/>
      <c r="B391" s="632"/>
      <c r="C391" s="632"/>
      <c r="D391" s="632"/>
      <c r="E391" s="632"/>
      <c r="F391" s="632"/>
      <c r="G391" s="632"/>
      <c r="H391" s="632"/>
      <c r="I391" s="632"/>
      <c r="J391" s="632"/>
      <c r="K391" s="632"/>
      <c r="L391" s="632"/>
      <c r="M391" s="632"/>
      <c r="N391" s="632"/>
      <c r="O391" s="632"/>
      <c r="P391" s="632"/>
      <c r="Q391" s="632"/>
    </row>
    <row r="392" spans="1:17" x14ac:dyDescent="0.3">
      <c r="A392" s="632"/>
      <c r="B392" s="632"/>
      <c r="C392" s="632"/>
      <c r="D392" s="632"/>
      <c r="E392" s="632"/>
      <c r="F392" s="632"/>
      <c r="G392" s="632"/>
      <c r="H392" s="632"/>
      <c r="I392" s="632"/>
      <c r="J392" s="632"/>
      <c r="K392" s="632"/>
      <c r="L392" s="632"/>
      <c r="M392" s="632"/>
      <c r="N392" s="632"/>
      <c r="O392" s="632"/>
      <c r="P392" s="632"/>
      <c r="Q392" s="632"/>
    </row>
    <row r="393" spans="1:17" x14ac:dyDescent="0.3">
      <c r="A393" s="632"/>
      <c r="B393" s="632"/>
      <c r="C393" s="632"/>
      <c r="D393" s="632"/>
      <c r="E393" s="632"/>
      <c r="F393" s="632"/>
      <c r="G393" s="632"/>
      <c r="H393" s="632"/>
      <c r="I393" s="632"/>
      <c r="J393" s="632"/>
      <c r="K393" s="632"/>
      <c r="L393" s="632"/>
      <c r="M393" s="632"/>
      <c r="N393" s="632"/>
      <c r="O393" s="632"/>
      <c r="P393" s="632"/>
      <c r="Q393" s="632"/>
    </row>
    <row r="394" spans="1:17" x14ac:dyDescent="0.3">
      <c r="A394" s="632"/>
      <c r="B394" s="632"/>
      <c r="C394" s="632"/>
      <c r="D394" s="632"/>
      <c r="E394" s="632"/>
      <c r="F394" s="632"/>
      <c r="G394" s="632"/>
      <c r="H394" s="632"/>
      <c r="I394" s="632"/>
      <c r="J394" s="632"/>
      <c r="K394" s="632"/>
      <c r="L394" s="632"/>
      <c r="M394" s="632"/>
      <c r="N394" s="632"/>
      <c r="O394" s="632"/>
      <c r="P394" s="632"/>
      <c r="Q394" s="632"/>
    </row>
    <row r="395" spans="1:17" x14ac:dyDescent="0.3">
      <c r="A395" s="632"/>
      <c r="B395" s="632"/>
      <c r="C395" s="632"/>
      <c r="D395" s="632"/>
      <c r="E395" s="632"/>
      <c r="F395" s="632"/>
      <c r="G395" s="632"/>
      <c r="H395" s="632"/>
      <c r="I395" s="632"/>
      <c r="J395" s="632"/>
      <c r="K395" s="632"/>
      <c r="L395" s="632"/>
      <c r="M395" s="632"/>
      <c r="N395" s="632"/>
      <c r="O395" s="632"/>
      <c r="P395" s="632"/>
      <c r="Q395" s="632"/>
    </row>
    <row r="396" spans="1:17" x14ac:dyDescent="0.3">
      <c r="A396" s="632"/>
      <c r="B396" s="632"/>
      <c r="C396" s="632"/>
      <c r="D396" s="632"/>
      <c r="E396" s="632"/>
      <c r="F396" s="632"/>
      <c r="G396" s="632"/>
      <c r="H396" s="632"/>
      <c r="I396" s="632"/>
      <c r="J396" s="632"/>
      <c r="K396" s="632"/>
      <c r="L396" s="632"/>
      <c r="M396" s="632"/>
      <c r="N396" s="632"/>
      <c r="O396" s="632"/>
      <c r="P396" s="632"/>
      <c r="Q396" s="632"/>
    </row>
    <row r="397" spans="1:17" x14ac:dyDescent="0.3">
      <c r="A397" s="632"/>
      <c r="B397" s="632"/>
      <c r="C397" s="632"/>
      <c r="D397" s="632"/>
      <c r="E397" s="632"/>
      <c r="F397" s="632"/>
      <c r="G397" s="632"/>
      <c r="H397" s="632"/>
      <c r="I397" s="632"/>
      <c r="J397" s="632"/>
      <c r="K397" s="632"/>
      <c r="L397" s="632"/>
      <c r="M397" s="632"/>
      <c r="N397" s="632"/>
      <c r="O397" s="632"/>
      <c r="P397" s="632"/>
      <c r="Q397" s="632"/>
    </row>
    <row r="398" spans="1:17" x14ac:dyDescent="0.3">
      <c r="A398" s="632"/>
      <c r="B398" s="632"/>
      <c r="C398" s="632"/>
      <c r="D398" s="632"/>
      <c r="E398" s="632"/>
      <c r="F398" s="632"/>
      <c r="G398" s="632"/>
      <c r="H398" s="632"/>
      <c r="I398" s="632"/>
      <c r="J398" s="632"/>
      <c r="K398" s="632"/>
      <c r="L398" s="632"/>
      <c r="M398" s="632"/>
      <c r="N398" s="632"/>
      <c r="O398" s="632"/>
      <c r="P398" s="632"/>
      <c r="Q398" s="632"/>
    </row>
    <row r="399" spans="1:17" x14ac:dyDescent="0.3">
      <c r="A399" s="632"/>
      <c r="B399" s="632"/>
      <c r="C399" s="632"/>
      <c r="D399" s="632"/>
      <c r="E399" s="632"/>
      <c r="F399" s="632"/>
      <c r="G399" s="632"/>
      <c r="H399" s="632"/>
      <c r="I399" s="632"/>
      <c r="J399" s="632"/>
      <c r="K399" s="632"/>
      <c r="L399" s="632"/>
      <c r="M399" s="632"/>
      <c r="N399" s="632"/>
      <c r="O399" s="632"/>
      <c r="P399" s="632"/>
      <c r="Q399" s="632"/>
    </row>
    <row r="400" spans="1:17" x14ac:dyDescent="0.3">
      <c r="A400" s="632"/>
      <c r="B400" s="632"/>
      <c r="C400" s="632"/>
      <c r="D400" s="632"/>
      <c r="E400" s="632"/>
      <c r="F400" s="632"/>
      <c r="G400" s="632"/>
      <c r="H400" s="632"/>
      <c r="I400" s="632"/>
      <c r="J400" s="632"/>
      <c r="K400" s="632"/>
      <c r="L400" s="632"/>
      <c r="M400" s="632"/>
      <c r="N400" s="632"/>
      <c r="O400" s="632"/>
      <c r="P400" s="632"/>
      <c r="Q400" s="632"/>
    </row>
    <row r="401" spans="1:17" x14ac:dyDescent="0.3">
      <c r="A401" s="632"/>
      <c r="B401" s="632"/>
      <c r="C401" s="632"/>
      <c r="D401" s="632"/>
      <c r="E401" s="632"/>
      <c r="F401" s="632"/>
      <c r="G401" s="632"/>
      <c r="H401" s="632"/>
      <c r="I401" s="632"/>
      <c r="J401" s="632"/>
      <c r="K401" s="632"/>
      <c r="L401" s="632"/>
      <c r="M401" s="632"/>
      <c r="N401" s="632"/>
      <c r="O401" s="632"/>
      <c r="P401" s="632"/>
      <c r="Q401" s="632"/>
    </row>
    <row r="402" spans="1:17" x14ac:dyDescent="0.3">
      <c r="A402" s="632"/>
      <c r="B402" s="632"/>
      <c r="C402" s="632"/>
      <c r="D402" s="632"/>
      <c r="E402" s="632"/>
      <c r="F402" s="632"/>
      <c r="G402" s="632"/>
      <c r="H402" s="632"/>
      <c r="I402" s="632"/>
      <c r="J402" s="632"/>
      <c r="K402" s="632"/>
      <c r="L402" s="632"/>
      <c r="M402" s="632"/>
      <c r="N402" s="632"/>
      <c r="O402" s="632"/>
      <c r="P402" s="632"/>
      <c r="Q402" s="632"/>
    </row>
    <row r="403" spans="1:17" x14ac:dyDescent="0.3">
      <c r="A403" s="632"/>
      <c r="B403" s="632"/>
      <c r="C403" s="632"/>
      <c r="D403" s="632"/>
      <c r="E403" s="632"/>
      <c r="F403" s="632"/>
      <c r="G403" s="632"/>
      <c r="H403" s="632"/>
      <c r="I403" s="632"/>
      <c r="J403" s="632"/>
      <c r="K403" s="632"/>
      <c r="L403" s="632"/>
      <c r="M403" s="632"/>
      <c r="N403" s="632"/>
      <c r="O403" s="632"/>
      <c r="P403" s="632"/>
      <c r="Q403" s="632"/>
    </row>
    <row r="404" spans="1:17" x14ac:dyDescent="0.3">
      <c r="A404" s="632"/>
      <c r="B404" s="632"/>
      <c r="C404" s="632"/>
      <c r="D404" s="632"/>
      <c r="E404" s="632"/>
      <c r="F404" s="632"/>
      <c r="G404" s="632"/>
      <c r="H404" s="632"/>
      <c r="I404" s="632"/>
      <c r="J404" s="632"/>
      <c r="K404" s="632"/>
      <c r="L404" s="632"/>
      <c r="M404" s="632"/>
      <c r="N404" s="632"/>
      <c r="O404" s="632"/>
      <c r="P404" s="632"/>
      <c r="Q404" s="632"/>
    </row>
    <row r="405" spans="1:17" x14ac:dyDescent="0.3">
      <c r="A405" s="632"/>
      <c r="B405" s="632"/>
      <c r="C405" s="632"/>
      <c r="D405" s="632"/>
      <c r="E405" s="632"/>
      <c r="F405" s="632"/>
      <c r="G405" s="632"/>
      <c r="H405" s="632"/>
      <c r="I405" s="632"/>
      <c r="J405" s="632"/>
      <c r="K405" s="632"/>
      <c r="L405" s="632"/>
      <c r="M405" s="632"/>
      <c r="N405" s="632"/>
      <c r="O405" s="632"/>
      <c r="P405" s="632"/>
      <c r="Q405" s="632"/>
    </row>
    <row r="406" spans="1:17" x14ac:dyDescent="0.3">
      <c r="A406" s="632"/>
      <c r="B406" s="632"/>
      <c r="C406" s="632"/>
      <c r="D406" s="632"/>
      <c r="E406" s="632"/>
      <c r="F406" s="632"/>
      <c r="G406" s="632"/>
      <c r="H406" s="632"/>
      <c r="I406" s="632"/>
      <c r="J406" s="632"/>
      <c r="K406" s="632"/>
      <c r="L406" s="632"/>
      <c r="M406" s="632"/>
      <c r="N406" s="632"/>
      <c r="O406" s="632"/>
      <c r="P406" s="632"/>
      <c r="Q406" s="632"/>
    </row>
    <row r="407" spans="1:17" x14ac:dyDescent="0.3">
      <c r="A407" s="632"/>
      <c r="B407" s="632"/>
      <c r="C407" s="632"/>
      <c r="D407" s="632"/>
      <c r="E407" s="632"/>
      <c r="F407" s="632"/>
      <c r="G407" s="632"/>
      <c r="H407" s="632"/>
      <c r="I407" s="632"/>
      <c r="J407" s="632"/>
      <c r="K407" s="632"/>
      <c r="L407" s="632"/>
      <c r="M407" s="632"/>
      <c r="N407" s="632"/>
      <c r="O407" s="632"/>
      <c r="P407" s="632"/>
      <c r="Q407" s="632"/>
    </row>
    <row r="408" spans="1:17" x14ac:dyDescent="0.3">
      <c r="A408" s="632"/>
      <c r="B408" s="632"/>
      <c r="C408" s="632"/>
      <c r="D408" s="632"/>
      <c r="E408" s="632"/>
      <c r="F408" s="632"/>
      <c r="G408" s="632"/>
      <c r="H408" s="632"/>
      <c r="I408" s="632"/>
      <c r="J408" s="632"/>
      <c r="K408" s="632"/>
      <c r="L408" s="632"/>
      <c r="M408" s="632"/>
      <c r="N408" s="632"/>
      <c r="O408" s="632"/>
      <c r="P408" s="632"/>
      <c r="Q408" s="632"/>
    </row>
    <row r="409" spans="1:17" x14ac:dyDescent="0.3">
      <c r="A409" s="632"/>
      <c r="B409" s="632"/>
      <c r="C409" s="632"/>
      <c r="D409" s="632"/>
      <c r="E409" s="632"/>
      <c r="F409" s="632"/>
      <c r="G409" s="632"/>
      <c r="H409" s="632"/>
      <c r="I409" s="632"/>
      <c r="J409" s="632"/>
      <c r="K409" s="632"/>
      <c r="L409" s="632"/>
      <c r="M409" s="632"/>
      <c r="N409" s="632"/>
      <c r="O409" s="632"/>
      <c r="P409" s="632"/>
      <c r="Q409" s="632"/>
    </row>
    <row r="410" spans="1:17" x14ac:dyDescent="0.3">
      <c r="A410" s="632"/>
      <c r="B410" s="632"/>
      <c r="C410" s="632"/>
      <c r="D410" s="632"/>
      <c r="E410" s="632"/>
      <c r="F410" s="632"/>
      <c r="G410" s="632"/>
      <c r="H410" s="632"/>
      <c r="I410" s="632"/>
      <c r="J410" s="632"/>
      <c r="K410" s="632"/>
      <c r="L410" s="632"/>
      <c r="M410" s="632"/>
      <c r="N410" s="632"/>
      <c r="O410" s="632"/>
      <c r="P410" s="632"/>
      <c r="Q410" s="632"/>
    </row>
    <row r="411" spans="1:17" x14ac:dyDescent="0.3">
      <c r="A411" s="632"/>
      <c r="B411" s="632"/>
      <c r="C411" s="632"/>
      <c r="D411" s="632"/>
      <c r="E411" s="632"/>
      <c r="F411" s="632"/>
      <c r="G411" s="632"/>
      <c r="H411" s="632"/>
      <c r="I411" s="632"/>
      <c r="J411" s="632"/>
      <c r="K411" s="632"/>
      <c r="L411" s="632"/>
      <c r="M411" s="632"/>
      <c r="N411" s="632"/>
      <c r="O411" s="632"/>
      <c r="P411" s="632"/>
      <c r="Q411" s="632"/>
    </row>
    <row r="412" spans="1:17" x14ac:dyDescent="0.3">
      <c r="A412" s="632"/>
      <c r="B412" s="632"/>
      <c r="C412" s="632"/>
      <c r="D412" s="632"/>
      <c r="E412" s="632"/>
      <c r="F412" s="632"/>
      <c r="G412" s="632"/>
      <c r="H412" s="632"/>
      <c r="I412" s="632"/>
      <c r="J412" s="632"/>
      <c r="K412" s="632"/>
      <c r="L412" s="632"/>
      <c r="M412" s="632"/>
      <c r="N412" s="632"/>
      <c r="O412" s="632"/>
      <c r="P412" s="632"/>
      <c r="Q412" s="632"/>
    </row>
    <row r="413" spans="1:17" x14ac:dyDescent="0.3">
      <c r="A413" s="632"/>
      <c r="B413" s="632"/>
      <c r="C413" s="632"/>
      <c r="D413" s="632"/>
      <c r="E413" s="632"/>
      <c r="F413" s="632"/>
      <c r="G413" s="632"/>
      <c r="H413" s="632"/>
      <c r="I413" s="632"/>
      <c r="J413" s="632"/>
      <c r="K413" s="632"/>
      <c r="L413" s="632"/>
      <c r="M413" s="632"/>
      <c r="N413" s="632"/>
      <c r="O413" s="632"/>
      <c r="P413" s="632"/>
      <c r="Q413" s="632"/>
    </row>
    <row r="414" spans="1:17" x14ac:dyDescent="0.3">
      <c r="A414" s="632"/>
      <c r="B414" s="632"/>
      <c r="C414" s="632"/>
      <c r="D414" s="632"/>
      <c r="E414" s="632"/>
      <c r="F414" s="632"/>
      <c r="G414" s="632"/>
      <c r="H414" s="632"/>
      <c r="I414" s="632"/>
      <c r="J414" s="632"/>
      <c r="K414" s="632"/>
      <c r="L414" s="632"/>
      <c r="M414" s="632"/>
      <c r="N414" s="632"/>
      <c r="O414" s="632"/>
      <c r="P414" s="632"/>
      <c r="Q414" s="632"/>
    </row>
    <row r="415" spans="1:17" x14ac:dyDescent="0.3">
      <c r="A415" s="632"/>
      <c r="B415" s="632"/>
      <c r="C415" s="632"/>
      <c r="D415" s="632"/>
      <c r="E415" s="632"/>
      <c r="F415" s="632"/>
      <c r="G415" s="632"/>
      <c r="H415" s="632"/>
      <c r="I415" s="632"/>
      <c r="J415" s="632"/>
      <c r="K415" s="632"/>
      <c r="L415" s="632"/>
      <c r="M415" s="632"/>
      <c r="N415" s="632"/>
      <c r="O415" s="632"/>
      <c r="P415" s="632"/>
      <c r="Q415" s="632"/>
    </row>
    <row r="416" spans="1:17" x14ac:dyDescent="0.3">
      <c r="A416" s="632"/>
      <c r="B416" s="632"/>
      <c r="C416" s="632"/>
      <c r="D416" s="632"/>
      <c r="E416" s="632"/>
      <c r="F416" s="632"/>
      <c r="G416" s="632"/>
      <c r="H416" s="632"/>
      <c r="I416" s="632"/>
      <c r="J416" s="632"/>
      <c r="K416" s="632"/>
      <c r="L416" s="632"/>
      <c r="M416" s="632"/>
      <c r="N416" s="632"/>
      <c r="O416" s="632"/>
      <c r="P416" s="632"/>
      <c r="Q416" s="632"/>
    </row>
    <row r="417" spans="1:17" x14ac:dyDescent="0.3">
      <c r="A417" s="632"/>
      <c r="B417" s="632"/>
      <c r="C417" s="632"/>
      <c r="D417" s="632"/>
      <c r="E417" s="632"/>
      <c r="F417" s="632"/>
      <c r="G417" s="632"/>
      <c r="H417" s="632"/>
      <c r="I417" s="632"/>
      <c r="J417" s="632"/>
      <c r="K417" s="632"/>
      <c r="L417" s="632"/>
      <c r="M417" s="632"/>
      <c r="N417" s="632"/>
      <c r="O417" s="632"/>
      <c r="P417" s="632"/>
      <c r="Q417" s="632"/>
    </row>
    <row r="418" spans="1:17" x14ac:dyDescent="0.3">
      <c r="A418" s="632"/>
      <c r="B418" s="632"/>
      <c r="C418" s="632"/>
      <c r="D418" s="632"/>
      <c r="E418" s="632"/>
      <c r="F418" s="632"/>
      <c r="G418" s="632"/>
      <c r="H418" s="632"/>
      <c r="I418" s="632"/>
      <c r="J418" s="632"/>
      <c r="K418" s="632"/>
      <c r="L418" s="632"/>
      <c r="M418" s="632"/>
      <c r="N418" s="632"/>
      <c r="O418" s="632"/>
      <c r="P418" s="632"/>
      <c r="Q418" s="632"/>
    </row>
    <row r="419" spans="1:17" x14ac:dyDescent="0.3">
      <c r="A419" s="632"/>
      <c r="B419" s="632"/>
      <c r="C419" s="632"/>
      <c r="D419" s="632"/>
      <c r="E419" s="632"/>
      <c r="F419" s="632"/>
      <c r="G419" s="632"/>
      <c r="H419" s="632"/>
      <c r="I419" s="632"/>
      <c r="J419" s="632"/>
      <c r="K419" s="632"/>
      <c r="L419" s="632"/>
      <c r="M419" s="632"/>
      <c r="N419" s="632"/>
      <c r="O419" s="632"/>
      <c r="P419" s="632"/>
      <c r="Q419" s="632"/>
    </row>
    <row r="420" spans="1:17" x14ac:dyDescent="0.3">
      <c r="A420" s="632"/>
      <c r="B420" s="632"/>
      <c r="C420" s="632"/>
      <c r="D420" s="632"/>
      <c r="E420" s="632"/>
      <c r="F420" s="632"/>
      <c r="G420" s="632"/>
      <c r="H420" s="632"/>
      <c r="I420" s="632"/>
      <c r="J420" s="632"/>
      <c r="K420" s="632"/>
      <c r="L420" s="632"/>
      <c r="M420" s="632"/>
      <c r="N420" s="632"/>
      <c r="O420" s="632"/>
      <c r="P420" s="632"/>
      <c r="Q420" s="632"/>
    </row>
    <row r="421" spans="1:17" x14ac:dyDescent="0.3">
      <c r="A421" s="632"/>
      <c r="B421" s="632"/>
      <c r="C421" s="632"/>
      <c r="D421" s="632"/>
      <c r="E421" s="632"/>
      <c r="F421" s="632"/>
      <c r="G421" s="632"/>
      <c r="H421" s="632"/>
      <c r="I421" s="632"/>
      <c r="J421" s="632"/>
      <c r="K421" s="632"/>
      <c r="L421" s="632"/>
      <c r="M421" s="632"/>
      <c r="N421" s="632"/>
      <c r="O421" s="632"/>
      <c r="P421" s="632"/>
      <c r="Q421" s="632"/>
    </row>
    <row r="422" spans="1:17" x14ac:dyDescent="0.3">
      <c r="A422" s="632"/>
      <c r="B422" s="632"/>
      <c r="C422" s="632"/>
      <c r="D422" s="632"/>
      <c r="E422" s="632"/>
      <c r="F422" s="632"/>
      <c r="G422" s="632"/>
      <c r="H422" s="632"/>
      <c r="I422" s="632"/>
      <c r="J422" s="632"/>
      <c r="K422" s="632"/>
      <c r="L422" s="632"/>
      <c r="M422" s="632"/>
      <c r="N422" s="632"/>
      <c r="O422" s="632"/>
      <c r="P422" s="632"/>
      <c r="Q422" s="632"/>
    </row>
    <row r="423" spans="1:17" x14ac:dyDescent="0.3">
      <c r="A423" s="632"/>
      <c r="B423" s="632"/>
      <c r="C423" s="632"/>
      <c r="D423" s="632"/>
      <c r="E423" s="632"/>
      <c r="F423" s="632"/>
      <c r="G423" s="632"/>
      <c r="H423" s="632"/>
      <c r="I423" s="632"/>
      <c r="J423" s="632"/>
      <c r="K423" s="632"/>
      <c r="L423" s="632"/>
      <c r="M423" s="632"/>
      <c r="N423" s="632"/>
      <c r="O423" s="632"/>
      <c r="P423" s="632"/>
      <c r="Q423" s="632"/>
    </row>
    <row r="424" spans="1:17" x14ac:dyDescent="0.3">
      <c r="A424" s="632"/>
      <c r="B424" s="632"/>
      <c r="C424" s="632"/>
      <c r="D424" s="632"/>
      <c r="E424" s="632"/>
      <c r="F424" s="632"/>
      <c r="G424" s="632"/>
      <c r="H424" s="632"/>
      <c r="I424" s="632"/>
      <c r="J424" s="632"/>
      <c r="K424" s="632"/>
      <c r="L424" s="632"/>
      <c r="M424" s="632"/>
      <c r="N424" s="632"/>
      <c r="O424" s="632"/>
      <c r="P424" s="632"/>
      <c r="Q424" s="632"/>
    </row>
    <row r="425" spans="1:17" x14ac:dyDescent="0.3">
      <c r="A425" s="632"/>
      <c r="B425" s="632"/>
      <c r="C425" s="632"/>
      <c r="D425" s="632"/>
      <c r="E425" s="632"/>
      <c r="F425" s="632"/>
      <c r="G425" s="632"/>
      <c r="H425" s="632"/>
      <c r="I425" s="632"/>
      <c r="J425" s="632"/>
      <c r="K425" s="632"/>
      <c r="L425" s="632"/>
      <c r="M425" s="632"/>
      <c r="N425" s="632"/>
      <c r="O425" s="632"/>
      <c r="P425" s="632"/>
      <c r="Q425" s="632"/>
    </row>
    <row r="426" spans="1:17" x14ac:dyDescent="0.3">
      <c r="A426" s="632"/>
      <c r="B426" s="632"/>
      <c r="C426" s="632"/>
      <c r="D426" s="632"/>
      <c r="E426" s="632"/>
      <c r="F426" s="632"/>
      <c r="G426" s="632"/>
      <c r="H426" s="632"/>
      <c r="I426" s="632"/>
      <c r="J426" s="632"/>
      <c r="K426" s="632"/>
      <c r="L426" s="632"/>
      <c r="M426" s="632"/>
      <c r="N426" s="632"/>
      <c r="O426" s="632"/>
      <c r="P426" s="632"/>
      <c r="Q426" s="632"/>
    </row>
    <row r="427" spans="1:17" x14ac:dyDescent="0.3">
      <c r="A427" s="632"/>
      <c r="B427" s="632"/>
      <c r="C427" s="632"/>
      <c r="D427" s="632"/>
      <c r="E427" s="632"/>
      <c r="F427" s="632"/>
      <c r="G427" s="632"/>
      <c r="H427" s="632"/>
      <c r="I427" s="632"/>
      <c r="J427" s="632"/>
      <c r="K427" s="632"/>
      <c r="L427" s="632"/>
      <c r="M427" s="632"/>
      <c r="N427" s="632"/>
      <c r="O427" s="632"/>
      <c r="P427" s="632"/>
      <c r="Q427" s="632"/>
    </row>
    <row r="428" spans="1:17" x14ac:dyDescent="0.3">
      <c r="A428" s="632"/>
      <c r="B428" s="632"/>
      <c r="C428" s="632"/>
      <c r="D428" s="632"/>
      <c r="E428" s="632"/>
      <c r="F428" s="632"/>
      <c r="G428" s="632"/>
      <c r="H428" s="632"/>
      <c r="I428" s="632"/>
      <c r="J428" s="632"/>
      <c r="K428" s="632"/>
      <c r="L428" s="632"/>
      <c r="M428" s="632"/>
      <c r="N428" s="632"/>
      <c r="O428" s="632"/>
      <c r="P428" s="632"/>
      <c r="Q428" s="632"/>
    </row>
    <row r="429" spans="1:17" x14ac:dyDescent="0.3">
      <c r="A429" s="632"/>
      <c r="B429" s="632"/>
      <c r="C429" s="632"/>
      <c r="D429" s="632"/>
      <c r="E429" s="632"/>
      <c r="F429" s="632"/>
      <c r="G429" s="632"/>
      <c r="H429" s="632"/>
      <c r="I429" s="632"/>
      <c r="J429" s="632"/>
      <c r="K429" s="632"/>
      <c r="L429" s="632"/>
      <c r="M429" s="632"/>
      <c r="N429" s="632"/>
      <c r="O429" s="632"/>
      <c r="P429" s="632"/>
      <c r="Q429" s="632"/>
    </row>
    <row r="430" spans="1:17" x14ac:dyDescent="0.3">
      <c r="A430" s="632"/>
      <c r="B430" s="632"/>
      <c r="C430" s="632"/>
      <c r="D430" s="632"/>
      <c r="E430" s="632"/>
      <c r="F430" s="632"/>
      <c r="G430" s="632"/>
      <c r="H430" s="632"/>
      <c r="I430" s="632"/>
      <c r="J430" s="632"/>
      <c r="K430" s="632"/>
      <c r="L430" s="632"/>
      <c r="M430" s="632"/>
      <c r="N430" s="632"/>
      <c r="O430" s="632"/>
      <c r="P430" s="632"/>
      <c r="Q430" s="632"/>
    </row>
    <row r="431" spans="1:17" x14ac:dyDescent="0.3">
      <c r="A431" s="632"/>
      <c r="B431" s="632"/>
      <c r="C431" s="632"/>
      <c r="D431" s="632"/>
      <c r="E431" s="632"/>
      <c r="F431" s="632"/>
      <c r="G431" s="632"/>
      <c r="H431" s="632"/>
      <c r="I431" s="632"/>
      <c r="J431" s="632"/>
      <c r="K431" s="632"/>
      <c r="L431" s="632"/>
      <c r="M431" s="632"/>
      <c r="N431" s="632"/>
      <c r="O431" s="632"/>
      <c r="P431" s="632"/>
      <c r="Q431" s="632"/>
    </row>
    <row r="432" spans="1:17" x14ac:dyDescent="0.3">
      <c r="A432" s="632"/>
      <c r="B432" s="632"/>
      <c r="C432" s="632"/>
      <c r="D432" s="632"/>
      <c r="E432" s="632"/>
      <c r="F432" s="632"/>
      <c r="G432" s="632"/>
      <c r="H432" s="632"/>
      <c r="I432" s="632"/>
      <c r="J432" s="632"/>
      <c r="K432" s="632"/>
      <c r="L432" s="632"/>
      <c r="M432" s="632"/>
      <c r="N432" s="632"/>
      <c r="O432" s="632"/>
      <c r="P432" s="632"/>
      <c r="Q432" s="632"/>
    </row>
    <row r="433" spans="1:17" x14ac:dyDescent="0.3">
      <c r="A433" s="632"/>
      <c r="B433" s="632"/>
      <c r="C433" s="632"/>
      <c r="D433" s="632"/>
      <c r="E433" s="632"/>
      <c r="F433" s="632"/>
      <c r="G433" s="632"/>
      <c r="H433" s="632"/>
      <c r="I433" s="632"/>
      <c r="J433" s="632"/>
      <c r="K433" s="632"/>
      <c r="L433" s="632"/>
      <c r="M433" s="632"/>
      <c r="N433" s="632"/>
      <c r="O433" s="632"/>
      <c r="P433" s="632"/>
      <c r="Q433" s="632"/>
    </row>
    <row r="434" spans="1:17" x14ac:dyDescent="0.3">
      <c r="A434" s="632"/>
      <c r="B434" s="632"/>
      <c r="C434" s="632"/>
      <c r="D434" s="632"/>
      <c r="E434" s="632"/>
      <c r="F434" s="632"/>
      <c r="G434" s="632"/>
      <c r="H434" s="632"/>
      <c r="I434" s="632"/>
      <c r="J434" s="632"/>
      <c r="K434" s="632"/>
      <c r="L434" s="632"/>
      <c r="M434" s="632"/>
      <c r="N434" s="632"/>
      <c r="O434" s="632"/>
      <c r="P434" s="632"/>
      <c r="Q434" s="632"/>
    </row>
    <row r="435" spans="1:17" x14ac:dyDescent="0.3">
      <c r="A435" s="632"/>
      <c r="B435" s="632"/>
      <c r="C435" s="632"/>
      <c r="D435" s="632"/>
      <c r="E435" s="632"/>
      <c r="F435" s="632"/>
      <c r="G435" s="632"/>
      <c r="H435" s="632"/>
      <c r="I435" s="632"/>
      <c r="J435" s="632"/>
      <c r="K435" s="632"/>
      <c r="L435" s="632"/>
      <c r="M435" s="632"/>
      <c r="N435" s="632"/>
      <c r="O435" s="632"/>
      <c r="P435" s="632"/>
      <c r="Q435" s="632"/>
    </row>
    <row r="436" spans="1:17" x14ac:dyDescent="0.3">
      <c r="A436" s="632"/>
      <c r="B436" s="632"/>
      <c r="C436" s="632"/>
      <c r="D436" s="632"/>
      <c r="E436" s="632"/>
      <c r="F436" s="632"/>
      <c r="G436" s="632"/>
      <c r="H436" s="632"/>
      <c r="I436" s="632"/>
      <c r="J436" s="632"/>
      <c r="K436" s="632"/>
      <c r="L436" s="632"/>
      <c r="M436" s="632"/>
      <c r="N436" s="632"/>
      <c r="O436" s="632"/>
      <c r="P436" s="632"/>
      <c r="Q436" s="632"/>
    </row>
    <row r="437" spans="1:17" x14ac:dyDescent="0.3">
      <c r="A437" s="632"/>
      <c r="B437" s="632"/>
      <c r="C437" s="632"/>
      <c r="D437" s="632"/>
      <c r="E437" s="632"/>
      <c r="F437" s="632"/>
      <c r="G437" s="632"/>
      <c r="H437" s="632"/>
      <c r="I437" s="632"/>
      <c r="J437" s="632"/>
      <c r="K437" s="632"/>
      <c r="L437" s="632"/>
      <c r="M437" s="632"/>
      <c r="N437" s="632"/>
      <c r="O437" s="632"/>
      <c r="P437" s="632"/>
      <c r="Q437" s="632"/>
    </row>
    <row r="438" spans="1:17" x14ac:dyDescent="0.3">
      <c r="A438" s="632"/>
      <c r="B438" s="632"/>
      <c r="C438" s="632"/>
      <c r="D438" s="632"/>
      <c r="E438" s="632"/>
      <c r="F438" s="632"/>
      <c r="G438" s="632"/>
      <c r="H438" s="632"/>
      <c r="I438" s="632"/>
      <c r="J438" s="632"/>
      <c r="K438" s="632"/>
      <c r="L438" s="632"/>
      <c r="M438" s="632"/>
      <c r="N438" s="632"/>
      <c r="O438" s="632"/>
      <c r="P438" s="632"/>
      <c r="Q438" s="632"/>
    </row>
    <row r="439" spans="1:17" x14ac:dyDescent="0.3">
      <c r="A439" s="632"/>
      <c r="B439" s="632"/>
      <c r="C439" s="632"/>
      <c r="D439" s="632"/>
      <c r="E439" s="632"/>
      <c r="F439" s="632"/>
      <c r="G439" s="632"/>
      <c r="H439" s="632"/>
      <c r="I439" s="632"/>
      <c r="J439" s="632"/>
      <c r="K439" s="632"/>
      <c r="L439" s="632"/>
      <c r="M439" s="632"/>
      <c r="N439" s="632"/>
      <c r="O439" s="632"/>
      <c r="P439" s="632"/>
      <c r="Q439" s="632"/>
    </row>
    <row r="440" spans="1:17" x14ac:dyDescent="0.3">
      <c r="A440" s="632"/>
      <c r="B440" s="632"/>
      <c r="C440" s="632"/>
      <c r="D440" s="632"/>
      <c r="E440" s="632"/>
      <c r="F440" s="632"/>
      <c r="G440" s="632"/>
      <c r="H440" s="632"/>
      <c r="I440" s="632"/>
      <c r="J440" s="632"/>
      <c r="K440" s="632"/>
      <c r="L440" s="632"/>
      <c r="M440" s="632"/>
      <c r="N440" s="632"/>
      <c r="O440" s="632"/>
      <c r="P440" s="632"/>
      <c r="Q440" s="632"/>
    </row>
    <row r="441" spans="1:17" x14ac:dyDescent="0.3">
      <c r="A441" s="632"/>
      <c r="B441" s="632"/>
      <c r="C441" s="632"/>
      <c r="D441" s="632"/>
      <c r="E441" s="632"/>
      <c r="F441" s="632"/>
      <c r="G441" s="632"/>
      <c r="H441" s="632"/>
      <c r="I441" s="632"/>
      <c r="J441" s="632"/>
      <c r="K441" s="632"/>
      <c r="L441" s="632"/>
      <c r="M441" s="632"/>
      <c r="N441" s="632"/>
      <c r="O441" s="632"/>
      <c r="P441" s="632"/>
      <c r="Q441" s="632"/>
    </row>
    <row r="442" spans="1:17" x14ac:dyDescent="0.3">
      <c r="A442" s="632"/>
      <c r="B442" s="632"/>
      <c r="C442" s="632"/>
      <c r="D442" s="632"/>
      <c r="E442" s="632"/>
      <c r="F442" s="632"/>
      <c r="G442" s="632"/>
      <c r="H442" s="632"/>
      <c r="I442" s="632"/>
      <c r="J442" s="632"/>
      <c r="K442" s="632"/>
      <c r="L442" s="632"/>
      <c r="M442" s="632"/>
      <c r="N442" s="632"/>
      <c r="O442" s="632"/>
      <c r="P442" s="632"/>
      <c r="Q442" s="632"/>
    </row>
    <row r="443" spans="1:17" x14ac:dyDescent="0.3">
      <c r="A443" s="632"/>
      <c r="B443" s="632"/>
      <c r="C443" s="632"/>
      <c r="D443" s="632"/>
      <c r="E443" s="632"/>
      <c r="F443" s="632"/>
      <c r="G443" s="632"/>
      <c r="H443" s="632"/>
      <c r="I443" s="632"/>
      <c r="J443" s="632"/>
      <c r="K443" s="632"/>
      <c r="L443" s="632"/>
      <c r="M443" s="632"/>
      <c r="N443" s="632"/>
      <c r="O443" s="632"/>
      <c r="P443" s="632"/>
      <c r="Q443" s="632"/>
    </row>
    <row r="444" spans="1:17" x14ac:dyDescent="0.3">
      <c r="A444" s="632"/>
      <c r="B444" s="632"/>
      <c r="C444" s="632"/>
      <c r="D444" s="632"/>
      <c r="E444" s="632"/>
      <c r="F444" s="632"/>
      <c r="G444" s="632"/>
      <c r="H444" s="632"/>
      <c r="I444" s="632"/>
      <c r="J444" s="632"/>
      <c r="K444" s="632"/>
      <c r="L444" s="632"/>
      <c r="M444" s="632"/>
      <c r="N444" s="632"/>
      <c r="O444" s="632"/>
      <c r="P444" s="632"/>
      <c r="Q444" s="632"/>
    </row>
    <row r="445" spans="1:17" x14ac:dyDescent="0.3">
      <c r="A445" s="632"/>
      <c r="B445" s="632"/>
      <c r="C445" s="632"/>
      <c r="D445" s="632"/>
      <c r="E445" s="632"/>
      <c r="F445" s="632"/>
      <c r="G445" s="632"/>
      <c r="H445" s="632"/>
      <c r="I445" s="632"/>
      <c r="J445" s="632"/>
      <c r="K445" s="632"/>
      <c r="L445" s="632"/>
      <c r="M445" s="632"/>
      <c r="N445" s="632"/>
      <c r="O445" s="632"/>
      <c r="P445" s="632"/>
      <c r="Q445" s="632"/>
    </row>
    <row r="446" spans="1:17" x14ac:dyDescent="0.3">
      <c r="A446" s="632"/>
      <c r="B446" s="632"/>
      <c r="C446" s="632"/>
      <c r="D446" s="632"/>
      <c r="E446" s="632"/>
      <c r="F446" s="632"/>
      <c r="G446" s="632"/>
      <c r="H446" s="632"/>
      <c r="I446" s="632"/>
      <c r="J446" s="632"/>
      <c r="K446" s="632"/>
      <c r="L446" s="632"/>
      <c r="M446" s="632"/>
      <c r="N446" s="632"/>
      <c r="O446" s="632"/>
      <c r="P446" s="632"/>
      <c r="Q446" s="632"/>
    </row>
    <row r="447" spans="1:17" x14ac:dyDescent="0.3">
      <c r="A447" s="632"/>
      <c r="B447" s="632"/>
      <c r="C447" s="632"/>
      <c r="D447" s="632"/>
      <c r="E447" s="632"/>
      <c r="F447" s="632"/>
      <c r="G447" s="632"/>
      <c r="H447" s="632"/>
      <c r="I447" s="632"/>
      <c r="J447" s="632"/>
      <c r="K447" s="632"/>
      <c r="L447" s="632"/>
      <c r="M447" s="632"/>
      <c r="N447" s="632"/>
      <c r="O447" s="632"/>
      <c r="P447" s="632"/>
      <c r="Q447" s="632"/>
    </row>
    <row r="448" spans="1:17" x14ac:dyDescent="0.3">
      <c r="A448" s="632"/>
      <c r="B448" s="632"/>
      <c r="C448" s="632"/>
      <c r="D448" s="632"/>
      <c r="E448" s="632"/>
      <c r="F448" s="632"/>
      <c r="G448" s="632"/>
      <c r="H448" s="632"/>
      <c r="I448" s="632"/>
      <c r="J448" s="632"/>
      <c r="K448" s="632"/>
      <c r="L448" s="632"/>
      <c r="M448" s="632"/>
      <c r="N448" s="632"/>
      <c r="O448" s="632"/>
      <c r="P448" s="632"/>
      <c r="Q448" s="632"/>
    </row>
    <row r="449" spans="1:17" x14ac:dyDescent="0.3">
      <c r="A449" s="632"/>
      <c r="B449" s="632"/>
      <c r="C449" s="632"/>
      <c r="D449" s="632"/>
      <c r="E449" s="632"/>
      <c r="F449" s="632"/>
      <c r="G449" s="632"/>
      <c r="H449" s="632"/>
      <c r="I449" s="632"/>
      <c r="J449" s="632"/>
      <c r="K449" s="632"/>
      <c r="L449" s="632"/>
      <c r="M449" s="632"/>
      <c r="N449" s="632"/>
      <c r="O449" s="632"/>
      <c r="P449" s="632"/>
      <c r="Q449" s="632"/>
    </row>
    <row r="450" spans="1:17" x14ac:dyDescent="0.3">
      <c r="A450" s="632"/>
      <c r="B450" s="632"/>
      <c r="C450" s="632"/>
      <c r="D450" s="632"/>
      <c r="E450" s="632"/>
      <c r="F450" s="632"/>
      <c r="G450" s="632"/>
      <c r="H450" s="632"/>
      <c r="I450" s="632"/>
      <c r="J450" s="632"/>
      <c r="K450" s="632"/>
      <c r="L450" s="632"/>
      <c r="M450" s="632"/>
      <c r="N450" s="632"/>
      <c r="O450" s="632"/>
      <c r="P450" s="632"/>
      <c r="Q450" s="632"/>
    </row>
    <row r="451" spans="1:17" x14ac:dyDescent="0.3">
      <c r="A451" s="632"/>
      <c r="B451" s="632"/>
      <c r="C451" s="632"/>
      <c r="D451" s="632"/>
      <c r="E451" s="632"/>
      <c r="F451" s="632"/>
      <c r="G451" s="632"/>
      <c r="H451" s="632"/>
      <c r="I451" s="632"/>
      <c r="J451" s="632"/>
      <c r="K451" s="632"/>
      <c r="L451" s="632"/>
      <c r="M451" s="632"/>
      <c r="N451" s="632"/>
      <c r="O451" s="632"/>
      <c r="P451" s="632"/>
      <c r="Q451" s="632"/>
    </row>
    <row r="452" spans="1:17" x14ac:dyDescent="0.3">
      <c r="A452" s="632"/>
      <c r="B452" s="632"/>
      <c r="C452" s="632"/>
      <c r="D452" s="632"/>
      <c r="E452" s="632"/>
      <c r="F452" s="632"/>
      <c r="G452" s="632"/>
      <c r="H452" s="632"/>
      <c r="I452" s="632"/>
      <c r="J452" s="632"/>
      <c r="K452" s="632"/>
      <c r="L452" s="632"/>
      <c r="M452" s="632"/>
      <c r="N452" s="632"/>
      <c r="O452" s="632"/>
      <c r="P452" s="632"/>
      <c r="Q452" s="632"/>
    </row>
    <row r="453" spans="1:17" x14ac:dyDescent="0.3">
      <c r="A453" s="632"/>
      <c r="B453" s="632"/>
      <c r="C453" s="632"/>
      <c r="D453" s="632"/>
      <c r="E453" s="632"/>
      <c r="F453" s="632"/>
      <c r="G453" s="632"/>
      <c r="H453" s="632"/>
      <c r="I453" s="632"/>
      <c r="J453" s="632"/>
      <c r="K453" s="632"/>
      <c r="L453" s="632"/>
      <c r="M453" s="632"/>
      <c r="N453" s="632"/>
      <c r="O453" s="632"/>
      <c r="P453" s="632"/>
      <c r="Q453" s="632"/>
    </row>
    <row r="454" spans="1:17" x14ac:dyDescent="0.3">
      <c r="A454" s="632"/>
      <c r="B454" s="632"/>
      <c r="C454" s="632"/>
      <c r="D454" s="632"/>
      <c r="E454" s="632"/>
      <c r="F454" s="632"/>
      <c r="G454" s="632"/>
      <c r="H454" s="632"/>
      <c r="I454" s="632"/>
      <c r="J454" s="632"/>
      <c r="K454" s="632"/>
      <c r="L454" s="632"/>
      <c r="M454" s="632"/>
      <c r="N454" s="632"/>
      <c r="O454" s="632"/>
      <c r="P454" s="632"/>
      <c r="Q454" s="632"/>
    </row>
    <row r="455" spans="1:17" x14ac:dyDescent="0.3">
      <c r="A455" s="632"/>
      <c r="B455" s="632"/>
      <c r="C455" s="632"/>
      <c r="D455" s="632"/>
      <c r="E455" s="632"/>
      <c r="F455" s="632"/>
      <c r="G455" s="632"/>
      <c r="H455" s="632"/>
      <c r="I455" s="632"/>
      <c r="J455" s="632"/>
      <c r="K455" s="632"/>
      <c r="L455" s="632"/>
      <c r="M455" s="632"/>
      <c r="N455" s="632"/>
      <c r="O455" s="632"/>
      <c r="P455" s="632"/>
      <c r="Q455" s="632"/>
    </row>
    <row r="456" spans="1:17" x14ac:dyDescent="0.3">
      <c r="A456" s="632"/>
      <c r="B456" s="632"/>
      <c r="C456" s="632"/>
      <c r="D456" s="632"/>
      <c r="E456" s="632"/>
      <c r="F456" s="632"/>
      <c r="G456" s="632"/>
      <c r="H456" s="632"/>
      <c r="I456" s="632"/>
      <c r="J456" s="632"/>
      <c r="K456" s="632"/>
      <c r="L456" s="632"/>
      <c r="M456" s="632"/>
      <c r="N456" s="632"/>
      <c r="O456" s="632"/>
      <c r="P456" s="632"/>
      <c r="Q456" s="632"/>
    </row>
    <row r="457" spans="1:17" x14ac:dyDescent="0.3">
      <c r="A457" s="632"/>
      <c r="B457" s="632"/>
      <c r="C457" s="632"/>
      <c r="D457" s="632"/>
      <c r="E457" s="632"/>
      <c r="F457" s="632"/>
      <c r="G457" s="632"/>
      <c r="H457" s="632"/>
      <c r="I457" s="632"/>
      <c r="J457" s="632"/>
      <c r="K457" s="632"/>
      <c r="L457" s="632"/>
      <c r="M457" s="632"/>
      <c r="N457" s="632"/>
      <c r="O457" s="632"/>
      <c r="P457" s="632"/>
      <c r="Q457" s="632"/>
    </row>
    <row r="458" spans="1:17" x14ac:dyDescent="0.3">
      <c r="A458" s="632"/>
      <c r="B458" s="632"/>
      <c r="C458" s="632"/>
      <c r="D458" s="632"/>
      <c r="E458" s="632"/>
      <c r="F458" s="632"/>
      <c r="G458" s="632"/>
      <c r="H458" s="632"/>
      <c r="I458" s="632"/>
      <c r="J458" s="632"/>
      <c r="K458" s="632"/>
      <c r="L458" s="632"/>
      <c r="M458" s="632"/>
      <c r="N458" s="632"/>
      <c r="O458" s="632"/>
      <c r="P458" s="632"/>
      <c r="Q458" s="632"/>
    </row>
    <row r="459" spans="1:17" x14ac:dyDescent="0.3">
      <c r="A459" s="632"/>
      <c r="B459" s="632"/>
      <c r="C459" s="632"/>
      <c r="D459" s="632"/>
      <c r="E459" s="632"/>
      <c r="F459" s="632"/>
      <c r="G459" s="632"/>
      <c r="H459" s="632"/>
      <c r="I459" s="632"/>
      <c r="J459" s="632"/>
      <c r="K459" s="632"/>
      <c r="L459" s="632"/>
      <c r="M459" s="632"/>
      <c r="N459" s="632"/>
      <c r="O459" s="632"/>
      <c r="P459" s="632"/>
      <c r="Q459" s="632"/>
    </row>
    <row r="460" spans="1:17" x14ac:dyDescent="0.3">
      <c r="A460" s="632"/>
      <c r="B460" s="632"/>
      <c r="C460" s="632"/>
      <c r="D460" s="632"/>
      <c r="E460" s="632"/>
      <c r="F460" s="632"/>
      <c r="G460" s="632"/>
      <c r="H460" s="632"/>
      <c r="I460" s="632"/>
      <c r="J460" s="632"/>
      <c r="K460" s="632"/>
      <c r="L460" s="632"/>
      <c r="M460" s="632"/>
      <c r="N460" s="632"/>
      <c r="O460" s="632"/>
      <c r="P460" s="632"/>
      <c r="Q460" s="632"/>
    </row>
    <row r="461" spans="1:17" x14ac:dyDescent="0.3">
      <c r="A461" s="632"/>
      <c r="B461" s="632"/>
      <c r="C461" s="632"/>
      <c r="D461" s="632"/>
      <c r="E461" s="632"/>
      <c r="F461" s="632"/>
      <c r="G461" s="632"/>
      <c r="H461" s="632"/>
      <c r="I461" s="632"/>
      <c r="J461" s="632"/>
      <c r="K461" s="632"/>
      <c r="L461" s="632"/>
      <c r="M461" s="632"/>
      <c r="N461" s="632"/>
      <c r="O461" s="632"/>
      <c r="P461" s="632"/>
      <c r="Q461" s="632"/>
    </row>
    <row r="462" spans="1:17" x14ac:dyDescent="0.3">
      <c r="A462" s="632"/>
      <c r="B462" s="632"/>
      <c r="C462" s="632"/>
      <c r="D462" s="632"/>
      <c r="E462" s="632"/>
      <c r="F462" s="632"/>
      <c r="G462" s="632"/>
      <c r="H462" s="632"/>
      <c r="I462" s="632"/>
      <c r="J462" s="632"/>
      <c r="K462" s="632"/>
      <c r="L462" s="632"/>
      <c r="M462" s="632"/>
      <c r="N462" s="632"/>
      <c r="O462" s="632"/>
      <c r="P462" s="632"/>
      <c r="Q462" s="632"/>
    </row>
    <row r="463" spans="1:17" x14ac:dyDescent="0.3">
      <c r="A463" s="632"/>
      <c r="B463" s="632"/>
      <c r="C463" s="632"/>
      <c r="D463" s="632"/>
      <c r="E463" s="632"/>
      <c r="F463" s="632"/>
      <c r="G463" s="632"/>
      <c r="H463" s="632"/>
      <c r="I463" s="632"/>
      <c r="J463" s="632"/>
      <c r="K463" s="632"/>
      <c r="L463" s="632"/>
      <c r="M463" s="632"/>
      <c r="N463" s="632"/>
      <c r="O463" s="632"/>
      <c r="P463" s="632"/>
      <c r="Q463" s="632"/>
    </row>
    <row r="464" spans="1:17" x14ac:dyDescent="0.3">
      <c r="A464" s="632"/>
      <c r="B464" s="632"/>
      <c r="C464" s="632"/>
      <c r="D464" s="632"/>
      <c r="E464" s="632"/>
      <c r="F464" s="632"/>
      <c r="G464" s="632"/>
      <c r="H464" s="632"/>
      <c r="I464" s="632"/>
      <c r="J464" s="632"/>
      <c r="K464" s="632"/>
      <c r="L464" s="632"/>
      <c r="M464" s="632"/>
      <c r="N464" s="632"/>
      <c r="O464" s="632"/>
      <c r="P464" s="632"/>
      <c r="Q464" s="632"/>
    </row>
    <row r="465" spans="1:17" x14ac:dyDescent="0.3">
      <c r="A465" s="632"/>
      <c r="B465" s="632"/>
      <c r="C465" s="632"/>
      <c r="D465" s="632"/>
      <c r="E465" s="632"/>
      <c r="F465" s="632"/>
      <c r="G465" s="632"/>
      <c r="H465" s="632"/>
      <c r="I465" s="632"/>
      <c r="J465" s="632"/>
      <c r="K465" s="632"/>
      <c r="L465" s="632"/>
      <c r="M465" s="632"/>
      <c r="N465" s="632"/>
      <c r="O465" s="632"/>
      <c r="P465" s="632"/>
      <c r="Q465" s="632"/>
    </row>
    <row r="466" spans="1:17" x14ac:dyDescent="0.3">
      <c r="A466" s="632"/>
      <c r="B466" s="632"/>
      <c r="C466" s="632"/>
      <c r="D466" s="632"/>
      <c r="E466" s="632"/>
      <c r="F466" s="632"/>
      <c r="G466" s="632"/>
      <c r="H466" s="632"/>
      <c r="I466" s="632"/>
      <c r="J466" s="632"/>
      <c r="K466" s="632"/>
      <c r="L466" s="632"/>
      <c r="M466" s="632"/>
      <c r="N466" s="632"/>
      <c r="O466" s="632"/>
      <c r="P466" s="632"/>
      <c r="Q466" s="632"/>
    </row>
    <row r="467" spans="1:17" x14ac:dyDescent="0.3">
      <c r="A467" s="632"/>
      <c r="B467" s="632"/>
      <c r="C467" s="632"/>
      <c r="D467" s="632"/>
      <c r="E467" s="632"/>
      <c r="F467" s="632"/>
      <c r="G467" s="632"/>
      <c r="H467" s="632"/>
      <c r="I467" s="632"/>
      <c r="J467" s="632"/>
      <c r="K467" s="632"/>
      <c r="L467" s="632"/>
      <c r="M467" s="632"/>
      <c r="N467" s="632"/>
      <c r="O467" s="632"/>
      <c r="P467" s="632"/>
      <c r="Q467" s="632"/>
    </row>
    <row r="468" spans="1:17" x14ac:dyDescent="0.3">
      <c r="A468" s="632"/>
      <c r="B468" s="632"/>
      <c r="C468" s="632"/>
      <c r="D468" s="632"/>
      <c r="E468" s="632"/>
      <c r="F468" s="632"/>
      <c r="G468" s="632"/>
      <c r="H468" s="632"/>
      <c r="I468" s="632"/>
      <c r="J468" s="632"/>
      <c r="K468" s="632"/>
      <c r="L468" s="632"/>
      <c r="M468" s="632"/>
      <c r="N468" s="632"/>
      <c r="O468" s="632"/>
      <c r="P468" s="632"/>
      <c r="Q468" s="632"/>
    </row>
    <row r="469" spans="1:17" x14ac:dyDescent="0.3">
      <c r="A469" s="632"/>
      <c r="B469" s="632"/>
      <c r="C469" s="632"/>
      <c r="D469" s="632"/>
      <c r="E469" s="632"/>
      <c r="F469" s="632"/>
      <c r="G469" s="632"/>
      <c r="H469" s="632"/>
      <c r="I469" s="632"/>
      <c r="J469" s="632"/>
      <c r="K469" s="632"/>
      <c r="L469" s="632"/>
      <c r="M469" s="632"/>
      <c r="N469" s="632"/>
      <c r="O469" s="632"/>
      <c r="P469" s="632"/>
      <c r="Q469" s="632"/>
    </row>
    <row r="470" spans="1:17" x14ac:dyDescent="0.3">
      <c r="A470" s="632"/>
      <c r="B470" s="632"/>
      <c r="C470" s="632"/>
      <c r="D470" s="632"/>
      <c r="E470" s="632"/>
      <c r="F470" s="632"/>
      <c r="G470" s="632"/>
      <c r="H470" s="632"/>
      <c r="I470" s="632"/>
      <c r="J470" s="632"/>
      <c r="K470" s="632"/>
      <c r="L470" s="632"/>
      <c r="M470" s="632"/>
      <c r="N470" s="632"/>
      <c r="O470" s="632"/>
      <c r="P470" s="632"/>
      <c r="Q470" s="632"/>
    </row>
    <row r="471" spans="1:17" x14ac:dyDescent="0.3">
      <c r="A471" s="632"/>
      <c r="B471" s="632"/>
      <c r="C471" s="632"/>
      <c r="D471" s="632"/>
      <c r="E471" s="632"/>
      <c r="F471" s="632"/>
      <c r="G471" s="632"/>
      <c r="H471" s="632"/>
      <c r="I471" s="632"/>
      <c r="J471" s="632"/>
      <c r="K471" s="632"/>
      <c r="L471" s="632"/>
      <c r="M471" s="632"/>
      <c r="N471" s="632"/>
      <c r="O471" s="632"/>
      <c r="P471" s="632"/>
      <c r="Q471" s="632"/>
    </row>
    <row r="472" spans="1:17" x14ac:dyDescent="0.3">
      <c r="A472" s="632"/>
      <c r="B472" s="632"/>
      <c r="C472" s="632"/>
      <c r="D472" s="632"/>
      <c r="E472" s="632"/>
      <c r="F472" s="632"/>
      <c r="G472" s="632"/>
      <c r="H472" s="632"/>
      <c r="I472" s="632"/>
      <c r="J472" s="632"/>
      <c r="K472" s="632"/>
      <c r="L472" s="632"/>
      <c r="M472" s="632"/>
      <c r="N472" s="632"/>
      <c r="O472" s="632"/>
      <c r="P472" s="632"/>
      <c r="Q472" s="632"/>
    </row>
    <row r="473" spans="1:17" x14ac:dyDescent="0.3">
      <c r="A473" s="632"/>
      <c r="B473" s="632"/>
      <c r="C473" s="632"/>
      <c r="D473" s="632"/>
      <c r="E473" s="632"/>
      <c r="F473" s="632"/>
      <c r="G473" s="632"/>
      <c r="H473" s="632"/>
      <c r="I473" s="632"/>
      <c r="J473" s="632"/>
      <c r="K473" s="632"/>
      <c r="L473" s="632"/>
      <c r="M473" s="632"/>
      <c r="N473" s="632"/>
      <c r="O473" s="632"/>
      <c r="P473" s="632"/>
      <c r="Q473" s="632"/>
    </row>
    <row r="474" spans="1:17" x14ac:dyDescent="0.3">
      <c r="A474" s="632"/>
      <c r="B474" s="632"/>
      <c r="C474" s="632"/>
      <c r="D474" s="632"/>
      <c r="E474" s="632"/>
      <c r="F474" s="632"/>
      <c r="G474" s="632"/>
      <c r="H474" s="632"/>
      <c r="I474" s="632"/>
      <c r="J474" s="632"/>
      <c r="K474" s="632"/>
      <c r="L474" s="632"/>
      <c r="M474" s="632"/>
      <c r="N474" s="632"/>
      <c r="O474" s="632"/>
      <c r="P474" s="632"/>
      <c r="Q474" s="632"/>
    </row>
    <row r="475" spans="1:17" x14ac:dyDescent="0.3">
      <c r="A475" s="632"/>
      <c r="B475" s="632"/>
      <c r="C475" s="632"/>
      <c r="D475" s="632"/>
      <c r="E475" s="632"/>
      <c r="F475" s="632"/>
      <c r="G475" s="632"/>
      <c r="H475" s="632"/>
      <c r="I475" s="632"/>
      <c r="J475" s="632"/>
      <c r="K475" s="632"/>
      <c r="L475" s="632"/>
      <c r="M475" s="632"/>
      <c r="N475" s="632"/>
      <c r="O475" s="632"/>
      <c r="P475" s="632"/>
      <c r="Q475" s="632"/>
    </row>
    <row r="476" spans="1:17" x14ac:dyDescent="0.3">
      <c r="A476" s="632"/>
      <c r="B476" s="632"/>
      <c r="C476" s="632"/>
      <c r="D476" s="632"/>
      <c r="E476" s="632"/>
      <c r="F476" s="632"/>
      <c r="G476" s="632"/>
      <c r="H476" s="632"/>
      <c r="I476" s="632"/>
      <c r="J476" s="632"/>
      <c r="K476" s="632"/>
      <c r="L476" s="632"/>
      <c r="M476" s="632"/>
      <c r="N476" s="632"/>
      <c r="O476" s="632"/>
      <c r="P476" s="632"/>
      <c r="Q476" s="632"/>
    </row>
    <row r="477" spans="1:17" x14ac:dyDescent="0.3">
      <c r="A477" s="632"/>
      <c r="B477" s="632"/>
      <c r="C477" s="632"/>
      <c r="D477" s="632"/>
      <c r="E477" s="632"/>
      <c r="F477" s="632"/>
      <c r="G477" s="632"/>
      <c r="H477" s="632"/>
      <c r="I477" s="632"/>
      <c r="J477" s="632"/>
      <c r="K477" s="632"/>
      <c r="L477" s="632"/>
      <c r="M477" s="632"/>
      <c r="N477" s="632"/>
      <c r="O477" s="632"/>
      <c r="P477" s="632"/>
      <c r="Q477" s="632"/>
    </row>
    <row r="478" spans="1:17" x14ac:dyDescent="0.3">
      <c r="A478" s="632"/>
      <c r="B478" s="632"/>
      <c r="C478" s="632"/>
      <c r="D478" s="632"/>
      <c r="E478" s="632"/>
      <c r="F478" s="632"/>
      <c r="G478" s="632"/>
      <c r="H478" s="632"/>
      <c r="I478" s="632"/>
      <c r="J478" s="632"/>
      <c r="K478" s="632"/>
      <c r="L478" s="632"/>
      <c r="M478" s="632"/>
      <c r="N478" s="632"/>
      <c r="O478" s="632"/>
      <c r="P478" s="632"/>
      <c r="Q478" s="632"/>
    </row>
    <row r="479" spans="1:17" x14ac:dyDescent="0.3">
      <c r="A479" s="632"/>
      <c r="B479" s="632"/>
      <c r="C479" s="632"/>
      <c r="D479" s="632"/>
      <c r="E479" s="632"/>
      <c r="F479" s="632"/>
      <c r="G479" s="632"/>
      <c r="H479" s="632"/>
      <c r="I479" s="632"/>
      <c r="J479" s="632"/>
      <c r="K479" s="632"/>
      <c r="L479" s="632"/>
      <c r="M479" s="632"/>
      <c r="N479" s="632"/>
      <c r="O479" s="632"/>
      <c r="P479" s="632"/>
      <c r="Q479" s="632"/>
    </row>
    <row r="480" spans="1:17" x14ac:dyDescent="0.3">
      <c r="A480" s="632"/>
      <c r="B480" s="632"/>
      <c r="C480" s="632"/>
      <c r="D480" s="632"/>
      <c r="E480" s="632"/>
      <c r="F480" s="632"/>
      <c r="G480" s="632"/>
      <c r="H480" s="632"/>
      <c r="I480" s="632"/>
      <c r="J480" s="632"/>
      <c r="K480" s="632"/>
      <c r="L480" s="632"/>
      <c r="M480" s="632"/>
      <c r="N480" s="632"/>
      <c r="O480" s="632"/>
      <c r="P480" s="632"/>
      <c r="Q480" s="632"/>
    </row>
    <row r="481" spans="1:17" x14ac:dyDescent="0.3">
      <c r="A481" s="632"/>
      <c r="B481" s="632"/>
      <c r="C481" s="632"/>
      <c r="D481" s="632"/>
      <c r="E481" s="632"/>
      <c r="F481" s="632"/>
      <c r="G481" s="632"/>
      <c r="H481" s="632"/>
      <c r="I481" s="632"/>
      <c r="J481" s="632"/>
      <c r="K481" s="632"/>
      <c r="L481" s="632"/>
      <c r="M481" s="632"/>
      <c r="N481" s="632"/>
      <c r="O481" s="632"/>
      <c r="P481" s="632"/>
      <c r="Q481" s="632"/>
    </row>
    <row r="482" spans="1:17" x14ac:dyDescent="0.3">
      <c r="A482" s="632"/>
      <c r="B482" s="632"/>
      <c r="C482" s="632"/>
      <c r="D482" s="632"/>
      <c r="E482" s="632"/>
      <c r="F482" s="632"/>
      <c r="G482" s="632"/>
      <c r="H482" s="632"/>
      <c r="I482" s="632"/>
      <c r="J482" s="632"/>
      <c r="K482" s="632"/>
      <c r="L482" s="632"/>
      <c r="M482" s="632"/>
      <c r="N482" s="632"/>
      <c r="O482" s="632"/>
      <c r="P482" s="632"/>
      <c r="Q482" s="632"/>
    </row>
    <row r="483" spans="1:17" x14ac:dyDescent="0.3">
      <c r="A483" s="632"/>
      <c r="B483" s="632"/>
      <c r="C483" s="632"/>
      <c r="D483" s="632"/>
      <c r="E483" s="632"/>
      <c r="F483" s="632"/>
      <c r="G483" s="632"/>
      <c r="H483" s="632"/>
      <c r="I483" s="632"/>
      <c r="J483" s="632"/>
      <c r="K483" s="632"/>
      <c r="L483" s="632"/>
      <c r="M483" s="632"/>
      <c r="N483" s="632"/>
      <c r="O483" s="632"/>
      <c r="P483" s="632"/>
      <c r="Q483" s="632"/>
    </row>
    <row r="484" spans="1:17" x14ac:dyDescent="0.3">
      <c r="A484" s="632"/>
      <c r="B484" s="632"/>
      <c r="C484" s="632"/>
      <c r="D484" s="632"/>
      <c r="E484" s="632"/>
      <c r="F484" s="632"/>
      <c r="G484" s="632"/>
      <c r="H484" s="632"/>
      <c r="I484" s="632"/>
      <c r="J484" s="632"/>
      <c r="K484" s="632"/>
      <c r="L484" s="632"/>
      <c r="M484" s="632"/>
      <c r="N484" s="632"/>
      <c r="O484" s="632"/>
      <c r="P484" s="632"/>
      <c r="Q484" s="632"/>
    </row>
    <row r="485" spans="1:17" x14ac:dyDescent="0.3">
      <c r="A485" s="632"/>
      <c r="B485" s="632"/>
      <c r="C485" s="632"/>
      <c r="D485" s="632"/>
      <c r="E485" s="632"/>
      <c r="F485" s="632"/>
      <c r="G485" s="632"/>
      <c r="H485" s="632"/>
      <c r="I485" s="632"/>
      <c r="J485" s="632"/>
      <c r="K485" s="632"/>
      <c r="L485" s="632"/>
      <c r="M485" s="632"/>
      <c r="N485" s="632"/>
      <c r="O485" s="632"/>
      <c r="P485" s="632"/>
      <c r="Q485" s="632"/>
    </row>
    <row r="486" spans="1:17" x14ac:dyDescent="0.3">
      <c r="A486" s="632"/>
      <c r="B486" s="632"/>
      <c r="C486" s="632"/>
      <c r="D486" s="632"/>
      <c r="E486" s="632"/>
      <c r="F486" s="632"/>
      <c r="G486" s="632"/>
      <c r="H486" s="632"/>
      <c r="I486" s="632"/>
      <c r="J486" s="632"/>
      <c r="K486" s="632"/>
      <c r="L486" s="632"/>
      <c r="M486" s="632"/>
      <c r="N486" s="632"/>
      <c r="O486" s="632"/>
      <c r="P486" s="632"/>
      <c r="Q486" s="632"/>
    </row>
    <row r="487" spans="1:17" x14ac:dyDescent="0.3">
      <c r="A487" s="632"/>
      <c r="B487" s="632"/>
      <c r="C487" s="632"/>
      <c r="D487" s="632"/>
      <c r="E487" s="632"/>
      <c r="F487" s="632"/>
      <c r="G487" s="632"/>
      <c r="H487" s="632"/>
      <c r="I487" s="632"/>
      <c r="J487" s="632"/>
      <c r="K487" s="632"/>
      <c r="L487" s="632"/>
      <c r="M487" s="632"/>
      <c r="N487" s="632"/>
      <c r="O487" s="632"/>
      <c r="P487" s="632"/>
      <c r="Q487" s="632"/>
    </row>
    <row r="488" spans="1:17" x14ac:dyDescent="0.3">
      <c r="A488" s="632"/>
      <c r="B488" s="632"/>
      <c r="C488" s="632"/>
      <c r="D488" s="632"/>
      <c r="E488" s="632"/>
      <c r="F488" s="632"/>
      <c r="G488" s="632"/>
      <c r="H488" s="632"/>
      <c r="I488" s="632"/>
      <c r="J488" s="632"/>
      <c r="K488" s="632"/>
      <c r="L488" s="632"/>
      <c r="M488" s="632"/>
      <c r="N488" s="632"/>
      <c r="O488" s="632"/>
      <c r="P488" s="632"/>
      <c r="Q488" s="632"/>
    </row>
    <row r="489" spans="1:17" x14ac:dyDescent="0.3">
      <c r="A489" s="632"/>
      <c r="B489" s="632"/>
      <c r="C489" s="632"/>
      <c r="D489" s="632"/>
      <c r="E489" s="632"/>
      <c r="F489" s="632"/>
      <c r="G489" s="632"/>
      <c r="H489" s="632"/>
      <c r="I489" s="632"/>
      <c r="J489" s="632"/>
      <c r="K489" s="632"/>
      <c r="L489" s="632"/>
      <c r="M489" s="632"/>
      <c r="N489" s="632"/>
      <c r="O489" s="632"/>
      <c r="P489" s="632"/>
      <c r="Q489" s="632"/>
    </row>
    <row r="490" spans="1:17" x14ac:dyDescent="0.3">
      <c r="A490" s="632"/>
      <c r="B490" s="632"/>
      <c r="C490" s="632"/>
      <c r="D490" s="632"/>
      <c r="E490" s="632"/>
      <c r="F490" s="632"/>
      <c r="G490" s="632"/>
      <c r="H490" s="632"/>
      <c r="I490" s="632"/>
      <c r="J490" s="632"/>
      <c r="K490" s="632"/>
      <c r="L490" s="632"/>
      <c r="M490" s="632"/>
      <c r="N490" s="632"/>
      <c r="O490" s="632"/>
      <c r="P490" s="632"/>
      <c r="Q490" s="632"/>
    </row>
    <row r="491" spans="1:17" x14ac:dyDescent="0.3">
      <c r="A491" s="632"/>
      <c r="B491" s="632"/>
      <c r="C491" s="632"/>
      <c r="D491" s="632"/>
      <c r="E491" s="632"/>
      <c r="F491" s="632"/>
      <c r="G491" s="632"/>
      <c r="H491" s="632"/>
      <c r="I491" s="632"/>
      <c r="J491" s="632"/>
      <c r="K491" s="632"/>
      <c r="L491" s="632"/>
      <c r="M491" s="632"/>
      <c r="N491" s="632"/>
      <c r="O491" s="632"/>
      <c r="P491" s="632"/>
      <c r="Q491" s="632"/>
    </row>
    <row r="492" spans="1:17" x14ac:dyDescent="0.3">
      <c r="A492" s="632"/>
      <c r="B492" s="632"/>
      <c r="C492" s="632"/>
      <c r="D492" s="632"/>
      <c r="E492" s="632"/>
      <c r="F492" s="632"/>
      <c r="G492" s="632"/>
      <c r="H492" s="632"/>
      <c r="I492" s="632"/>
      <c r="J492" s="632"/>
      <c r="K492" s="632"/>
      <c r="L492" s="632"/>
      <c r="M492" s="632"/>
      <c r="N492" s="632"/>
      <c r="O492" s="632"/>
      <c r="P492" s="632"/>
      <c r="Q492" s="632"/>
    </row>
    <row r="493" spans="1:17" x14ac:dyDescent="0.3">
      <c r="A493" s="632"/>
      <c r="B493" s="632"/>
      <c r="C493" s="632"/>
      <c r="D493" s="632"/>
      <c r="E493" s="632"/>
      <c r="F493" s="632"/>
      <c r="G493" s="632"/>
      <c r="H493" s="632"/>
      <c r="I493" s="632"/>
      <c r="J493" s="632"/>
      <c r="K493" s="632"/>
      <c r="L493" s="632"/>
      <c r="M493" s="632"/>
      <c r="N493" s="632"/>
      <c r="O493" s="632"/>
      <c r="P493" s="632"/>
      <c r="Q493" s="632"/>
    </row>
    <row r="494" spans="1:17" x14ac:dyDescent="0.3">
      <c r="A494" s="632"/>
      <c r="B494" s="632"/>
      <c r="C494" s="632"/>
      <c r="D494" s="632"/>
      <c r="E494" s="632"/>
      <c r="F494" s="632"/>
      <c r="G494" s="632"/>
      <c r="H494" s="632"/>
      <c r="I494" s="632"/>
      <c r="J494" s="632"/>
      <c r="K494" s="632"/>
      <c r="L494" s="632"/>
      <c r="M494" s="632"/>
      <c r="N494" s="632"/>
      <c r="O494" s="632"/>
      <c r="P494" s="632"/>
      <c r="Q494" s="632"/>
    </row>
    <row r="495" spans="1:17" x14ac:dyDescent="0.3">
      <c r="A495" s="632"/>
      <c r="B495" s="632"/>
      <c r="C495" s="632"/>
      <c r="D495" s="632"/>
      <c r="E495" s="632"/>
      <c r="F495" s="632"/>
      <c r="G495" s="632"/>
      <c r="H495" s="632"/>
      <c r="I495" s="632"/>
      <c r="J495" s="632"/>
      <c r="K495" s="632"/>
      <c r="L495" s="632"/>
      <c r="M495" s="632"/>
      <c r="N495" s="632"/>
      <c r="O495" s="632"/>
      <c r="P495" s="632"/>
      <c r="Q495" s="632"/>
    </row>
    <row r="496" spans="1:17" x14ac:dyDescent="0.3">
      <c r="A496" s="632"/>
      <c r="B496" s="632"/>
      <c r="C496" s="632"/>
      <c r="D496" s="632"/>
      <c r="E496" s="632"/>
      <c r="F496" s="632"/>
      <c r="G496" s="632"/>
      <c r="H496" s="632"/>
      <c r="I496" s="632"/>
      <c r="J496" s="632"/>
      <c r="K496" s="632"/>
      <c r="L496" s="632"/>
      <c r="M496" s="632"/>
      <c r="N496" s="632"/>
      <c r="O496" s="632"/>
      <c r="P496" s="632"/>
      <c r="Q496" s="632"/>
    </row>
    <row r="497" spans="1:17" x14ac:dyDescent="0.3">
      <c r="A497" s="632"/>
      <c r="B497" s="632"/>
      <c r="C497" s="632"/>
      <c r="D497" s="632"/>
      <c r="E497" s="632"/>
      <c r="F497" s="632"/>
      <c r="G497" s="632"/>
      <c r="H497" s="632"/>
      <c r="I497" s="632"/>
      <c r="J497" s="632"/>
      <c r="K497" s="632"/>
      <c r="L497" s="632"/>
      <c r="M497" s="632"/>
      <c r="N497" s="632"/>
      <c r="O497" s="632"/>
      <c r="P497" s="632"/>
      <c r="Q497" s="632"/>
    </row>
    <row r="498" spans="1:17" x14ac:dyDescent="0.3">
      <c r="A498" s="632"/>
      <c r="B498" s="632"/>
      <c r="C498" s="632"/>
      <c r="D498" s="632"/>
      <c r="E498" s="632"/>
      <c r="F498" s="632"/>
      <c r="G498" s="632"/>
      <c r="H498" s="632"/>
      <c r="I498" s="632"/>
      <c r="J498" s="632"/>
      <c r="K498" s="632"/>
      <c r="L498" s="632"/>
      <c r="M498" s="632"/>
      <c r="N498" s="632"/>
      <c r="O498" s="632"/>
      <c r="P498" s="632"/>
      <c r="Q498" s="632"/>
    </row>
    <row r="499" spans="1:17" x14ac:dyDescent="0.3">
      <c r="A499" s="632"/>
      <c r="B499" s="632"/>
      <c r="C499" s="632"/>
      <c r="D499" s="632"/>
      <c r="E499" s="632"/>
      <c r="F499" s="632"/>
      <c r="G499" s="632"/>
      <c r="H499" s="632"/>
      <c r="I499" s="632"/>
      <c r="J499" s="632"/>
      <c r="K499" s="632"/>
      <c r="L499" s="632"/>
      <c r="M499" s="632"/>
      <c r="N499" s="632"/>
      <c r="O499" s="632"/>
      <c r="P499" s="632"/>
      <c r="Q499" s="632"/>
    </row>
    <row r="500" spans="1:17" x14ac:dyDescent="0.3">
      <c r="A500" s="632"/>
      <c r="B500" s="632"/>
      <c r="C500" s="632"/>
      <c r="D500" s="632"/>
      <c r="E500" s="632"/>
      <c r="F500" s="632"/>
      <c r="G500" s="632"/>
      <c r="H500" s="632"/>
      <c r="I500" s="632"/>
      <c r="J500" s="632"/>
      <c r="K500" s="632"/>
      <c r="L500" s="632"/>
      <c r="M500" s="632"/>
      <c r="N500" s="632"/>
      <c r="O500" s="632"/>
      <c r="P500" s="632"/>
      <c r="Q500" s="632"/>
    </row>
    <row r="501" spans="1:17" x14ac:dyDescent="0.3">
      <c r="A501" s="632"/>
      <c r="B501" s="632"/>
      <c r="C501" s="632"/>
      <c r="D501" s="632"/>
      <c r="E501" s="632"/>
      <c r="F501" s="632"/>
      <c r="G501" s="632"/>
      <c r="H501" s="632"/>
      <c r="I501" s="632"/>
      <c r="J501" s="632"/>
      <c r="K501" s="632"/>
      <c r="L501" s="632"/>
      <c r="M501" s="632"/>
      <c r="N501" s="632"/>
      <c r="O501" s="632"/>
      <c r="P501" s="632"/>
      <c r="Q501" s="632"/>
    </row>
    <row r="502" spans="1:17" x14ac:dyDescent="0.3">
      <c r="A502" s="632"/>
      <c r="B502" s="632"/>
      <c r="C502" s="632"/>
      <c r="D502" s="632"/>
      <c r="E502" s="632"/>
      <c r="F502" s="632"/>
      <c r="G502" s="632"/>
      <c r="H502" s="632"/>
      <c r="I502" s="632"/>
      <c r="J502" s="632"/>
      <c r="K502" s="632"/>
      <c r="L502" s="632"/>
      <c r="M502" s="632"/>
      <c r="N502" s="632"/>
      <c r="O502" s="632"/>
      <c r="P502" s="632"/>
      <c r="Q502" s="632"/>
    </row>
    <row r="503" spans="1:17" x14ac:dyDescent="0.3">
      <c r="A503" s="632"/>
      <c r="B503" s="632"/>
      <c r="C503" s="632"/>
      <c r="D503" s="632"/>
      <c r="E503" s="632"/>
      <c r="F503" s="632"/>
      <c r="G503" s="632"/>
      <c r="H503" s="632"/>
      <c r="I503" s="632"/>
      <c r="J503" s="632"/>
      <c r="K503" s="632"/>
      <c r="L503" s="632"/>
      <c r="M503" s="632"/>
      <c r="N503" s="632"/>
      <c r="O503" s="632"/>
      <c r="P503" s="632"/>
      <c r="Q503" s="632"/>
    </row>
    <row r="504" spans="1:17" x14ac:dyDescent="0.3">
      <c r="A504" s="632"/>
      <c r="B504" s="632"/>
      <c r="C504" s="632"/>
      <c r="D504" s="632"/>
      <c r="E504" s="632"/>
      <c r="F504" s="632"/>
      <c r="G504" s="632"/>
      <c r="H504" s="632"/>
      <c r="I504" s="632"/>
      <c r="J504" s="632"/>
      <c r="K504" s="632"/>
      <c r="L504" s="632"/>
      <c r="M504" s="632"/>
      <c r="N504" s="632"/>
      <c r="O504" s="632"/>
      <c r="P504" s="632"/>
      <c r="Q504" s="632"/>
    </row>
    <row r="505" spans="1:17" x14ac:dyDescent="0.3">
      <c r="A505" s="632"/>
      <c r="B505" s="632"/>
      <c r="C505" s="632"/>
      <c r="D505" s="632"/>
      <c r="E505" s="632"/>
      <c r="F505" s="632"/>
      <c r="G505" s="632"/>
      <c r="H505" s="632"/>
      <c r="I505" s="632"/>
      <c r="J505" s="632"/>
      <c r="K505" s="632"/>
      <c r="L505" s="632"/>
      <c r="M505" s="632"/>
      <c r="N505" s="632"/>
      <c r="O505" s="632"/>
      <c r="P505" s="632"/>
      <c r="Q505" s="632"/>
    </row>
    <row r="506" spans="1:17" x14ac:dyDescent="0.3">
      <c r="A506" s="632"/>
      <c r="B506" s="632"/>
      <c r="C506" s="632"/>
      <c r="D506" s="632"/>
      <c r="E506" s="632"/>
      <c r="F506" s="632"/>
      <c r="G506" s="632"/>
      <c r="H506" s="632"/>
      <c r="I506" s="632"/>
      <c r="J506" s="632"/>
      <c r="K506" s="632"/>
      <c r="L506" s="632"/>
      <c r="M506" s="632"/>
      <c r="N506" s="632"/>
      <c r="O506" s="632"/>
      <c r="P506" s="632"/>
      <c r="Q506" s="632"/>
    </row>
    <row r="507" spans="1:17" x14ac:dyDescent="0.3">
      <c r="A507" s="632"/>
      <c r="B507" s="632"/>
      <c r="C507" s="632"/>
      <c r="D507" s="632"/>
      <c r="E507" s="632"/>
      <c r="F507" s="632"/>
      <c r="G507" s="632"/>
      <c r="H507" s="632"/>
      <c r="I507" s="632"/>
      <c r="J507" s="632"/>
      <c r="K507" s="632"/>
      <c r="L507" s="632"/>
      <c r="M507" s="632"/>
      <c r="N507" s="632"/>
      <c r="O507" s="632"/>
      <c r="P507" s="632"/>
      <c r="Q507" s="632"/>
    </row>
    <row r="508" spans="1:17" x14ac:dyDescent="0.3">
      <c r="A508" s="632"/>
      <c r="B508" s="632"/>
      <c r="C508" s="632"/>
      <c r="D508" s="632"/>
      <c r="E508" s="632"/>
      <c r="F508" s="632"/>
      <c r="G508" s="632"/>
      <c r="H508" s="632"/>
      <c r="I508" s="632"/>
      <c r="J508" s="632"/>
      <c r="K508" s="632"/>
      <c r="L508" s="632"/>
      <c r="M508" s="632"/>
      <c r="N508" s="632"/>
      <c r="O508" s="632"/>
      <c r="P508" s="632"/>
      <c r="Q508" s="632"/>
    </row>
    <row r="509" spans="1:17" x14ac:dyDescent="0.3">
      <c r="A509" s="632"/>
      <c r="B509" s="632"/>
      <c r="C509" s="632"/>
      <c r="D509" s="632"/>
      <c r="E509" s="632"/>
      <c r="F509" s="632"/>
      <c r="G509" s="632"/>
      <c r="H509" s="632"/>
      <c r="I509" s="632"/>
      <c r="J509" s="632"/>
      <c r="K509" s="632"/>
      <c r="L509" s="632"/>
      <c r="M509" s="632"/>
      <c r="N509" s="632"/>
      <c r="O509" s="632"/>
      <c r="P509" s="632"/>
      <c r="Q509" s="632"/>
    </row>
    <row r="510" spans="1:17" x14ac:dyDescent="0.3">
      <c r="A510" s="632"/>
      <c r="B510" s="632"/>
      <c r="C510" s="632"/>
      <c r="D510" s="632"/>
      <c r="E510" s="632"/>
      <c r="F510" s="632"/>
      <c r="G510" s="632"/>
      <c r="H510" s="632"/>
      <c r="I510" s="632"/>
      <c r="J510" s="632"/>
      <c r="K510" s="632"/>
      <c r="L510" s="632"/>
      <c r="M510" s="632"/>
      <c r="N510" s="632"/>
      <c r="O510" s="632"/>
      <c r="P510" s="632"/>
      <c r="Q510" s="632"/>
    </row>
    <row r="511" spans="1:17" x14ac:dyDescent="0.3">
      <c r="A511" s="632"/>
      <c r="B511" s="632"/>
      <c r="C511" s="632"/>
      <c r="D511" s="632"/>
      <c r="E511" s="632"/>
      <c r="F511" s="632"/>
      <c r="G511" s="632"/>
      <c r="H511" s="632"/>
      <c r="I511" s="632"/>
      <c r="J511" s="632"/>
      <c r="K511" s="632"/>
      <c r="L511" s="632"/>
      <c r="M511" s="632"/>
      <c r="N511" s="632"/>
      <c r="O511" s="632"/>
      <c r="P511" s="632"/>
      <c r="Q511" s="632"/>
    </row>
    <row r="512" spans="1:17" x14ac:dyDescent="0.3">
      <c r="A512" s="632"/>
      <c r="B512" s="632"/>
      <c r="C512" s="632"/>
      <c r="D512" s="632"/>
      <c r="E512" s="632"/>
      <c r="F512" s="632"/>
      <c r="G512" s="632"/>
      <c r="H512" s="632"/>
      <c r="I512" s="632"/>
      <c r="J512" s="632"/>
      <c r="K512" s="632"/>
      <c r="L512" s="632"/>
      <c r="M512" s="632"/>
      <c r="N512" s="632"/>
      <c r="O512" s="632"/>
      <c r="P512" s="632"/>
      <c r="Q512" s="632"/>
    </row>
    <row r="513" spans="1:17" x14ac:dyDescent="0.3">
      <c r="A513" s="632"/>
      <c r="B513" s="632"/>
      <c r="C513" s="632"/>
      <c r="D513" s="632"/>
      <c r="E513" s="632"/>
      <c r="F513" s="632"/>
      <c r="G513" s="632"/>
      <c r="H513" s="632"/>
      <c r="I513" s="632"/>
      <c r="J513" s="632"/>
      <c r="K513" s="632"/>
      <c r="L513" s="632"/>
      <c r="M513" s="632"/>
      <c r="N513" s="632"/>
      <c r="O513" s="632"/>
      <c r="P513" s="632"/>
      <c r="Q513" s="632"/>
    </row>
    <row r="514" spans="1:17" x14ac:dyDescent="0.3">
      <c r="A514" s="632"/>
      <c r="B514" s="632"/>
      <c r="C514" s="632"/>
      <c r="D514" s="632"/>
      <c r="E514" s="632"/>
      <c r="F514" s="632"/>
      <c r="G514" s="632"/>
      <c r="H514" s="632"/>
      <c r="I514" s="632"/>
      <c r="J514" s="632"/>
      <c r="K514" s="632"/>
      <c r="L514" s="632"/>
      <c r="M514" s="632"/>
      <c r="N514" s="632"/>
      <c r="O514" s="632"/>
      <c r="P514" s="632"/>
      <c r="Q514" s="632"/>
    </row>
    <row r="515" spans="1:17" x14ac:dyDescent="0.3">
      <c r="A515" s="632"/>
      <c r="B515" s="632"/>
      <c r="C515" s="632"/>
      <c r="D515" s="632"/>
      <c r="E515" s="632"/>
      <c r="F515" s="632"/>
      <c r="G515" s="632"/>
      <c r="H515" s="632"/>
      <c r="I515" s="632"/>
      <c r="J515" s="632"/>
      <c r="K515" s="632"/>
      <c r="L515" s="632"/>
      <c r="M515" s="632"/>
      <c r="N515" s="632"/>
      <c r="O515" s="632"/>
      <c r="P515" s="632"/>
      <c r="Q515" s="632"/>
    </row>
    <row r="516" spans="1:17" x14ac:dyDescent="0.3">
      <c r="A516" s="632"/>
      <c r="B516" s="632"/>
      <c r="C516" s="632"/>
      <c r="D516" s="632"/>
      <c r="E516" s="632"/>
      <c r="F516" s="632"/>
      <c r="G516" s="632"/>
      <c r="H516" s="632"/>
      <c r="I516" s="632"/>
      <c r="J516" s="632"/>
      <c r="K516" s="632"/>
      <c r="L516" s="632"/>
      <c r="M516" s="632"/>
      <c r="N516" s="632"/>
      <c r="O516" s="632"/>
      <c r="P516" s="632"/>
      <c r="Q516" s="632"/>
    </row>
    <row r="517" spans="1:17" x14ac:dyDescent="0.3">
      <c r="A517" s="632"/>
      <c r="B517" s="632"/>
      <c r="C517" s="632"/>
      <c r="D517" s="632"/>
      <c r="E517" s="632"/>
      <c r="F517" s="632"/>
      <c r="G517" s="632"/>
      <c r="H517" s="632"/>
      <c r="I517" s="632"/>
      <c r="J517" s="632"/>
      <c r="K517" s="632"/>
      <c r="L517" s="632"/>
      <c r="M517" s="632"/>
      <c r="N517" s="632"/>
      <c r="O517" s="632"/>
      <c r="P517" s="632"/>
      <c r="Q517" s="632"/>
    </row>
    <row r="518" spans="1:17" x14ac:dyDescent="0.3">
      <c r="A518" s="632"/>
      <c r="B518" s="632"/>
      <c r="C518" s="632"/>
      <c r="D518" s="632"/>
      <c r="E518" s="632"/>
      <c r="F518" s="632"/>
      <c r="G518" s="632"/>
      <c r="H518" s="632"/>
      <c r="I518" s="632"/>
      <c r="J518" s="632"/>
      <c r="K518" s="632"/>
      <c r="L518" s="632"/>
      <c r="M518" s="632"/>
      <c r="N518" s="632"/>
      <c r="O518" s="632"/>
      <c r="P518" s="632"/>
      <c r="Q518" s="632"/>
    </row>
    <row r="519" spans="1:17" x14ac:dyDescent="0.3">
      <c r="A519" s="632"/>
      <c r="B519" s="632"/>
      <c r="C519" s="632"/>
      <c r="D519" s="632"/>
      <c r="E519" s="632"/>
      <c r="F519" s="632"/>
      <c r="G519" s="632"/>
      <c r="H519" s="632"/>
      <c r="I519" s="632"/>
      <c r="J519" s="632"/>
      <c r="K519" s="632"/>
      <c r="L519" s="632"/>
      <c r="M519" s="632"/>
      <c r="N519" s="632"/>
      <c r="O519" s="632"/>
      <c r="P519" s="632"/>
      <c r="Q519" s="632"/>
    </row>
    <row r="520" spans="1:17" x14ac:dyDescent="0.3">
      <c r="A520" s="632"/>
      <c r="B520" s="632"/>
      <c r="C520" s="632"/>
      <c r="D520" s="632"/>
      <c r="E520" s="632"/>
      <c r="F520" s="632"/>
      <c r="G520" s="632"/>
      <c r="H520" s="632"/>
      <c r="I520" s="632"/>
      <c r="J520" s="632"/>
      <c r="K520" s="632"/>
      <c r="L520" s="632"/>
      <c r="M520" s="632"/>
      <c r="N520" s="632"/>
      <c r="O520" s="632"/>
      <c r="P520" s="632"/>
      <c r="Q520" s="632"/>
    </row>
    <row r="521" spans="1:17" x14ac:dyDescent="0.3">
      <c r="A521" s="632"/>
      <c r="B521" s="632"/>
      <c r="C521" s="632"/>
      <c r="D521" s="632"/>
      <c r="E521" s="632"/>
      <c r="F521" s="632"/>
      <c r="G521" s="632"/>
      <c r="H521" s="632"/>
      <c r="I521" s="632"/>
      <c r="J521" s="632"/>
      <c r="K521" s="632"/>
      <c r="L521" s="632"/>
      <c r="M521" s="632"/>
      <c r="N521" s="632"/>
      <c r="O521" s="632"/>
      <c r="P521" s="632"/>
      <c r="Q521" s="632"/>
    </row>
    <row r="522" spans="1:17" x14ac:dyDescent="0.3">
      <c r="A522" s="632"/>
      <c r="B522" s="632"/>
      <c r="C522" s="632"/>
      <c r="D522" s="632"/>
      <c r="E522" s="632"/>
      <c r="F522" s="632"/>
      <c r="G522" s="632"/>
      <c r="H522" s="632"/>
      <c r="I522" s="632"/>
      <c r="J522" s="632"/>
      <c r="K522" s="632"/>
      <c r="L522" s="632"/>
      <c r="M522" s="632"/>
      <c r="N522" s="632"/>
      <c r="O522" s="632"/>
      <c r="P522" s="632"/>
      <c r="Q522" s="632"/>
    </row>
    <row r="523" spans="1:17" x14ac:dyDescent="0.3">
      <c r="A523" s="632"/>
      <c r="B523" s="632"/>
      <c r="C523" s="632"/>
      <c r="D523" s="632"/>
      <c r="E523" s="632"/>
      <c r="F523" s="632"/>
      <c r="G523" s="632"/>
      <c r="H523" s="632"/>
      <c r="I523" s="632"/>
      <c r="J523" s="632"/>
      <c r="K523" s="632"/>
      <c r="L523" s="632"/>
      <c r="M523" s="632"/>
      <c r="N523" s="632"/>
      <c r="O523" s="632"/>
      <c r="P523" s="632"/>
      <c r="Q523" s="632"/>
    </row>
    <row r="524" spans="1:17" x14ac:dyDescent="0.3">
      <c r="A524" s="632"/>
      <c r="B524" s="632"/>
      <c r="C524" s="632"/>
      <c r="D524" s="632"/>
      <c r="E524" s="632"/>
      <c r="F524" s="632"/>
      <c r="G524" s="632"/>
      <c r="H524" s="632"/>
      <c r="I524" s="632"/>
      <c r="J524" s="632"/>
      <c r="K524" s="632"/>
      <c r="L524" s="632"/>
      <c r="M524" s="632"/>
      <c r="N524" s="632"/>
      <c r="O524" s="632"/>
      <c r="P524" s="632"/>
      <c r="Q524" s="632"/>
    </row>
    <row r="525" spans="1:17" x14ac:dyDescent="0.3">
      <c r="A525" s="632"/>
      <c r="B525" s="632"/>
      <c r="C525" s="632"/>
      <c r="D525" s="632"/>
      <c r="E525" s="632"/>
      <c r="F525" s="632"/>
      <c r="G525" s="632"/>
      <c r="H525" s="632"/>
      <c r="I525" s="632"/>
      <c r="J525" s="632"/>
      <c r="K525" s="632"/>
      <c r="L525" s="632"/>
      <c r="M525" s="632"/>
      <c r="N525" s="632"/>
      <c r="O525" s="632"/>
      <c r="P525" s="632"/>
      <c r="Q525" s="632"/>
    </row>
    <row r="526" spans="1:17" x14ac:dyDescent="0.3">
      <c r="A526" s="632"/>
      <c r="B526" s="632"/>
      <c r="C526" s="632"/>
      <c r="D526" s="632"/>
      <c r="E526" s="632"/>
      <c r="F526" s="632"/>
      <c r="G526" s="632"/>
      <c r="H526" s="632"/>
      <c r="I526" s="632"/>
      <c r="J526" s="632"/>
      <c r="K526" s="632"/>
      <c r="L526" s="632"/>
      <c r="M526" s="632"/>
      <c r="N526" s="632"/>
      <c r="O526" s="632"/>
      <c r="P526" s="632"/>
      <c r="Q526" s="632"/>
    </row>
    <row r="527" spans="1:17" x14ac:dyDescent="0.3">
      <c r="A527" s="632"/>
      <c r="B527" s="632"/>
      <c r="C527" s="632"/>
      <c r="D527" s="632"/>
      <c r="E527" s="632"/>
      <c r="F527" s="632"/>
      <c r="G527" s="632"/>
      <c r="H527" s="632"/>
      <c r="I527" s="632"/>
      <c r="J527" s="632"/>
      <c r="K527" s="632"/>
      <c r="L527" s="632"/>
      <c r="M527" s="632"/>
      <c r="N527" s="632"/>
      <c r="O527" s="632"/>
      <c r="P527" s="632"/>
      <c r="Q527" s="632"/>
    </row>
    <row r="528" spans="1:17" x14ac:dyDescent="0.3">
      <c r="A528" s="632"/>
      <c r="B528" s="632"/>
      <c r="C528" s="632"/>
      <c r="D528" s="632"/>
      <c r="E528" s="632"/>
      <c r="F528" s="632"/>
      <c r="G528" s="632"/>
      <c r="H528" s="632"/>
      <c r="I528" s="632"/>
      <c r="J528" s="632"/>
      <c r="K528" s="632"/>
      <c r="L528" s="632"/>
      <c r="M528" s="632"/>
      <c r="N528" s="632"/>
      <c r="O528" s="632"/>
      <c r="P528" s="632"/>
      <c r="Q528" s="632"/>
    </row>
    <row r="529" spans="1:17" x14ac:dyDescent="0.3">
      <c r="A529" s="632"/>
      <c r="B529" s="632"/>
      <c r="C529" s="632"/>
      <c r="D529" s="632"/>
      <c r="E529" s="632"/>
      <c r="F529" s="632"/>
      <c r="G529" s="632"/>
      <c r="H529" s="632"/>
      <c r="I529" s="632"/>
      <c r="J529" s="632"/>
      <c r="K529" s="632"/>
      <c r="L529" s="632"/>
      <c r="M529" s="632"/>
      <c r="N529" s="632"/>
      <c r="O529" s="632"/>
      <c r="P529" s="632"/>
      <c r="Q529" s="632"/>
    </row>
    <row r="530" spans="1:17" x14ac:dyDescent="0.3">
      <c r="A530" s="632"/>
      <c r="B530" s="632"/>
      <c r="C530" s="632"/>
      <c r="D530" s="632"/>
      <c r="E530" s="632"/>
      <c r="F530" s="632"/>
      <c r="G530" s="632"/>
      <c r="H530" s="632"/>
      <c r="I530" s="632"/>
      <c r="J530" s="632"/>
      <c r="K530" s="632"/>
      <c r="L530" s="632"/>
      <c r="M530" s="632"/>
      <c r="N530" s="632"/>
      <c r="O530" s="632"/>
      <c r="P530" s="632"/>
      <c r="Q530" s="632"/>
    </row>
    <row r="531" spans="1:17" x14ac:dyDescent="0.3">
      <c r="A531" s="632"/>
      <c r="B531" s="632"/>
      <c r="C531" s="632"/>
      <c r="D531" s="632"/>
      <c r="E531" s="632"/>
      <c r="F531" s="632"/>
      <c r="G531" s="632"/>
      <c r="H531" s="632"/>
      <c r="I531" s="632"/>
      <c r="J531" s="632"/>
      <c r="K531" s="632"/>
      <c r="L531" s="632"/>
      <c r="M531" s="632"/>
      <c r="N531" s="632"/>
      <c r="O531" s="632"/>
      <c r="P531" s="632"/>
      <c r="Q531" s="632"/>
    </row>
    <row r="532" spans="1:17" x14ac:dyDescent="0.3">
      <c r="A532" s="632"/>
      <c r="B532" s="632"/>
      <c r="C532" s="632"/>
      <c r="D532" s="632"/>
      <c r="E532" s="632"/>
      <c r="F532" s="632"/>
      <c r="G532" s="632"/>
      <c r="H532" s="632"/>
      <c r="I532" s="632"/>
      <c r="J532" s="632"/>
      <c r="K532" s="632"/>
      <c r="L532" s="632"/>
      <c r="M532" s="632"/>
      <c r="N532" s="632"/>
      <c r="O532" s="632"/>
      <c r="P532" s="632"/>
      <c r="Q532" s="632"/>
    </row>
    <row r="533" spans="1:17" x14ac:dyDescent="0.3">
      <c r="A533" s="632"/>
      <c r="B533" s="632"/>
      <c r="C533" s="632"/>
      <c r="D533" s="632"/>
      <c r="E533" s="632"/>
      <c r="F533" s="632"/>
      <c r="G533" s="632"/>
      <c r="H533" s="632"/>
      <c r="I533" s="632"/>
      <c r="J533" s="632"/>
      <c r="K533" s="632"/>
      <c r="L533" s="632"/>
      <c r="M533" s="632"/>
      <c r="N533" s="632"/>
      <c r="O533" s="632"/>
      <c r="P533" s="632"/>
      <c r="Q533" s="632"/>
    </row>
    <row r="534" spans="1:17" x14ac:dyDescent="0.3">
      <c r="A534" s="632"/>
      <c r="B534" s="632"/>
      <c r="C534" s="632"/>
      <c r="D534" s="632"/>
      <c r="E534" s="632"/>
      <c r="F534" s="632"/>
      <c r="G534" s="632"/>
      <c r="H534" s="632"/>
      <c r="I534" s="632"/>
      <c r="J534" s="632"/>
      <c r="K534" s="632"/>
      <c r="L534" s="632"/>
      <c r="M534" s="632"/>
      <c r="N534" s="632"/>
      <c r="O534" s="632"/>
      <c r="P534" s="632"/>
      <c r="Q534" s="632"/>
    </row>
    <row r="535" spans="1:17" x14ac:dyDescent="0.3">
      <c r="A535" s="632"/>
      <c r="B535" s="632"/>
      <c r="C535" s="632"/>
      <c r="D535" s="632"/>
      <c r="E535" s="632"/>
      <c r="F535" s="632"/>
      <c r="G535" s="632"/>
      <c r="H535" s="632"/>
      <c r="I535" s="632"/>
      <c r="J535" s="632"/>
      <c r="K535" s="632"/>
      <c r="L535" s="632"/>
      <c r="M535" s="632"/>
      <c r="N535" s="632"/>
      <c r="O535" s="632"/>
      <c r="P535" s="632"/>
      <c r="Q535" s="632"/>
    </row>
    <row r="536" spans="1:17" x14ac:dyDescent="0.3">
      <c r="A536" s="632"/>
      <c r="B536" s="632"/>
      <c r="C536" s="632"/>
      <c r="D536" s="632"/>
      <c r="E536" s="632"/>
      <c r="F536" s="632"/>
      <c r="G536" s="632"/>
      <c r="H536" s="632"/>
      <c r="I536" s="632"/>
      <c r="J536" s="632"/>
      <c r="K536" s="632"/>
      <c r="L536" s="632"/>
      <c r="M536" s="632"/>
      <c r="N536" s="632"/>
      <c r="O536" s="632"/>
      <c r="P536" s="632"/>
      <c r="Q536" s="632"/>
    </row>
    <row r="537" spans="1:17" x14ac:dyDescent="0.3">
      <c r="A537" s="632"/>
      <c r="B537" s="632"/>
      <c r="C537" s="632"/>
      <c r="D537" s="632"/>
      <c r="E537" s="632"/>
      <c r="F537" s="632"/>
      <c r="G537" s="632"/>
      <c r="H537" s="632"/>
      <c r="I537" s="632"/>
      <c r="J537" s="632"/>
      <c r="K537" s="632"/>
      <c r="L537" s="632"/>
      <c r="M537" s="632"/>
      <c r="N537" s="632"/>
      <c r="O537" s="632"/>
      <c r="P537" s="632"/>
      <c r="Q537" s="632"/>
    </row>
    <row r="538" spans="1:17" x14ac:dyDescent="0.3">
      <c r="A538" s="632"/>
      <c r="B538" s="632"/>
      <c r="C538" s="632"/>
      <c r="D538" s="632"/>
      <c r="E538" s="632"/>
      <c r="F538" s="632"/>
      <c r="G538" s="632"/>
      <c r="H538" s="632"/>
      <c r="I538" s="632"/>
      <c r="J538" s="632"/>
      <c r="K538" s="632"/>
      <c r="L538" s="632"/>
      <c r="M538" s="632"/>
      <c r="N538" s="632"/>
      <c r="O538" s="632"/>
      <c r="P538" s="632"/>
      <c r="Q538" s="632"/>
    </row>
    <row r="539" spans="1:17" x14ac:dyDescent="0.3">
      <c r="A539" s="632"/>
      <c r="B539" s="632"/>
      <c r="C539" s="632"/>
      <c r="D539" s="632"/>
      <c r="E539" s="632"/>
      <c r="F539" s="632"/>
      <c r="G539" s="632"/>
      <c r="H539" s="632"/>
      <c r="I539" s="632"/>
      <c r="J539" s="632"/>
      <c r="K539" s="632"/>
      <c r="L539" s="632"/>
      <c r="M539" s="632"/>
      <c r="N539" s="632"/>
      <c r="O539" s="632"/>
      <c r="P539" s="632"/>
      <c r="Q539" s="632"/>
    </row>
    <row r="540" spans="1:17" x14ac:dyDescent="0.3">
      <c r="A540" s="632"/>
      <c r="B540" s="632"/>
      <c r="C540" s="632"/>
      <c r="D540" s="632"/>
      <c r="E540" s="632"/>
      <c r="F540" s="632"/>
      <c r="G540" s="632"/>
      <c r="H540" s="632"/>
      <c r="I540" s="632"/>
      <c r="J540" s="632"/>
      <c r="K540" s="632"/>
      <c r="L540" s="632"/>
      <c r="M540" s="632"/>
      <c r="N540" s="632"/>
      <c r="O540" s="632"/>
      <c r="P540" s="632"/>
      <c r="Q540" s="632"/>
    </row>
    <row r="541" spans="1:17" x14ac:dyDescent="0.3">
      <c r="A541" s="632"/>
      <c r="B541" s="632"/>
      <c r="C541" s="632"/>
      <c r="D541" s="632"/>
      <c r="E541" s="632"/>
      <c r="F541" s="632"/>
      <c r="G541" s="632"/>
      <c r="H541" s="632"/>
      <c r="I541" s="632"/>
      <c r="J541" s="632"/>
      <c r="K541" s="632"/>
      <c r="L541" s="632"/>
      <c r="M541" s="632"/>
      <c r="N541" s="632"/>
      <c r="O541" s="632"/>
      <c r="P541" s="632"/>
      <c r="Q541" s="632"/>
    </row>
    <row r="542" spans="1:17" x14ac:dyDescent="0.3">
      <c r="A542" s="632"/>
      <c r="B542" s="632"/>
      <c r="C542" s="632"/>
      <c r="D542" s="632"/>
      <c r="E542" s="632"/>
      <c r="F542" s="632"/>
      <c r="G542" s="632"/>
      <c r="H542" s="632"/>
      <c r="I542" s="632"/>
      <c r="J542" s="632"/>
      <c r="K542" s="632"/>
      <c r="L542" s="632"/>
      <c r="M542" s="632"/>
      <c r="N542" s="632"/>
      <c r="O542" s="632"/>
      <c r="P542" s="632"/>
      <c r="Q542" s="632"/>
    </row>
    <row r="543" spans="1:17" x14ac:dyDescent="0.3">
      <c r="A543" s="632"/>
      <c r="B543" s="632"/>
      <c r="C543" s="632"/>
      <c r="D543" s="632"/>
      <c r="E543" s="632"/>
      <c r="F543" s="632"/>
      <c r="G543" s="632"/>
      <c r="H543" s="632"/>
      <c r="I543" s="632"/>
      <c r="J543" s="632"/>
      <c r="K543" s="632"/>
      <c r="L543" s="632"/>
      <c r="M543" s="632"/>
      <c r="N543" s="632"/>
      <c r="O543" s="632"/>
      <c r="P543" s="632"/>
      <c r="Q543" s="632"/>
    </row>
    <row r="544" spans="1:17" x14ac:dyDescent="0.3">
      <c r="A544" s="632"/>
      <c r="B544" s="632"/>
      <c r="C544" s="632"/>
      <c r="D544" s="632"/>
      <c r="E544" s="632"/>
      <c r="F544" s="632"/>
      <c r="G544" s="632"/>
      <c r="H544" s="632"/>
      <c r="I544" s="632"/>
      <c r="J544" s="632"/>
      <c r="K544" s="632"/>
      <c r="L544" s="632"/>
      <c r="M544" s="632"/>
      <c r="N544" s="632"/>
      <c r="O544" s="632"/>
      <c r="P544" s="632"/>
      <c r="Q544" s="632"/>
    </row>
    <row r="545" spans="1:17" x14ac:dyDescent="0.3">
      <c r="A545" s="632"/>
      <c r="B545" s="632"/>
      <c r="C545" s="632"/>
      <c r="D545" s="632"/>
      <c r="E545" s="632"/>
      <c r="F545" s="632"/>
      <c r="G545" s="632"/>
      <c r="H545" s="632"/>
      <c r="I545" s="632"/>
      <c r="J545" s="632"/>
      <c r="K545" s="632"/>
      <c r="L545" s="632"/>
      <c r="M545" s="632"/>
      <c r="N545" s="632"/>
      <c r="O545" s="632"/>
      <c r="P545" s="632"/>
      <c r="Q545" s="632"/>
    </row>
    <row r="546" spans="1:17" x14ac:dyDescent="0.3">
      <c r="A546" s="632"/>
      <c r="B546" s="632"/>
      <c r="C546" s="632"/>
      <c r="D546" s="632"/>
      <c r="E546" s="632"/>
      <c r="F546" s="632"/>
      <c r="G546" s="632"/>
      <c r="H546" s="632"/>
      <c r="I546" s="632"/>
      <c r="J546" s="632"/>
      <c r="K546" s="632"/>
      <c r="L546" s="632"/>
      <c r="M546" s="632"/>
      <c r="N546" s="632"/>
      <c r="O546" s="632"/>
      <c r="P546" s="632"/>
      <c r="Q546" s="632"/>
    </row>
    <row r="547" spans="1:17" x14ac:dyDescent="0.3">
      <c r="A547" s="632"/>
      <c r="B547" s="632"/>
      <c r="C547" s="632"/>
      <c r="D547" s="632"/>
      <c r="E547" s="632"/>
      <c r="F547" s="632"/>
      <c r="G547" s="632"/>
      <c r="H547" s="632"/>
      <c r="I547" s="632"/>
      <c r="J547" s="632"/>
      <c r="K547" s="632"/>
      <c r="L547" s="632"/>
      <c r="M547" s="632"/>
      <c r="N547" s="632"/>
      <c r="O547" s="632"/>
      <c r="P547" s="632"/>
      <c r="Q547" s="632"/>
    </row>
    <row r="548" spans="1:17" x14ac:dyDescent="0.3">
      <c r="A548" s="632"/>
      <c r="B548" s="632"/>
      <c r="C548" s="632"/>
      <c r="D548" s="632"/>
      <c r="E548" s="632"/>
      <c r="F548" s="632"/>
      <c r="G548" s="632"/>
      <c r="H548" s="632"/>
      <c r="I548" s="632"/>
      <c r="J548" s="632"/>
      <c r="K548" s="632"/>
      <c r="L548" s="632"/>
      <c r="M548" s="632"/>
      <c r="N548" s="632"/>
      <c r="O548" s="632"/>
      <c r="P548" s="632"/>
      <c r="Q548" s="632"/>
    </row>
    <row r="549" spans="1:17" x14ac:dyDescent="0.3">
      <c r="A549" s="632"/>
      <c r="B549" s="632"/>
      <c r="C549" s="632"/>
      <c r="D549" s="632"/>
      <c r="E549" s="632"/>
      <c r="F549" s="632"/>
      <c r="G549" s="632"/>
      <c r="H549" s="632"/>
      <c r="I549" s="632"/>
      <c r="J549" s="632"/>
      <c r="K549" s="632"/>
      <c r="L549" s="632"/>
      <c r="M549" s="632"/>
      <c r="N549" s="632"/>
      <c r="O549" s="632"/>
      <c r="P549" s="632"/>
      <c r="Q549" s="632"/>
    </row>
    <row r="550" spans="1:17" x14ac:dyDescent="0.3">
      <c r="A550" s="632"/>
      <c r="B550" s="632"/>
      <c r="C550" s="632"/>
      <c r="D550" s="632"/>
      <c r="E550" s="632"/>
      <c r="F550" s="632"/>
      <c r="G550" s="632"/>
      <c r="H550" s="632"/>
      <c r="I550" s="632"/>
      <c r="J550" s="632"/>
      <c r="K550" s="632"/>
      <c r="L550" s="632"/>
      <c r="M550" s="632"/>
      <c r="N550" s="632"/>
      <c r="O550" s="632"/>
      <c r="P550" s="632"/>
      <c r="Q550" s="632"/>
    </row>
    <row r="551" spans="1:17" x14ac:dyDescent="0.3">
      <c r="A551" s="632"/>
      <c r="B551" s="632"/>
      <c r="C551" s="632"/>
      <c r="D551" s="632"/>
      <c r="E551" s="632"/>
      <c r="F551" s="632"/>
      <c r="G551" s="632"/>
      <c r="H551" s="632"/>
      <c r="I551" s="632"/>
      <c r="J551" s="632"/>
      <c r="K551" s="632"/>
      <c r="L551" s="632"/>
      <c r="M551" s="632"/>
      <c r="N551" s="632"/>
      <c r="O551" s="632"/>
      <c r="P551" s="632"/>
      <c r="Q551" s="632"/>
    </row>
    <row r="552" spans="1:17" x14ac:dyDescent="0.3">
      <c r="A552" s="632"/>
      <c r="B552" s="632"/>
      <c r="C552" s="632"/>
      <c r="D552" s="632"/>
      <c r="E552" s="632"/>
      <c r="F552" s="632"/>
      <c r="G552" s="632"/>
      <c r="H552" s="632"/>
      <c r="I552" s="632"/>
      <c r="J552" s="632"/>
      <c r="K552" s="632"/>
      <c r="L552" s="632"/>
      <c r="M552" s="632"/>
      <c r="N552" s="632"/>
      <c r="O552" s="632"/>
      <c r="P552" s="632"/>
      <c r="Q552" s="632"/>
    </row>
    <row r="553" spans="1:17" x14ac:dyDescent="0.3">
      <c r="A553" s="632"/>
      <c r="B553" s="632"/>
      <c r="C553" s="632"/>
      <c r="D553" s="632"/>
      <c r="E553" s="632"/>
      <c r="F553" s="632"/>
      <c r="G553" s="632"/>
      <c r="H553" s="632"/>
      <c r="I553" s="632"/>
      <c r="J553" s="632"/>
      <c r="K553" s="632"/>
      <c r="L553" s="632"/>
      <c r="M553" s="632"/>
      <c r="N553" s="632"/>
      <c r="O553" s="632"/>
      <c r="P553" s="632"/>
      <c r="Q553" s="632"/>
    </row>
    <row r="554" spans="1:17" x14ac:dyDescent="0.3">
      <c r="A554" s="632"/>
      <c r="B554" s="632"/>
      <c r="C554" s="632"/>
      <c r="D554" s="632"/>
      <c r="E554" s="632"/>
      <c r="F554" s="632"/>
      <c r="G554" s="632"/>
      <c r="H554" s="632"/>
      <c r="I554" s="632"/>
      <c r="J554" s="632"/>
      <c r="K554" s="632"/>
      <c r="L554" s="632"/>
      <c r="M554" s="632"/>
      <c r="N554" s="632"/>
      <c r="O554" s="632"/>
      <c r="P554" s="632"/>
      <c r="Q554" s="632"/>
    </row>
    <row r="555" spans="1:17" x14ac:dyDescent="0.3">
      <c r="A555" s="632"/>
      <c r="B555" s="632"/>
      <c r="C555" s="632"/>
      <c r="D555" s="632"/>
      <c r="E555" s="632"/>
      <c r="F555" s="632"/>
      <c r="G555" s="632"/>
      <c r="H555" s="632"/>
      <c r="I555" s="632"/>
      <c r="J555" s="632"/>
      <c r="K555" s="632"/>
      <c r="L555" s="632"/>
      <c r="M555" s="632"/>
      <c r="N555" s="632"/>
      <c r="O555" s="632"/>
      <c r="P555" s="632"/>
      <c r="Q555" s="632"/>
    </row>
    <row r="556" spans="1:17" x14ac:dyDescent="0.3">
      <c r="A556" s="632"/>
      <c r="B556" s="632"/>
      <c r="C556" s="632"/>
      <c r="D556" s="632"/>
      <c r="E556" s="632"/>
      <c r="F556" s="632"/>
      <c r="G556" s="632"/>
      <c r="H556" s="632"/>
      <c r="I556" s="632"/>
      <c r="J556" s="632"/>
      <c r="K556" s="632"/>
      <c r="L556" s="632"/>
      <c r="M556" s="632"/>
      <c r="N556" s="632"/>
      <c r="O556" s="632"/>
      <c r="P556" s="632"/>
      <c r="Q556" s="632"/>
    </row>
    <row r="557" spans="1:17" x14ac:dyDescent="0.3">
      <c r="A557" s="632"/>
      <c r="B557" s="632"/>
      <c r="C557" s="632"/>
      <c r="D557" s="632"/>
      <c r="E557" s="632"/>
      <c r="F557" s="632"/>
      <c r="G557" s="632"/>
      <c r="H557" s="632"/>
      <c r="I557" s="632"/>
      <c r="J557" s="632"/>
      <c r="K557" s="632"/>
      <c r="L557" s="632"/>
      <c r="M557" s="632"/>
      <c r="N557" s="632"/>
      <c r="O557" s="632"/>
      <c r="P557" s="632"/>
      <c r="Q557" s="632"/>
    </row>
    <row r="558" spans="1:17" x14ac:dyDescent="0.3">
      <c r="A558" s="632"/>
      <c r="B558" s="632"/>
      <c r="C558" s="632"/>
      <c r="D558" s="632"/>
      <c r="E558" s="632"/>
      <c r="F558" s="632"/>
      <c r="G558" s="632"/>
      <c r="H558" s="632"/>
      <c r="I558" s="632"/>
      <c r="J558" s="632"/>
      <c r="K558" s="632"/>
      <c r="L558" s="632"/>
      <c r="M558" s="632"/>
      <c r="N558" s="632"/>
      <c r="O558" s="632"/>
      <c r="P558" s="632"/>
      <c r="Q558" s="632"/>
    </row>
    <row r="559" spans="1:17" x14ac:dyDescent="0.3">
      <c r="A559" s="632"/>
      <c r="B559" s="632"/>
      <c r="C559" s="632"/>
      <c r="D559" s="632"/>
      <c r="E559" s="632"/>
      <c r="F559" s="632"/>
      <c r="G559" s="632"/>
      <c r="H559" s="632"/>
      <c r="I559" s="632"/>
      <c r="J559" s="632"/>
      <c r="K559" s="632"/>
      <c r="L559" s="632"/>
      <c r="M559" s="632"/>
      <c r="N559" s="632"/>
      <c r="O559" s="632"/>
      <c r="P559" s="632"/>
      <c r="Q559" s="632"/>
    </row>
    <row r="560" spans="1:17" x14ac:dyDescent="0.3">
      <c r="A560" s="632"/>
      <c r="B560" s="632"/>
      <c r="C560" s="632"/>
      <c r="D560" s="632"/>
      <c r="E560" s="632"/>
      <c r="F560" s="632"/>
      <c r="G560" s="632"/>
      <c r="H560" s="632"/>
      <c r="I560" s="632"/>
      <c r="J560" s="632"/>
      <c r="K560" s="632"/>
      <c r="L560" s="632"/>
      <c r="M560" s="632"/>
      <c r="N560" s="632"/>
      <c r="O560" s="632"/>
      <c r="P560" s="632"/>
      <c r="Q560" s="632"/>
    </row>
    <row r="561" spans="1:17" x14ac:dyDescent="0.3">
      <c r="A561" s="632"/>
      <c r="B561" s="632"/>
      <c r="C561" s="632"/>
      <c r="D561" s="632"/>
      <c r="E561" s="632"/>
      <c r="F561" s="632"/>
      <c r="G561" s="632"/>
      <c r="H561" s="632"/>
      <c r="I561" s="632"/>
      <c r="J561" s="632"/>
      <c r="K561" s="632"/>
      <c r="L561" s="632"/>
      <c r="M561" s="632"/>
      <c r="N561" s="632"/>
      <c r="O561" s="632"/>
      <c r="P561" s="632"/>
      <c r="Q561" s="632"/>
    </row>
    <row r="562" spans="1:17" x14ac:dyDescent="0.3">
      <c r="A562" s="632"/>
      <c r="B562" s="632"/>
      <c r="C562" s="632"/>
      <c r="D562" s="632"/>
      <c r="E562" s="632"/>
      <c r="F562" s="632"/>
      <c r="G562" s="632"/>
      <c r="H562" s="632"/>
      <c r="I562" s="632"/>
      <c r="J562" s="632"/>
      <c r="K562" s="632"/>
      <c r="L562" s="632"/>
      <c r="M562" s="632"/>
      <c r="N562" s="632"/>
      <c r="O562" s="632"/>
      <c r="P562" s="632"/>
      <c r="Q562" s="632"/>
    </row>
    <row r="563" spans="1:17" x14ac:dyDescent="0.3">
      <c r="A563" s="632"/>
      <c r="B563" s="632"/>
      <c r="C563" s="632"/>
      <c r="D563" s="632"/>
      <c r="E563" s="632"/>
      <c r="F563" s="632"/>
      <c r="G563" s="632"/>
      <c r="H563" s="632"/>
      <c r="I563" s="632"/>
      <c r="J563" s="632"/>
      <c r="K563" s="632"/>
      <c r="L563" s="632"/>
      <c r="M563" s="632"/>
      <c r="N563" s="632"/>
      <c r="O563" s="632"/>
      <c r="P563" s="632"/>
      <c r="Q563" s="632"/>
    </row>
    <row r="564" spans="1:17" x14ac:dyDescent="0.3">
      <c r="A564" s="632"/>
      <c r="B564" s="632"/>
      <c r="C564" s="632"/>
      <c r="D564" s="632"/>
      <c r="E564" s="632"/>
      <c r="F564" s="632"/>
      <c r="G564" s="632"/>
      <c r="H564" s="632"/>
      <c r="I564" s="632"/>
      <c r="J564" s="632"/>
      <c r="K564" s="632"/>
      <c r="L564" s="632"/>
      <c r="M564" s="632"/>
      <c r="N564" s="632"/>
      <c r="O564" s="632"/>
      <c r="P564" s="632"/>
      <c r="Q564" s="632"/>
    </row>
    <row r="565" spans="1:17" x14ac:dyDescent="0.3">
      <c r="A565" s="632"/>
      <c r="B565" s="632"/>
      <c r="C565" s="632"/>
      <c r="D565" s="632"/>
      <c r="E565" s="632"/>
      <c r="F565" s="632"/>
      <c r="G565" s="632"/>
      <c r="H565" s="632"/>
      <c r="I565" s="632"/>
      <c r="J565" s="632"/>
      <c r="K565" s="632"/>
      <c r="L565" s="632"/>
      <c r="M565" s="632"/>
      <c r="N565" s="632"/>
      <c r="O565" s="632"/>
      <c r="P565" s="632"/>
      <c r="Q565" s="632"/>
    </row>
    <row r="566" spans="1:17" x14ac:dyDescent="0.3">
      <c r="A566" s="632"/>
      <c r="B566" s="632"/>
      <c r="C566" s="632"/>
      <c r="D566" s="632"/>
      <c r="E566" s="632"/>
      <c r="F566" s="632"/>
      <c r="G566" s="632"/>
      <c r="H566" s="632"/>
      <c r="I566" s="632"/>
      <c r="J566" s="632"/>
      <c r="K566" s="632"/>
      <c r="L566" s="632"/>
      <c r="M566" s="632"/>
      <c r="N566" s="632"/>
      <c r="O566" s="632"/>
      <c r="P566" s="632"/>
      <c r="Q566" s="632"/>
    </row>
    <row r="567" spans="1:17" x14ac:dyDescent="0.3">
      <c r="A567" s="632"/>
      <c r="B567" s="632"/>
      <c r="C567" s="632"/>
      <c r="D567" s="632"/>
      <c r="E567" s="632"/>
      <c r="F567" s="632"/>
      <c r="G567" s="632"/>
      <c r="H567" s="632"/>
      <c r="I567" s="632"/>
      <c r="J567" s="632"/>
      <c r="K567" s="632"/>
      <c r="L567" s="632"/>
      <c r="M567" s="632"/>
      <c r="N567" s="632"/>
      <c r="O567" s="632"/>
      <c r="P567" s="632"/>
      <c r="Q567" s="632"/>
    </row>
    <row r="568" spans="1:17" x14ac:dyDescent="0.3">
      <c r="A568" s="632"/>
      <c r="B568" s="632"/>
      <c r="C568" s="632"/>
      <c r="D568" s="632"/>
      <c r="E568" s="632"/>
      <c r="F568" s="632"/>
      <c r="G568" s="632"/>
      <c r="H568" s="632"/>
      <c r="I568" s="632"/>
      <c r="J568" s="632"/>
      <c r="K568" s="632"/>
      <c r="L568" s="632"/>
      <c r="M568" s="632"/>
      <c r="N568" s="632"/>
      <c r="O568" s="632"/>
      <c r="P568" s="632"/>
      <c r="Q568" s="632"/>
    </row>
    <row r="569" spans="1:17" x14ac:dyDescent="0.3">
      <c r="A569" s="632"/>
      <c r="B569" s="632"/>
      <c r="C569" s="632"/>
      <c r="D569" s="632"/>
      <c r="E569" s="632"/>
      <c r="F569" s="632"/>
      <c r="G569" s="632"/>
      <c r="H569" s="632"/>
      <c r="I569" s="632"/>
      <c r="J569" s="632"/>
      <c r="K569" s="632"/>
      <c r="L569" s="632"/>
      <c r="M569" s="632"/>
      <c r="N569" s="632"/>
      <c r="O569" s="632"/>
      <c r="P569" s="632"/>
      <c r="Q569" s="632"/>
    </row>
    <row r="570" spans="1:17" x14ac:dyDescent="0.3">
      <c r="A570" s="632"/>
      <c r="B570" s="632"/>
      <c r="C570" s="632"/>
      <c r="D570" s="632"/>
      <c r="E570" s="632"/>
      <c r="F570" s="632"/>
      <c r="G570" s="632"/>
      <c r="H570" s="632"/>
      <c r="I570" s="632"/>
      <c r="J570" s="632"/>
      <c r="K570" s="632"/>
      <c r="L570" s="632"/>
      <c r="M570" s="632"/>
      <c r="N570" s="632"/>
      <c r="O570" s="632"/>
      <c r="P570" s="632"/>
      <c r="Q570" s="632"/>
    </row>
    <row r="571" spans="1:17" x14ac:dyDescent="0.3">
      <c r="A571" s="632"/>
      <c r="B571" s="632"/>
      <c r="C571" s="632"/>
      <c r="D571" s="632"/>
      <c r="E571" s="632"/>
      <c r="F571" s="632"/>
      <c r="G571" s="632"/>
      <c r="H571" s="632"/>
      <c r="I571" s="632"/>
      <c r="J571" s="632"/>
      <c r="K571" s="632"/>
      <c r="L571" s="632"/>
      <c r="M571" s="632"/>
      <c r="N571" s="632"/>
      <c r="O571" s="632"/>
      <c r="P571" s="632"/>
      <c r="Q571" s="632"/>
    </row>
    <row r="572" spans="1:17" x14ac:dyDescent="0.3">
      <c r="A572" s="632"/>
      <c r="B572" s="632"/>
      <c r="C572" s="632"/>
      <c r="D572" s="632"/>
      <c r="E572" s="632"/>
      <c r="F572" s="632"/>
      <c r="G572" s="632"/>
      <c r="H572" s="632"/>
      <c r="I572" s="632"/>
      <c r="J572" s="632"/>
      <c r="K572" s="632"/>
      <c r="L572" s="632"/>
      <c r="M572" s="632"/>
      <c r="N572" s="632"/>
      <c r="O572" s="632"/>
      <c r="P572" s="632"/>
      <c r="Q572" s="632"/>
    </row>
    <row r="573" spans="1:17" x14ac:dyDescent="0.3">
      <c r="A573" s="632"/>
      <c r="B573" s="632"/>
      <c r="C573" s="632"/>
      <c r="D573" s="632"/>
      <c r="E573" s="632"/>
      <c r="F573" s="632"/>
      <c r="G573" s="632"/>
      <c r="H573" s="632"/>
      <c r="I573" s="632"/>
      <c r="J573" s="632"/>
      <c r="K573" s="632"/>
      <c r="L573" s="632"/>
      <c r="M573" s="632"/>
      <c r="N573" s="632"/>
      <c r="O573" s="632"/>
      <c r="P573" s="632"/>
      <c r="Q573" s="632"/>
    </row>
    <row r="574" spans="1:17" x14ac:dyDescent="0.3">
      <c r="A574" s="632"/>
      <c r="B574" s="632"/>
      <c r="C574" s="632"/>
      <c r="D574" s="632"/>
      <c r="E574" s="632"/>
      <c r="F574" s="632"/>
      <c r="G574" s="632"/>
      <c r="H574" s="632"/>
      <c r="I574" s="632"/>
      <c r="J574" s="632"/>
      <c r="K574" s="632"/>
      <c r="L574" s="632"/>
      <c r="M574" s="632"/>
      <c r="N574" s="632"/>
      <c r="O574" s="632"/>
      <c r="P574" s="632"/>
      <c r="Q574" s="632"/>
    </row>
    <row r="575" spans="1:17" x14ac:dyDescent="0.3">
      <c r="A575" s="632"/>
      <c r="B575" s="632"/>
      <c r="C575" s="632"/>
      <c r="D575" s="632"/>
      <c r="E575" s="632"/>
      <c r="F575" s="632"/>
      <c r="G575" s="632"/>
      <c r="H575" s="632"/>
      <c r="I575" s="632"/>
      <c r="J575" s="632"/>
      <c r="K575" s="632"/>
      <c r="L575" s="632"/>
      <c r="M575" s="632"/>
      <c r="N575" s="632"/>
      <c r="O575" s="632"/>
      <c r="P575" s="632"/>
      <c r="Q575" s="632"/>
    </row>
    <row r="576" spans="1:17" x14ac:dyDescent="0.3">
      <c r="A576" s="632"/>
      <c r="B576" s="632"/>
      <c r="C576" s="632"/>
      <c r="D576" s="632"/>
      <c r="E576" s="632"/>
      <c r="F576" s="632"/>
      <c r="G576" s="632"/>
      <c r="H576" s="632"/>
      <c r="I576" s="632"/>
      <c r="J576" s="632"/>
      <c r="K576" s="632"/>
      <c r="L576" s="632"/>
      <c r="M576" s="632"/>
      <c r="N576" s="632"/>
      <c r="O576" s="632"/>
      <c r="P576" s="632"/>
      <c r="Q576" s="632"/>
    </row>
    <row r="577" spans="1:17" x14ac:dyDescent="0.3">
      <c r="A577" s="632"/>
      <c r="B577" s="632"/>
      <c r="C577" s="632"/>
      <c r="D577" s="632"/>
      <c r="E577" s="632"/>
      <c r="F577" s="632"/>
      <c r="G577" s="632"/>
      <c r="H577" s="632"/>
      <c r="I577" s="632"/>
      <c r="J577" s="632"/>
      <c r="K577" s="632"/>
      <c r="L577" s="632"/>
      <c r="M577" s="632"/>
      <c r="N577" s="632"/>
      <c r="O577" s="632"/>
      <c r="P577" s="632"/>
      <c r="Q577" s="632"/>
    </row>
    <row r="578" spans="1:17" x14ac:dyDescent="0.3">
      <c r="A578" s="632"/>
      <c r="B578" s="632"/>
      <c r="C578" s="632"/>
      <c r="D578" s="632"/>
      <c r="E578" s="632"/>
      <c r="F578" s="632"/>
      <c r="G578" s="632"/>
      <c r="H578" s="632"/>
      <c r="I578" s="632"/>
      <c r="J578" s="632"/>
      <c r="K578" s="632"/>
      <c r="L578" s="632"/>
      <c r="M578" s="632"/>
      <c r="N578" s="632"/>
      <c r="O578" s="632"/>
      <c r="P578" s="632"/>
      <c r="Q578" s="632"/>
    </row>
    <row r="579" spans="1:17" x14ac:dyDescent="0.3">
      <c r="A579" s="632"/>
      <c r="B579" s="632"/>
      <c r="C579" s="632"/>
      <c r="D579" s="632"/>
      <c r="E579" s="632"/>
      <c r="F579" s="632"/>
      <c r="G579" s="632"/>
      <c r="H579" s="632"/>
      <c r="I579" s="632"/>
      <c r="J579" s="632"/>
      <c r="K579" s="632"/>
      <c r="L579" s="632"/>
      <c r="M579" s="632"/>
      <c r="N579" s="632"/>
      <c r="O579" s="632"/>
      <c r="P579" s="632"/>
      <c r="Q579" s="632"/>
    </row>
    <row r="580" spans="1:17" x14ac:dyDescent="0.3">
      <c r="A580" s="632"/>
      <c r="B580" s="632"/>
      <c r="C580" s="632"/>
      <c r="D580" s="632"/>
      <c r="E580" s="632"/>
      <c r="F580" s="632"/>
      <c r="G580" s="632"/>
      <c r="H580" s="632"/>
      <c r="I580" s="632"/>
      <c r="J580" s="632"/>
      <c r="K580" s="632"/>
      <c r="L580" s="632"/>
      <c r="M580" s="632"/>
      <c r="N580" s="632"/>
      <c r="O580" s="632"/>
      <c r="P580" s="632"/>
      <c r="Q580" s="632"/>
    </row>
    <row r="581" spans="1:17" x14ac:dyDescent="0.3">
      <c r="A581" s="632"/>
      <c r="B581" s="632"/>
      <c r="C581" s="632"/>
      <c r="D581" s="632"/>
      <c r="E581" s="632"/>
      <c r="F581" s="632"/>
      <c r="G581" s="632"/>
      <c r="H581" s="632"/>
      <c r="I581" s="632"/>
      <c r="J581" s="632"/>
      <c r="K581" s="632"/>
      <c r="L581" s="632"/>
      <c r="M581" s="632"/>
      <c r="N581" s="632"/>
      <c r="O581" s="632"/>
      <c r="P581" s="632"/>
      <c r="Q581" s="632"/>
    </row>
    <row r="582" spans="1:17" x14ac:dyDescent="0.3">
      <c r="A582" s="632"/>
      <c r="B582" s="632"/>
      <c r="C582" s="632"/>
      <c r="D582" s="632"/>
      <c r="E582" s="632"/>
      <c r="F582" s="632"/>
      <c r="G582" s="632"/>
      <c r="H582" s="632"/>
      <c r="I582" s="632"/>
      <c r="J582" s="632"/>
      <c r="K582" s="632"/>
      <c r="L582" s="632"/>
      <c r="M582" s="632"/>
      <c r="N582" s="632"/>
      <c r="O582" s="632"/>
      <c r="P582" s="632"/>
      <c r="Q582" s="632"/>
    </row>
    <row r="583" spans="1:17" x14ac:dyDescent="0.3">
      <c r="A583" s="632"/>
      <c r="B583" s="632"/>
      <c r="C583" s="632"/>
      <c r="D583" s="632"/>
      <c r="E583" s="632"/>
      <c r="F583" s="632"/>
      <c r="G583" s="632"/>
      <c r="H583" s="632"/>
      <c r="I583" s="632"/>
      <c r="J583" s="632"/>
      <c r="K583" s="632"/>
      <c r="L583" s="632"/>
      <c r="M583" s="632"/>
      <c r="N583" s="632"/>
      <c r="O583" s="632"/>
      <c r="P583" s="632"/>
      <c r="Q583" s="632"/>
    </row>
    <row r="584" spans="1:17" x14ac:dyDescent="0.3">
      <c r="A584" s="632"/>
      <c r="B584" s="632"/>
      <c r="C584" s="632"/>
      <c r="D584" s="632"/>
      <c r="E584" s="632"/>
      <c r="F584" s="632"/>
      <c r="G584" s="632"/>
      <c r="H584" s="632"/>
      <c r="I584" s="632"/>
      <c r="J584" s="632"/>
      <c r="K584" s="632"/>
      <c r="L584" s="632"/>
      <c r="M584" s="632"/>
      <c r="N584" s="632"/>
      <c r="O584" s="632"/>
      <c r="P584" s="632"/>
      <c r="Q584" s="632"/>
    </row>
    <row r="585" spans="1:17" x14ac:dyDescent="0.3">
      <c r="A585" s="632"/>
      <c r="B585" s="632"/>
      <c r="C585" s="632"/>
      <c r="D585" s="632"/>
      <c r="E585" s="632"/>
      <c r="F585" s="632"/>
      <c r="G585" s="632"/>
      <c r="H585" s="632"/>
      <c r="I585" s="632"/>
      <c r="J585" s="632"/>
      <c r="K585" s="632"/>
      <c r="L585" s="632"/>
      <c r="M585" s="632"/>
      <c r="N585" s="632"/>
      <c r="O585" s="632"/>
      <c r="P585" s="632"/>
      <c r="Q585" s="632"/>
    </row>
    <row r="586" spans="1:17" x14ac:dyDescent="0.3">
      <c r="A586" s="632"/>
      <c r="B586" s="632"/>
      <c r="C586" s="632"/>
      <c r="D586" s="632"/>
      <c r="E586" s="632"/>
      <c r="F586" s="632"/>
      <c r="G586" s="632"/>
      <c r="H586" s="632"/>
      <c r="I586" s="632"/>
      <c r="J586" s="632"/>
      <c r="K586" s="632"/>
      <c r="L586" s="632"/>
      <c r="M586" s="632"/>
      <c r="N586" s="632"/>
      <c r="O586" s="632"/>
      <c r="P586" s="632"/>
      <c r="Q586" s="632"/>
    </row>
    <row r="587" spans="1:17" x14ac:dyDescent="0.3">
      <c r="A587" s="632"/>
      <c r="B587" s="632"/>
      <c r="C587" s="632"/>
      <c r="D587" s="632"/>
      <c r="E587" s="632"/>
      <c r="F587" s="632"/>
      <c r="G587" s="632"/>
      <c r="H587" s="632"/>
      <c r="I587" s="632"/>
      <c r="J587" s="632"/>
      <c r="K587" s="632"/>
      <c r="L587" s="632"/>
      <c r="M587" s="632"/>
      <c r="N587" s="632"/>
      <c r="O587" s="632"/>
      <c r="P587" s="632"/>
      <c r="Q587" s="632"/>
    </row>
    <row r="588" spans="1:17" x14ac:dyDescent="0.3">
      <c r="A588" s="632"/>
      <c r="B588" s="632"/>
      <c r="C588" s="632"/>
      <c r="D588" s="632"/>
      <c r="E588" s="632"/>
      <c r="F588" s="632"/>
      <c r="G588" s="632"/>
      <c r="H588" s="632"/>
      <c r="I588" s="632"/>
      <c r="J588" s="632"/>
      <c r="K588" s="632"/>
      <c r="L588" s="632"/>
      <c r="M588" s="632"/>
      <c r="N588" s="632"/>
      <c r="O588" s="632"/>
      <c r="P588" s="632"/>
      <c r="Q588" s="632"/>
    </row>
    <row r="589" spans="1:17" x14ac:dyDescent="0.3">
      <c r="A589" s="632"/>
      <c r="B589" s="632"/>
      <c r="C589" s="632"/>
      <c r="D589" s="632"/>
      <c r="E589" s="632"/>
      <c r="F589" s="632"/>
      <c r="G589" s="632"/>
      <c r="H589" s="632"/>
      <c r="I589" s="632"/>
      <c r="J589" s="632"/>
      <c r="K589" s="632"/>
      <c r="L589" s="632"/>
      <c r="M589" s="632"/>
      <c r="N589" s="632"/>
      <c r="O589" s="632"/>
      <c r="P589" s="632"/>
      <c r="Q589" s="632"/>
    </row>
    <row r="590" spans="1:17" x14ac:dyDescent="0.3">
      <c r="A590" s="632"/>
      <c r="B590" s="632"/>
      <c r="C590" s="632"/>
      <c r="D590" s="632"/>
      <c r="E590" s="632"/>
      <c r="F590" s="632"/>
      <c r="G590" s="632"/>
      <c r="H590" s="632"/>
      <c r="I590" s="632"/>
      <c r="J590" s="632"/>
      <c r="K590" s="632"/>
      <c r="L590" s="632"/>
      <c r="M590" s="632"/>
      <c r="N590" s="632"/>
      <c r="O590" s="632"/>
      <c r="P590" s="632"/>
      <c r="Q590" s="632"/>
    </row>
    <row r="591" spans="1:17" x14ac:dyDescent="0.3">
      <c r="A591" s="632"/>
      <c r="B591" s="632"/>
      <c r="C591" s="632"/>
      <c r="D591" s="632"/>
      <c r="E591" s="632"/>
      <c r="F591" s="632"/>
      <c r="G591" s="632"/>
      <c r="H591" s="632"/>
      <c r="I591" s="632"/>
      <c r="J591" s="632"/>
      <c r="K591" s="632"/>
      <c r="L591" s="632"/>
      <c r="M591" s="632"/>
      <c r="N591" s="632"/>
      <c r="O591" s="632"/>
      <c r="P591" s="632"/>
      <c r="Q591" s="632"/>
    </row>
    <row r="592" spans="1:17" x14ac:dyDescent="0.3">
      <c r="A592" s="632"/>
      <c r="B592" s="632"/>
      <c r="C592" s="632"/>
      <c r="D592" s="632"/>
      <c r="E592" s="632"/>
      <c r="F592" s="632"/>
      <c r="G592" s="632"/>
      <c r="H592" s="632"/>
      <c r="I592" s="632"/>
      <c r="J592" s="632"/>
      <c r="K592" s="632"/>
      <c r="L592" s="632"/>
      <c r="M592" s="632"/>
      <c r="N592" s="632"/>
      <c r="O592" s="632"/>
      <c r="P592" s="632"/>
      <c r="Q592" s="632"/>
    </row>
    <row r="593" spans="1:17" x14ac:dyDescent="0.3">
      <c r="A593" s="632"/>
      <c r="B593" s="632"/>
      <c r="C593" s="632"/>
      <c r="D593" s="632"/>
      <c r="E593" s="632"/>
      <c r="F593" s="632"/>
      <c r="G593" s="632"/>
      <c r="H593" s="632"/>
      <c r="I593" s="632"/>
      <c r="J593" s="632"/>
      <c r="K593" s="632"/>
      <c r="L593" s="632"/>
      <c r="M593" s="632"/>
      <c r="N593" s="632"/>
      <c r="O593" s="632"/>
      <c r="P593" s="632"/>
      <c r="Q593" s="632"/>
    </row>
    <row r="594" spans="1:17" x14ac:dyDescent="0.3">
      <c r="A594" s="632"/>
      <c r="B594" s="632"/>
      <c r="C594" s="632"/>
      <c r="D594" s="632"/>
      <c r="E594" s="632"/>
      <c r="F594" s="632"/>
      <c r="G594" s="632"/>
      <c r="H594" s="632"/>
      <c r="I594" s="632"/>
      <c r="J594" s="632"/>
      <c r="K594" s="632"/>
      <c r="L594" s="632"/>
      <c r="M594" s="632"/>
      <c r="N594" s="632"/>
      <c r="O594" s="632"/>
      <c r="P594" s="632"/>
      <c r="Q594" s="632"/>
    </row>
    <row r="595" spans="1:17" x14ac:dyDescent="0.3">
      <c r="A595" s="632"/>
      <c r="B595" s="632"/>
      <c r="C595" s="632"/>
      <c r="D595" s="632"/>
      <c r="E595" s="632"/>
      <c r="F595" s="632"/>
      <c r="G595" s="632"/>
      <c r="H595" s="632"/>
      <c r="I595" s="632"/>
      <c r="J595" s="632"/>
      <c r="K595" s="632"/>
      <c r="L595" s="632"/>
      <c r="M595" s="632"/>
      <c r="N595" s="632"/>
      <c r="O595" s="632"/>
      <c r="P595" s="632"/>
      <c r="Q595" s="632"/>
    </row>
    <row r="596" spans="1:17" x14ac:dyDescent="0.3">
      <c r="A596" s="632"/>
      <c r="B596" s="632"/>
      <c r="C596" s="632"/>
      <c r="D596" s="632"/>
      <c r="E596" s="632"/>
      <c r="F596" s="632"/>
      <c r="G596" s="632"/>
      <c r="H596" s="632"/>
      <c r="I596" s="632"/>
      <c r="J596" s="632"/>
      <c r="K596" s="632"/>
      <c r="L596" s="632"/>
      <c r="M596" s="632"/>
      <c r="N596" s="632"/>
      <c r="O596" s="632"/>
      <c r="P596" s="632"/>
      <c r="Q596" s="632"/>
    </row>
    <row r="597" spans="1:17" x14ac:dyDescent="0.3">
      <c r="A597" s="632"/>
      <c r="B597" s="632"/>
      <c r="C597" s="632"/>
      <c r="D597" s="632"/>
      <c r="E597" s="632"/>
      <c r="F597" s="632"/>
      <c r="G597" s="632"/>
      <c r="H597" s="632"/>
      <c r="I597" s="632"/>
      <c r="J597" s="632"/>
      <c r="K597" s="632"/>
      <c r="L597" s="632"/>
      <c r="M597" s="632"/>
      <c r="N597" s="632"/>
      <c r="O597" s="632"/>
      <c r="P597" s="632"/>
      <c r="Q597" s="632"/>
    </row>
    <row r="598" spans="1:17" x14ac:dyDescent="0.3">
      <c r="A598" s="632"/>
      <c r="B598" s="632"/>
      <c r="C598" s="632"/>
      <c r="D598" s="632"/>
      <c r="E598" s="632"/>
      <c r="F598" s="632"/>
      <c r="G598" s="632"/>
      <c r="H598" s="632"/>
      <c r="I598" s="632"/>
      <c r="J598" s="632"/>
      <c r="K598" s="632"/>
      <c r="L598" s="632"/>
      <c r="M598" s="632"/>
      <c r="N598" s="632"/>
      <c r="O598" s="632"/>
      <c r="P598" s="632"/>
      <c r="Q598" s="632"/>
    </row>
    <row r="599" spans="1:17" x14ac:dyDescent="0.3">
      <c r="A599" s="632"/>
      <c r="B599" s="632"/>
      <c r="C599" s="632"/>
      <c r="D599" s="632"/>
      <c r="E599" s="632"/>
      <c r="F599" s="632"/>
      <c r="G599" s="632"/>
      <c r="H599" s="632"/>
      <c r="I599" s="632"/>
      <c r="J599" s="632"/>
      <c r="K599" s="632"/>
      <c r="L599" s="632"/>
      <c r="M599" s="632"/>
      <c r="N599" s="632"/>
      <c r="O599" s="632"/>
      <c r="P599" s="632"/>
      <c r="Q599" s="632"/>
    </row>
    <row r="600" spans="1:17" x14ac:dyDescent="0.3">
      <c r="A600" s="632"/>
      <c r="B600" s="632"/>
      <c r="C600" s="632"/>
      <c r="D600" s="632"/>
      <c r="E600" s="632"/>
      <c r="F600" s="632"/>
      <c r="G600" s="632"/>
      <c r="H600" s="632"/>
      <c r="I600" s="632"/>
      <c r="J600" s="632"/>
      <c r="K600" s="632"/>
      <c r="L600" s="632"/>
      <c r="M600" s="632"/>
      <c r="N600" s="632"/>
      <c r="O600" s="632"/>
      <c r="P600" s="632"/>
      <c r="Q600" s="632"/>
    </row>
    <row r="601" spans="1:17" x14ac:dyDescent="0.3">
      <c r="A601" s="632"/>
      <c r="B601" s="632"/>
      <c r="C601" s="632"/>
      <c r="D601" s="632"/>
      <c r="E601" s="632"/>
      <c r="F601" s="632"/>
      <c r="G601" s="632"/>
      <c r="H601" s="632"/>
      <c r="I601" s="632"/>
      <c r="J601" s="632"/>
      <c r="K601" s="632"/>
      <c r="L601" s="632"/>
      <c r="M601" s="632"/>
      <c r="N601" s="632"/>
      <c r="O601" s="632"/>
      <c r="P601" s="632"/>
      <c r="Q601" s="632"/>
    </row>
    <row r="602" spans="1:17" x14ac:dyDescent="0.3">
      <c r="A602" s="632"/>
      <c r="B602" s="632"/>
      <c r="C602" s="632"/>
      <c r="D602" s="632"/>
      <c r="E602" s="632"/>
      <c r="F602" s="632"/>
      <c r="G602" s="632"/>
      <c r="H602" s="632"/>
      <c r="I602" s="632"/>
      <c r="J602" s="632"/>
      <c r="K602" s="632"/>
      <c r="L602" s="632"/>
      <c r="M602" s="632"/>
      <c r="N602" s="632"/>
      <c r="O602" s="632"/>
      <c r="P602" s="632"/>
      <c r="Q602" s="632"/>
    </row>
    <row r="603" spans="1:17" x14ac:dyDescent="0.3">
      <c r="A603" s="632"/>
      <c r="B603" s="632"/>
      <c r="C603" s="632"/>
      <c r="D603" s="632"/>
      <c r="E603" s="632"/>
      <c r="F603" s="632"/>
      <c r="G603" s="632"/>
      <c r="H603" s="632"/>
      <c r="I603" s="632"/>
      <c r="J603" s="632"/>
      <c r="K603" s="632"/>
      <c r="L603" s="632"/>
      <c r="M603" s="632"/>
      <c r="N603" s="632"/>
      <c r="O603" s="632"/>
      <c r="P603" s="632"/>
      <c r="Q603" s="632"/>
    </row>
    <row r="604" spans="1:17" x14ac:dyDescent="0.3">
      <c r="A604" s="632"/>
      <c r="B604" s="632"/>
      <c r="C604" s="632"/>
      <c r="D604" s="632"/>
      <c r="E604" s="632"/>
      <c r="F604" s="632"/>
      <c r="G604" s="632"/>
      <c r="H604" s="632"/>
      <c r="I604" s="632"/>
      <c r="J604" s="632"/>
      <c r="K604" s="632"/>
      <c r="L604" s="632"/>
      <c r="M604" s="632"/>
      <c r="N604" s="632"/>
      <c r="O604" s="632"/>
      <c r="P604" s="632"/>
      <c r="Q604" s="632"/>
    </row>
    <row r="605" spans="1:17" x14ac:dyDescent="0.3">
      <c r="A605" s="632"/>
      <c r="B605" s="632"/>
      <c r="C605" s="632"/>
      <c r="D605" s="632"/>
      <c r="E605" s="632"/>
      <c r="F605" s="632"/>
      <c r="G605" s="632"/>
      <c r="H605" s="632"/>
      <c r="I605" s="632"/>
      <c r="J605" s="632"/>
      <c r="K605" s="632"/>
      <c r="L605" s="632"/>
      <c r="M605" s="632"/>
      <c r="N605" s="632"/>
      <c r="O605" s="632"/>
      <c r="P605" s="632"/>
      <c r="Q605" s="632"/>
    </row>
    <row r="606" spans="1:17" x14ac:dyDescent="0.3">
      <c r="A606" s="632"/>
      <c r="B606" s="632"/>
      <c r="C606" s="632"/>
      <c r="D606" s="632"/>
      <c r="E606" s="632"/>
      <c r="F606" s="632"/>
      <c r="G606" s="632"/>
      <c r="H606" s="632"/>
      <c r="I606" s="632"/>
      <c r="J606" s="632"/>
      <c r="K606" s="632"/>
      <c r="L606" s="632"/>
      <c r="M606" s="632"/>
      <c r="N606" s="632"/>
      <c r="O606" s="632"/>
      <c r="P606" s="632"/>
      <c r="Q606" s="632"/>
    </row>
    <row r="607" spans="1:17" x14ac:dyDescent="0.3">
      <c r="A607" s="632"/>
      <c r="B607" s="632"/>
      <c r="C607" s="632"/>
      <c r="D607" s="632"/>
      <c r="E607" s="632"/>
      <c r="F607" s="632"/>
      <c r="G607" s="632"/>
      <c r="H607" s="632"/>
      <c r="I607" s="632"/>
      <c r="J607" s="632"/>
      <c r="K607" s="632"/>
      <c r="L607" s="632"/>
      <c r="M607" s="632"/>
      <c r="N607" s="632"/>
      <c r="O607" s="632"/>
      <c r="P607" s="632"/>
      <c r="Q607" s="632"/>
    </row>
    <row r="608" spans="1:17" x14ac:dyDescent="0.3">
      <c r="A608" s="632"/>
      <c r="B608" s="632"/>
      <c r="C608" s="632"/>
      <c r="D608" s="632"/>
      <c r="E608" s="632"/>
      <c r="F608" s="632"/>
      <c r="G608" s="632"/>
      <c r="H608" s="632"/>
      <c r="I608" s="632"/>
      <c r="J608" s="632"/>
      <c r="K608" s="632"/>
      <c r="L608" s="632"/>
      <c r="M608" s="632"/>
      <c r="N608" s="632"/>
      <c r="O608" s="632"/>
      <c r="P608" s="632"/>
      <c r="Q608" s="632"/>
    </row>
    <row r="609" spans="1:17" x14ac:dyDescent="0.3">
      <c r="A609" s="632"/>
      <c r="B609" s="632"/>
      <c r="C609" s="632"/>
      <c r="D609" s="632"/>
      <c r="E609" s="632"/>
      <c r="F609" s="632"/>
      <c r="G609" s="632"/>
      <c r="H609" s="632"/>
      <c r="I609" s="632"/>
      <c r="J609" s="632"/>
      <c r="K609" s="632"/>
      <c r="L609" s="632"/>
      <c r="M609" s="632"/>
      <c r="N609" s="632"/>
      <c r="O609" s="632"/>
      <c r="P609" s="632"/>
      <c r="Q609" s="632"/>
    </row>
    <row r="610" spans="1:17" x14ac:dyDescent="0.3">
      <c r="A610" s="632"/>
      <c r="B610" s="632"/>
      <c r="C610" s="632"/>
      <c r="D610" s="632"/>
      <c r="E610" s="632"/>
      <c r="F610" s="632"/>
      <c r="G610" s="632"/>
      <c r="H610" s="632"/>
      <c r="I610" s="632"/>
      <c r="J610" s="632"/>
      <c r="K610" s="632"/>
      <c r="L610" s="632"/>
      <c r="M610" s="632"/>
      <c r="N610" s="632"/>
      <c r="O610" s="632"/>
      <c r="P610" s="632"/>
      <c r="Q610" s="632"/>
    </row>
    <row r="611" spans="1:17" x14ac:dyDescent="0.3">
      <c r="A611" s="632"/>
      <c r="B611" s="632"/>
      <c r="C611" s="632"/>
      <c r="D611" s="632"/>
      <c r="E611" s="632"/>
      <c r="F611" s="632"/>
      <c r="G611" s="632"/>
      <c r="H611" s="632"/>
      <c r="I611" s="632"/>
      <c r="J611" s="632"/>
      <c r="K611" s="632"/>
      <c r="L611" s="632"/>
      <c r="M611" s="632"/>
      <c r="N611" s="632"/>
      <c r="O611" s="632"/>
      <c r="P611" s="632"/>
      <c r="Q611" s="632"/>
    </row>
    <row r="612" spans="1:17" x14ac:dyDescent="0.3">
      <c r="A612" s="632"/>
      <c r="B612" s="632"/>
      <c r="C612" s="632"/>
      <c r="D612" s="632"/>
      <c r="E612" s="632"/>
      <c r="F612" s="632"/>
      <c r="G612" s="632"/>
      <c r="H612" s="632"/>
      <c r="I612" s="632"/>
      <c r="J612" s="632"/>
      <c r="K612" s="632"/>
      <c r="L612" s="632"/>
      <c r="M612" s="632"/>
      <c r="N612" s="632"/>
      <c r="O612" s="632"/>
      <c r="P612" s="632"/>
      <c r="Q612" s="632"/>
    </row>
    <row r="613" spans="1:17" x14ac:dyDescent="0.3">
      <c r="A613" s="632"/>
      <c r="B613" s="632"/>
      <c r="C613" s="632"/>
      <c r="D613" s="632"/>
      <c r="E613" s="632"/>
      <c r="F613" s="632"/>
      <c r="G613" s="632"/>
      <c r="H613" s="632"/>
      <c r="I613" s="632"/>
      <c r="J613" s="632"/>
      <c r="K613" s="632"/>
      <c r="L613" s="632"/>
      <c r="M613" s="632"/>
      <c r="N613" s="632"/>
      <c r="O613" s="632"/>
      <c r="P613" s="632"/>
      <c r="Q613" s="632"/>
    </row>
    <row r="614" spans="1:17" x14ac:dyDescent="0.3">
      <c r="A614" s="632"/>
      <c r="B614" s="632"/>
      <c r="C614" s="632"/>
      <c r="D614" s="632"/>
      <c r="E614" s="632"/>
      <c r="F614" s="632"/>
      <c r="G614" s="632"/>
      <c r="H614" s="632"/>
      <c r="I614" s="632"/>
      <c r="J614" s="632"/>
      <c r="K614" s="632"/>
      <c r="L614" s="632"/>
      <c r="M614" s="632"/>
      <c r="N614" s="632"/>
      <c r="O614" s="632"/>
      <c r="P614" s="632"/>
      <c r="Q614" s="632"/>
    </row>
    <row r="615" spans="1:17" x14ac:dyDescent="0.3">
      <c r="A615" s="632"/>
      <c r="B615" s="632"/>
      <c r="C615" s="632"/>
      <c r="D615" s="632"/>
      <c r="E615" s="632"/>
      <c r="F615" s="632"/>
      <c r="G615" s="632"/>
      <c r="H615" s="632"/>
      <c r="I615" s="632"/>
      <c r="J615" s="632"/>
      <c r="K615" s="632"/>
      <c r="L615" s="632"/>
      <c r="M615" s="632"/>
      <c r="N615" s="632"/>
      <c r="O615" s="632"/>
      <c r="P615" s="632"/>
      <c r="Q615" s="632"/>
    </row>
    <row r="616" spans="1:17" x14ac:dyDescent="0.3">
      <c r="A616" s="632"/>
      <c r="B616" s="632"/>
      <c r="C616" s="632"/>
      <c r="D616" s="632"/>
      <c r="E616" s="632"/>
      <c r="F616" s="632"/>
      <c r="G616" s="632"/>
      <c r="H616" s="632"/>
      <c r="I616" s="632"/>
      <c r="J616" s="632"/>
      <c r="K616" s="632"/>
      <c r="L616" s="632"/>
      <c r="M616" s="632"/>
      <c r="N616" s="632"/>
      <c r="O616" s="632"/>
      <c r="P616" s="632"/>
      <c r="Q616" s="632"/>
    </row>
    <row r="617" spans="1:17" x14ac:dyDescent="0.3">
      <c r="A617" s="632"/>
      <c r="B617" s="632"/>
      <c r="C617" s="632"/>
      <c r="D617" s="632"/>
      <c r="E617" s="632"/>
      <c r="F617" s="632"/>
      <c r="G617" s="632"/>
      <c r="H617" s="632"/>
      <c r="I617" s="632"/>
      <c r="J617" s="632"/>
      <c r="K617" s="632"/>
      <c r="L617" s="632"/>
      <c r="M617" s="632"/>
      <c r="N617" s="632"/>
      <c r="O617" s="632"/>
      <c r="P617" s="632"/>
      <c r="Q617" s="632"/>
    </row>
    <row r="618" spans="1:17" x14ac:dyDescent="0.3">
      <c r="A618" s="632"/>
      <c r="B618" s="632"/>
      <c r="C618" s="632"/>
      <c r="D618" s="632"/>
      <c r="E618" s="632"/>
      <c r="F618" s="632"/>
      <c r="G618" s="632"/>
      <c r="H618" s="632"/>
      <c r="I618" s="632"/>
      <c r="J618" s="632"/>
      <c r="K618" s="632"/>
      <c r="L618" s="632"/>
      <c r="M618" s="632"/>
      <c r="N618" s="632"/>
      <c r="O618" s="632"/>
      <c r="P618" s="632"/>
      <c r="Q618" s="632"/>
    </row>
    <row r="619" spans="1:17" x14ac:dyDescent="0.3">
      <c r="A619" s="632"/>
      <c r="B619" s="632"/>
      <c r="C619" s="632"/>
      <c r="D619" s="632"/>
      <c r="E619" s="632"/>
      <c r="F619" s="632"/>
      <c r="G619" s="632"/>
      <c r="H619" s="632"/>
      <c r="I619" s="632"/>
      <c r="J619" s="632"/>
      <c r="K619" s="632"/>
      <c r="L619" s="632"/>
      <c r="M619" s="632"/>
      <c r="N619" s="632"/>
      <c r="O619" s="632"/>
      <c r="P619" s="632"/>
      <c r="Q619" s="632"/>
    </row>
    <row r="620" spans="1:17" x14ac:dyDescent="0.3">
      <c r="A620" s="632"/>
      <c r="B620" s="632"/>
      <c r="C620" s="632"/>
      <c r="D620" s="632"/>
      <c r="E620" s="632"/>
      <c r="F620" s="632"/>
      <c r="G620" s="632"/>
      <c r="H620" s="632"/>
      <c r="I620" s="632"/>
      <c r="J620" s="632"/>
      <c r="K620" s="632"/>
      <c r="L620" s="632"/>
      <c r="M620" s="632"/>
      <c r="N620" s="632"/>
      <c r="O620" s="632"/>
      <c r="P620" s="632"/>
      <c r="Q620" s="632"/>
    </row>
    <row r="621" spans="1:17" x14ac:dyDescent="0.3">
      <c r="A621" s="632"/>
      <c r="B621" s="632"/>
      <c r="C621" s="632"/>
      <c r="D621" s="632"/>
      <c r="E621" s="632"/>
      <c r="F621" s="632"/>
      <c r="G621" s="632"/>
      <c r="H621" s="632"/>
      <c r="I621" s="632"/>
      <c r="J621" s="632"/>
      <c r="K621" s="632"/>
      <c r="L621" s="632"/>
      <c r="M621" s="632"/>
      <c r="N621" s="632"/>
      <c r="O621" s="632"/>
      <c r="P621" s="632"/>
      <c r="Q621" s="632"/>
    </row>
    <row r="622" spans="1:17" x14ac:dyDescent="0.3">
      <c r="A622" s="632"/>
      <c r="B622" s="632"/>
      <c r="C622" s="632"/>
      <c r="D622" s="632"/>
      <c r="E622" s="632"/>
      <c r="F622" s="632"/>
      <c r="G622" s="632"/>
      <c r="H622" s="632"/>
      <c r="I622" s="632"/>
      <c r="J622" s="632"/>
      <c r="K622" s="632"/>
      <c r="L622" s="632"/>
      <c r="M622" s="632"/>
      <c r="N622" s="632"/>
      <c r="O622" s="632"/>
      <c r="P622" s="632"/>
      <c r="Q622" s="632"/>
    </row>
    <row r="623" spans="1:17" x14ac:dyDescent="0.3">
      <c r="A623" s="632"/>
      <c r="B623" s="632"/>
      <c r="C623" s="632"/>
      <c r="D623" s="632"/>
      <c r="E623" s="632"/>
      <c r="F623" s="632"/>
      <c r="G623" s="632"/>
      <c r="H623" s="632"/>
      <c r="I623" s="632"/>
      <c r="J623" s="632"/>
      <c r="K623" s="632"/>
      <c r="L623" s="632"/>
      <c r="M623" s="632"/>
      <c r="N623" s="632"/>
      <c r="O623" s="632"/>
      <c r="P623" s="632"/>
      <c r="Q623" s="632"/>
    </row>
    <row r="624" spans="1:17" x14ac:dyDescent="0.3">
      <c r="A624" s="632"/>
      <c r="B624" s="632"/>
      <c r="C624" s="632"/>
      <c r="D624" s="632"/>
      <c r="E624" s="632"/>
      <c r="F624" s="632"/>
      <c r="G624" s="632"/>
      <c r="H624" s="632"/>
      <c r="I624" s="632"/>
      <c r="J624" s="632"/>
      <c r="K624" s="632"/>
      <c r="L624" s="632"/>
      <c r="M624" s="632"/>
      <c r="N624" s="632"/>
      <c r="O624" s="632"/>
      <c r="P624" s="632"/>
      <c r="Q624" s="632"/>
    </row>
    <row r="625" spans="1:17" x14ac:dyDescent="0.3">
      <c r="A625" s="632"/>
      <c r="B625" s="632"/>
      <c r="C625" s="632"/>
      <c r="D625" s="632"/>
      <c r="E625" s="632"/>
      <c r="F625" s="632"/>
      <c r="G625" s="632"/>
      <c r="H625" s="632"/>
      <c r="I625" s="632"/>
      <c r="J625" s="632"/>
      <c r="K625" s="632"/>
      <c r="L625" s="632"/>
      <c r="M625" s="632"/>
      <c r="N625" s="632"/>
      <c r="O625" s="632"/>
      <c r="P625" s="632"/>
      <c r="Q625" s="632"/>
    </row>
    <row r="626" spans="1:17" x14ac:dyDescent="0.3">
      <c r="A626" s="632"/>
      <c r="B626" s="632"/>
      <c r="C626" s="632"/>
      <c r="D626" s="632"/>
      <c r="E626" s="632"/>
      <c r="F626" s="632"/>
      <c r="G626" s="632"/>
      <c r="H626" s="632"/>
      <c r="I626" s="632"/>
      <c r="J626" s="632"/>
      <c r="K626" s="632"/>
      <c r="L626" s="632"/>
      <c r="M626" s="632"/>
      <c r="N626" s="632"/>
      <c r="O626" s="632"/>
      <c r="P626" s="632"/>
      <c r="Q626" s="632"/>
    </row>
    <row r="627" spans="1:17" x14ac:dyDescent="0.3">
      <c r="A627" s="632"/>
      <c r="B627" s="632"/>
      <c r="C627" s="632"/>
      <c r="D627" s="632"/>
      <c r="E627" s="632"/>
      <c r="F627" s="632"/>
      <c r="G627" s="632"/>
      <c r="H627" s="632"/>
      <c r="I627" s="632"/>
      <c r="J627" s="632"/>
      <c r="K627" s="632"/>
      <c r="L627" s="632"/>
      <c r="M627" s="632"/>
      <c r="N627" s="632"/>
      <c r="O627" s="632"/>
      <c r="P627" s="632"/>
      <c r="Q627" s="632"/>
    </row>
    <row r="628" spans="1:17" x14ac:dyDescent="0.3">
      <c r="A628" s="632"/>
      <c r="B628" s="632"/>
      <c r="C628" s="632"/>
      <c r="D628" s="632"/>
      <c r="E628" s="632"/>
      <c r="F628" s="632"/>
      <c r="G628" s="632"/>
      <c r="H628" s="632"/>
      <c r="I628" s="632"/>
      <c r="J628" s="632"/>
      <c r="K628" s="632"/>
      <c r="L628" s="632"/>
      <c r="M628" s="632"/>
      <c r="N628" s="632"/>
      <c r="O628" s="632"/>
      <c r="P628" s="632"/>
      <c r="Q628" s="632"/>
    </row>
    <row r="629" spans="1:17" x14ac:dyDescent="0.3">
      <c r="A629" s="632"/>
      <c r="B629" s="632"/>
      <c r="C629" s="632"/>
      <c r="D629" s="632"/>
      <c r="E629" s="632"/>
      <c r="F629" s="632"/>
      <c r="G629" s="632"/>
      <c r="H629" s="632"/>
      <c r="I629" s="632"/>
      <c r="J629" s="632"/>
      <c r="K629" s="632"/>
      <c r="L629" s="632"/>
      <c r="M629" s="632"/>
      <c r="N629" s="632"/>
      <c r="O629" s="632"/>
      <c r="P629" s="632"/>
      <c r="Q629" s="632"/>
    </row>
    <row r="630" spans="1:17" x14ac:dyDescent="0.3">
      <c r="A630" s="632"/>
      <c r="B630" s="632"/>
      <c r="C630" s="632"/>
      <c r="D630" s="632"/>
      <c r="E630" s="632"/>
      <c r="F630" s="632"/>
      <c r="G630" s="632"/>
      <c r="H630" s="632"/>
      <c r="I630" s="632"/>
      <c r="J630" s="632"/>
      <c r="K630" s="632"/>
      <c r="L630" s="632"/>
      <c r="M630" s="632"/>
      <c r="N630" s="632"/>
      <c r="O630" s="632"/>
      <c r="P630" s="632"/>
      <c r="Q630" s="632"/>
    </row>
    <row r="631" spans="1:17" x14ac:dyDescent="0.3">
      <c r="A631" s="632"/>
      <c r="B631" s="632"/>
      <c r="C631" s="632"/>
      <c r="D631" s="632"/>
      <c r="E631" s="632"/>
      <c r="F631" s="632"/>
      <c r="G631" s="632"/>
      <c r="H631" s="632"/>
      <c r="I631" s="632"/>
      <c r="J631" s="632"/>
      <c r="K631" s="632"/>
      <c r="L631" s="632"/>
      <c r="M631" s="632"/>
      <c r="N631" s="632"/>
      <c r="O631" s="632"/>
      <c r="P631" s="632"/>
      <c r="Q631" s="632"/>
    </row>
    <row r="632" spans="1:17" x14ac:dyDescent="0.3">
      <c r="A632" s="632"/>
      <c r="B632" s="632"/>
      <c r="C632" s="632"/>
      <c r="D632" s="632"/>
      <c r="E632" s="632"/>
      <c r="F632" s="632"/>
      <c r="G632" s="632"/>
      <c r="H632" s="632"/>
      <c r="I632" s="632"/>
      <c r="J632" s="632"/>
      <c r="K632" s="632"/>
      <c r="L632" s="632"/>
      <c r="M632" s="632"/>
      <c r="N632" s="632"/>
      <c r="O632" s="632"/>
      <c r="P632" s="632"/>
      <c r="Q632" s="632"/>
    </row>
    <row r="633" spans="1:17" x14ac:dyDescent="0.3">
      <c r="A633" s="632"/>
      <c r="B633" s="632"/>
      <c r="C633" s="632"/>
      <c r="D633" s="632"/>
      <c r="E633" s="632"/>
      <c r="F633" s="632"/>
      <c r="G633" s="632"/>
      <c r="H633" s="632"/>
      <c r="I633" s="632"/>
      <c r="J633" s="632"/>
      <c r="K633" s="632"/>
      <c r="L633" s="632"/>
      <c r="M633" s="632"/>
      <c r="N633" s="632"/>
      <c r="O633" s="632"/>
      <c r="P633" s="632"/>
      <c r="Q633" s="632"/>
    </row>
    <row r="634" spans="1:17" x14ac:dyDescent="0.3">
      <c r="A634" s="632"/>
      <c r="B634" s="632"/>
      <c r="C634" s="632"/>
      <c r="D634" s="632"/>
      <c r="E634" s="632"/>
      <c r="F634" s="632"/>
      <c r="G634" s="632"/>
      <c r="H634" s="632"/>
      <c r="I634" s="632"/>
      <c r="J634" s="632"/>
      <c r="K634" s="632"/>
      <c r="L634" s="632"/>
      <c r="M634" s="632"/>
      <c r="N634" s="632"/>
      <c r="O634" s="632"/>
      <c r="P634" s="632"/>
      <c r="Q634" s="632"/>
    </row>
    <row r="635" spans="1:17" x14ac:dyDescent="0.3">
      <c r="A635" s="632"/>
      <c r="B635" s="632"/>
      <c r="C635" s="632"/>
      <c r="D635" s="632"/>
      <c r="E635" s="632"/>
      <c r="F635" s="632"/>
      <c r="G635" s="632"/>
      <c r="H635" s="632"/>
      <c r="I635" s="632"/>
      <c r="J635" s="632"/>
      <c r="K635" s="632"/>
      <c r="L635" s="632"/>
      <c r="M635" s="632"/>
      <c r="N635" s="632"/>
      <c r="O635" s="632"/>
      <c r="P635" s="632"/>
      <c r="Q635" s="632"/>
    </row>
    <row r="636" spans="1:17" x14ac:dyDescent="0.3">
      <c r="A636" s="632"/>
      <c r="B636" s="632"/>
      <c r="C636" s="632"/>
      <c r="D636" s="632"/>
      <c r="E636" s="632"/>
      <c r="F636" s="632"/>
      <c r="G636" s="632"/>
      <c r="H636" s="632"/>
      <c r="I636" s="632"/>
      <c r="J636" s="632"/>
      <c r="K636" s="632"/>
      <c r="L636" s="632"/>
      <c r="M636" s="632"/>
      <c r="N636" s="632"/>
      <c r="O636" s="632"/>
      <c r="P636" s="632"/>
      <c r="Q636" s="632"/>
    </row>
    <row r="637" spans="1:17" x14ac:dyDescent="0.3">
      <c r="A637" s="632"/>
      <c r="B637" s="632"/>
      <c r="C637" s="632"/>
      <c r="D637" s="632"/>
      <c r="E637" s="632"/>
      <c r="F637" s="632"/>
      <c r="G637" s="632"/>
      <c r="H637" s="632"/>
      <c r="I637" s="632"/>
      <c r="J637" s="632"/>
      <c r="K637" s="632"/>
      <c r="L637" s="632"/>
      <c r="M637" s="632"/>
      <c r="N637" s="632"/>
      <c r="O637" s="632"/>
      <c r="P637" s="632"/>
      <c r="Q637" s="632"/>
    </row>
    <row r="638" spans="1:17" x14ac:dyDescent="0.3">
      <c r="A638" s="632"/>
      <c r="B638" s="632"/>
      <c r="C638" s="632"/>
      <c r="D638" s="632"/>
      <c r="E638" s="632"/>
      <c r="F638" s="632"/>
      <c r="G638" s="632"/>
      <c r="H638" s="632"/>
      <c r="I638" s="632"/>
      <c r="J638" s="632"/>
      <c r="K638" s="632"/>
      <c r="L638" s="632"/>
      <c r="M638" s="632"/>
      <c r="N638" s="632"/>
      <c r="O638" s="632"/>
      <c r="P638" s="632"/>
      <c r="Q638" s="632"/>
    </row>
    <row r="639" spans="1:17" x14ac:dyDescent="0.3">
      <c r="A639" s="632"/>
      <c r="B639" s="632"/>
      <c r="C639" s="632"/>
      <c r="D639" s="632"/>
      <c r="E639" s="632"/>
      <c r="F639" s="632"/>
      <c r="G639" s="632"/>
      <c r="H639" s="632"/>
      <c r="I639" s="632"/>
      <c r="J639" s="632"/>
      <c r="K639" s="632"/>
      <c r="L639" s="632"/>
      <c r="M639" s="632"/>
      <c r="N639" s="632"/>
      <c r="O639" s="632"/>
      <c r="P639" s="632"/>
      <c r="Q639" s="632"/>
    </row>
    <row r="640" spans="1:17" x14ac:dyDescent="0.3">
      <c r="A640" s="632"/>
      <c r="B640" s="632"/>
      <c r="C640" s="632"/>
      <c r="D640" s="632"/>
      <c r="E640" s="632"/>
      <c r="F640" s="632"/>
      <c r="G640" s="632"/>
      <c r="H640" s="632"/>
      <c r="I640" s="632"/>
      <c r="J640" s="632"/>
      <c r="K640" s="632"/>
      <c r="L640" s="632"/>
      <c r="M640" s="632"/>
      <c r="N640" s="632"/>
      <c r="O640" s="632"/>
      <c r="P640" s="632"/>
      <c r="Q640" s="632"/>
    </row>
    <row r="641" spans="1:17" x14ac:dyDescent="0.3">
      <c r="A641" s="632"/>
      <c r="B641" s="632"/>
      <c r="C641" s="632"/>
      <c r="D641" s="632"/>
      <c r="E641" s="632"/>
      <c r="F641" s="632"/>
      <c r="G641" s="632"/>
      <c r="H641" s="632"/>
      <c r="I641" s="632"/>
      <c r="J641" s="632"/>
      <c r="K641" s="632"/>
      <c r="L641" s="632"/>
      <c r="M641" s="632"/>
      <c r="N641" s="632"/>
      <c r="O641" s="632"/>
      <c r="P641" s="632"/>
      <c r="Q641" s="632"/>
    </row>
    <row r="642" spans="1:17" x14ac:dyDescent="0.3">
      <c r="A642" s="632"/>
      <c r="B642" s="632"/>
      <c r="C642" s="632"/>
      <c r="D642" s="632"/>
      <c r="E642" s="632"/>
      <c r="F642" s="632"/>
      <c r="G642" s="632"/>
      <c r="H642" s="632"/>
      <c r="I642" s="632"/>
      <c r="J642" s="632"/>
      <c r="K642" s="632"/>
      <c r="L642" s="632"/>
      <c r="M642" s="632"/>
      <c r="N642" s="632"/>
      <c r="O642" s="632"/>
      <c r="P642" s="632"/>
      <c r="Q642" s="632"/>
    </row>
    <row r="643" spans="1:17" x14ac:dyDescent="0.3">
      <c r="A643" s="632"/>
      <c r="B643" s="632"/>
      <c r="C643" s="632"/>
      <c r="D643" s="632"/>
      <c r="E643" s="632"/>
      <c r="F643" s="632"/>
      <c r="G643" s="632"/>
      <c r="H643" s="632"/>
      <c r="I643" s="632"/>
      <c r="J643" s="632"/>
      <c r="K643" s="632"/>
      <c r="L643" s="632"/>
      <c r="M643" s="632"/>
      <c r="N643" s="632"/>
      <c r="O643" s="632"/>
      <c r="P643" s="632"/>
      <c r="Q643" s="632"/>
    </row>
    <row r="644" spans="1:17" x14ac:dyDescent="0.3">
      <c r="A644" s="632"/>
      <c r="B644" s="632"/>
      <c r="C644" s="632"/>
      <c r="D644" s="632"/>
      <c r="E644" s="632"/>
      <c r="F644" s="632"/>
      <c r="G644" s="632"/>
      <c r="H644" s="632"/>
      <c r="I644" s="632"/>
      <c r="J644" s="632"/>
      <c r="K644" s="632"/>
      <c r="L644" s="632"/>
      <c r="M644" s="632"/>
      <c r="N644" s="632"/>
      <c r="O644" s="632"/>
      <c r="P644" s="632"/>
      <c r="Q644" s="632"/>
    </row>
    <row r="645" spans="1:17" x14ac:dyDescent="0.3">
      <c r="A645" s="632"/>
      <c r="B645" s="632"/>
      <c r="C645" s="632"/>
      <c r="D645" s="632"/>
      <c r="E645" s="632"/>
      <c r="F645" s="632"/>
      <c r="G645" s="632"/>
      <c r="H645" s="632"/>
      <c r="I645" s="632"/>
      <c r="J645" s="632"/>
      <c r="K645" s="632"/>
      <c r="L645" s="632"/>
      <c r="M645" s="632"/>
      <c r="N645" s="632"/>
      <c r="O645" s="632"/>
      <c r="P645" s="632"/>
      <c r="Q645" s="632"/>
    </row>
    <row r="646" spans="1:17" x14ac:dyDescent="0.3">
      <c r="A646" s="632"/>
      <c r="B646" s="632"/>
      <c r="C646" s="632"/>
      <c r="D646" s="632"/>
      <c r="E646" s="632"/>
      <c r="F646" s="632"/>
      <c r="G646" s="632"/>
      <c r="H646" s="632"/>
      <c r="I646" s="632"/>
      <c r="J646" s="632"/>
      <c r="K646" s="632"/>
      <c r="L646" s="632"/>
      <c r="M646" s="632"/>
      <c r="N646" s="632"/>
      <c r="O646" s="632"/>
      <c r="P646" s="632"/>
      <c r="Q646" s="632"/>
    </row>
    <row r="647" spans="1:17" x14ac:dyDescent="0.3">
      <c r="A647" s="632"/>
      <c r="B647" s="632"/>
      <c r="C647" s="632"/>
      <c r="D647" s="632"/>
      <c r="E647" s="632"/>
      <c r="F647" s="632"/>
      <c r="G647" s="632"/>
      <c r="H647" s="632"/>
      <c r="I647" s="632"/>
      <c r="J647" s="632"/>
      <c r="K647" s="632"/>
      <c r="L647" s="632"/>
      <c r="M647" s="632"/>
      <c r="N647" s="632"/>
      <c r="O647" s="632"/>
      <c r="P647" s="632"/>
      <c r="Q647" s="632"/>
    </row>
    <row r="648" spans="1:17" x14ac:dyDescent="0.3">
      <c r="A648" s="632"/>
      <c r="B648" s="632"/>
      <c r="C648" s="632"/>
      <c r="D648" s="632"/>
      <c r="E648" s="632"/>
      <c r="F648" s="632"/>
      <c r="G648" s="632"/>
      <c r="H648" s="632"/>
      <c r="I648" s="632"/>
      <c r="J648" s="632"/>
      <c r="K648" s="632"/>
      <c r="L648" s="632"/>
      <c r="M648" s="632"/>
      <c r="N648" s="632"/>
      <c r="O648" s="632"/>
      <c r="P648" s="632"/>
      <c r="Q648" s="632"/>
    </row>
    <row r="649" spans="1:17" x14ac:dyDescent="0.3">
      <c r="A649" s="632"/>
      <c r="B649" s="632"/>
      <c r="C649" s="632"/>
      <c r="D649" s="632"/>
      <c r="E649" s="632"/>
      <c r="F649" s="632"/>
      <c r="G649" s="632"/>
      <c r="H649" s="632"/>
      <c r="I649" s="632"/>
      <c r="J649" s="632"/>
      <c r="K649" s="632"/>
      <c r="L649" s="632"/>
      <c r="M649" s="632"/>
      <c r="N649" s="632"/>
      <c r="O649" s="632"/>
      <c r="P649" s="632"/>
      <c r="Q649" s="632"/>
    </row>
    <row r="650" spans="1:17" x14ac:dyDescent="0.3">
      <c r="A650" s="632"/>
      <c r="B650" s="632"/>
      <c r="C650" s="632"/>
      <c r="D650" s="632"/>
      <c r="E650" s="632"/>
      <c r="F650" s="632"/>
      <c r="G650" s="632"/>
      <c r="H650" s="632"/>
      <c r="I650" s="632"/>
      <c r="J650" s="632"/>
      <c r="K650" s="632"/>
      <c r="L650" s="632"/>
      <c r="M650" s="632"/>
      <c r="N650" s="632"/>
      <c r="O650" s="632"/>
      <c r="P650" s="632"/>
      <c r="Q650" s="632"/>
    </row>
    <row r="651" spans="1:17" x14ac:dyDescent="0.3">
      <c r="A651" s="632"/>
      <c r="B651" s="632"/>
      <c r="C651" s="632"/>
      <c r="D651" s="632"/>
      <c r="E651" s="632"/>
      <c r="F651" s="632"/>
      <c r="G651" s="632"/>
      <c r="H651" s="632"/>
      <c r="I651" s="632"/>
      <c r="J651" s="632"/>
      <c r="K651" s="632"/>
      <c r="L651" s="632"/>
      <c r="M651" s="632"/>
      <c r="N651" s="632"/>
      <c r="O651" s="632"/>
      <c r="P651" s="632"/>
      <c r="Q651" s="632"/>
    </row>
    <row r="652" spans="1:17" x14ac:dyDescent="0.3">
      <c r="A652" s="632"/>
      <c r="B652" s="632"/>
      <c r="C652" s="632"/>
      <c r="D652" s="632"/>
      <c r="E652" s="632"/>
      <c r="F652" s="632"/>
      <c r="G652" s="632"/>
      <c r="H652" s="632"/>
      <c r="I652" s="632"/>
      <c r="J652" s="632"/>
      <c r="K652" s="632"/>
      <c r="L652" s="632"/>
      <c r="M652" s="632"/>
      <c r="N652" s="632"/>
      <c r="O652" s="632"/>
      <c r="P652" s="632"/>
      <c r="Q652" s="632"/>
    </row>
    <row r="653" spans="1:17" x14ac:dyDescent="0.3">
      <c r="A653" s="632"/>
      <c r="B653" s="632"/>
      <c r="C653" s="632"/>
      <c r="D653" s="632"/>
      <c r="E653" s="632"/>
      <c r="F653" s="632"/>
      <c r="G653" s="632"/>
      <c r="H653" s="632"/>
      <c r="I653" s="632"/>
      <c r="J653" s="632"/>
      <c r="K653" s="632"/>
      <c r="L653" s="632"/>
      <c r="M653" s="632"/>
      <c r="N653" s="632"/>
      <c r="O653" s="632"/>
      <c r="P653" s="632"/>
      <c r="Q653" s="632"/>
    </row>
    <row r="654" spans="1:17" x14ac:dyDescent="0.3">
      <c r="A654" s="632"/>
      <c r="B654" s="632"/>
      <c r="C654" s="632"/>
      <c r="D654" s="632"/>
      <c r="E654" s="632"/>
      <c r="F654" s="632"/>
      <c r="G654" s="632"/>
      <c r="H654" s="632"/>
      <c r="I654" s="632"/>
      <c r="J654" s="632"/>
      <c r="K654" s="632"/>
      <c r="L654" s="632"/>
      <c r="M654" s="632"/>
      <c r="N654" s="632"/>
      <c r="O654" s="632"/>
      <c r="P654" s="632"/>
      <c r="Q654" s="632"/>
    </row>
    <row r="655" spans="1:17" x14ac:dyDescent="0.3">
      <c r="A655" s="632"/>
      <c r="B655" s="632"/>
      <c r="C655" s="632"/>
      <c r="D655" s="632"/>
      <c r="E655" s="632"/>
      <c r="F655" s="632"/>
      <c r="G655" s="632"/>
      <c r="H655" s="632"/>
      <c r="I655" s="632"/>
      <c r="J655" s="632"/>
      <c r="K655" s="632"/>
      <c r="L655" s="632"/>
      <c r="M655" s="632"/>
      <c r="N655" s="632"/>
      <c r="O655" s="632"/>
      <c r="P655" s="632"/>
      <c r="Q655" s="632"/>
    </row>
    <row r="656" spans="1:17" x14ac:dyDescent="0.3">
      <c r="A656" s="632"/>
      <c r="B656" s="632"/>
      <c r="C656" s="632"/>
      <c r="D656" s="632"/>
      <c r="E656" s="632"/>
      <c r="F656" s="632"/>
      <c r="G656" s="632"/>
      <c r="H656" s="632"/>
      <c r="I656" s="632"/>
      <c r="J656" s="632"/>
      <c r="K656" s="632"/>
      <c r="L656" s="632"/>
      <c r="M656" s="632"/>
      <c r="N656" s="632"/>
      <c r="O656" s="632"/>
      <c r="P656" s="632"/>
      <c r="Q656" s="632"/>
    </row>
    <row r="657" spans="1:17" x14ac:dyDescent="0.3">
      <c r="A657" s="632"/>
      <c r="B657" s="632"/>
      <c r="C657" s="632"/>
      <c r="D657" s="632"/>
      <c r="E657" s="632"/>
      <c r="F657" s="632"/>
      <c r="G657" s="632"/>
      <c r="H657" s="632"/>
      <c r="I657" s="632"/>
      <c r="J657" s="632"/>
      <c r="K657" s="632"/>
      <c r="L657" s="632"/>
      <c r="M657" s="632"/>
      <c r="N657" s="632"/>
      <c r="O657" s="632"/>
      <c r="P657" s="632"/>
      <c r="Q657" s="632"/>
    </row>
    <row r="658" spans="1:17" x14ac:dyDescent="0.3">
      <c r="A658" s="632"/>
      <c r="B658" s="632"/>
      <c r="C658" s="632"/>
      <c r="D658" s="632"/>
      <c r="E658" s="632"/>
      <c r="F658" s="632"/>
      <c r="G658" s="632"/>
      <c r="H658" s="632"/>
      <c r="I658" s="632"/>
      <c r="J658" s="632"/>
      <c r="K658" s="632"/>
      <c r="L658" s="632"/>
      <c r="M658" s="632"/>
      <c r="N658" s="632"/>
      <c r="O658" s="632"/>
      <c r="P658" s="632"/>
      <c r="Q658" s="632"/>
    </row>
    <row r="659" spans="1:17" x14ac:dyDescent="0.3">
      <c r="A659" s="632"/>
      <c r="B659" s="632"/>
      <c r="C659" s="632"/>
      <c r="D659" s="632"/>
      <c r="E659" s="632"/>
      <c r="F659" s="632"/>
      <c r="G659" s="632"/>
      <c r="H659" s="632"/>
      <c r="I659" s="632"/>
      <c r="J659" s="632"/>
      <c r="K659" s="632"/>
      <c r="L659" s="632"/>
      <c r="M659" s="632"/>
      <c r="N659" s="632"/>
      <c r="O659" s="632"/>
      <c r="P659" s="632"/>
      <c r="Q659" s="632"/>
    </row>
    <row r="660" spans="1:17" x14ac:dyDescent="0.3">
      <c r="A660" s="632"/>
      <c r="B660" s="632"/>
      <c r="C660" s="632"/>
      <c r="D660" s="632"/>
      <c r="E660" s="632"/>
      <c r="F660" s="632"/>
      <c r="G660" s="632"/>
      <c r="H660" s="632"/>
      <c r="I660" s="632"/>
      <c r="J660" s="632"/>
      <c r="K660" s="632"/>
      <c r="L660" s="632"/>
      <c r="M660" s="632"/>
      <c r="N660" s="632"/>
      <c r="O660" s="632"/>
      <c r="P660" s="632"/>
      <c r="Q660" s="632"/>
    </row>
    <row r="661" spans="1:17" x14ac:dyDescent="0.3">
      <c r="A661" s="632"/>
      <c r="B661" s="632"/>
      <c r="C661" s="632"/>
      <c r="D661" s="632"/>
      <c r="E661" s="632"/>
      <c r="F661" s="632"/>
      <c r="G661" s="632"/>
      <c r="H661" s="632"/>
      <c r="I661" s="632"/>
      <c r="J661" s="632"/>
      <c r="K661" s="632"/>
      <c r="L661" s="632"/>
      <c r="M661" s="632"/>
      <c r="N661" s="632"/>
      <c r="O661" s="632"/>
      <c r="P661" s="632"/>
      <c r="Q661" s="632"/>
    </row>
    <row r="662" spans="1:17" x14ac:dyDescent="0.3">
      <c r="A662" s="632"/>
      <c r="B662" s="632"/>
      <c r="C662" s="632"/>
      <c r="D662" s="632"/>
      <c r="E662" s="632"/>
      <c r="F662" s="632"/>
      <c r="G662" s="632"/>
      <c r="H662" s="632"/>
      <c r="I662" s="632"/>
      <c r="J662" s="632"/>
      <c r="K662" s="632"/>
      <c r="L662" s="632"/>
      <c r="M662" s="632"/>
      <c r="N662" s="632"/>
      <c r="O662" s="632"/>
      <c r="P662" s="632"/>
      <c r="Q662" s="632"/>
    </row>
    <row r="663" spans="1:17" x14ac:dyDescent="0.3">
      <c r="A663" s="632"/>
      <c r="B663" s="632"/>
      <c r="C663" s="632"/>
      <c r="D663" s="632"/>
      <c r="E663" s="632"/>
      <c r="F663" s="632"/>
      <c r="G663" s="632"/>
      <c r="H663" s="632"/>
      <c r="I663" s="632"/>
      <c r="J663" s="632"/>
      <c r="K663" s="632"/>
      <c r="L663" s="632"/>
      <c r="M663" s="632"/>
      <c r="N663" s="632"/>
      <c r="O663" s="632"/>
      <c r="P663" s="632"/>
      <c r="Q663" s="632"/>
    </row>
    <row r="664" spans="1:17" x14ac:dyDescent="0.3">
      <c r="A664" s="632"/>
      <c r="B664" s="632"/>
      <c r="C664" s="632"/>
      <c r="D664" s="632"/>
      <c r="E664" s="632"/>
      <c r="F664" s="632"/>
      <c r="G664" s="632"/>
      <c r="H664" s="632"/>
      <c r="I664" s="632"/>
      <c r="J664" s="632"/>
      <c r="K664" s="632"/>
      <c r="L664" s="632"/>
      <c r="M664" s="632"/>
      <c r="N664" s="632"/>
      <c r="O664" s="632"/>
      <c r="P664" s="632"/>
      <c r="Q664" s="632"/>
    </row>
    <row r="665" spans="1:17" x14ac:dyDescent="0.3">
      <c r="A665" s="632"/>
      <c r="B665" s="632"/>
      <c r="C665" s="632"/>
      <c r="D665" s="632"/>
      <c r="E665" s="632"/>
      <c r="F665" s="632"/>
      <c r="G665" s="632"/>
      <c r="H665" s="632"/>
      <c r="I665" s="632"/>
      <c r="J665" s="632"/>
      <c r="K665" s="632"/>
      <c r="L665" s="632"/>
      <c r="M665" s="632"/>
      <c r="N665" s="632"/>
      <c r="O665" s="632"/>
      <c r="P665" s="632"/>
      <c r="Q665" s="632"/>
    </row>
    <row r="666" spans="1:17" x14ac:dyDescent="0.3">
      <c r="A666" s="632"/>
      <c r="B666" s="632"/>
      <c r="C666" s="632"/>
      <c r="D666" s="632"/>
      <c r="E666" s="632"/>
      <c r="F666" s="632"/>
      <c r="G666" s="632"/>
      <c r="H666" s="632"/>
      <c r="I666" s="632"/>
      <c r="J666" s="632"/>
      <c r="K666" s="632"/>
      <c r="L666" s="632"/>
      <c r="M666" s="632"/>
      <c r="N666" s="632"/>
      <c r="O666" s="632"/>
      <c r="P666" s="632"/>
      <c r="Q666" s="632"/>
    </row>
    <row r="667" spans="1:17" x14ac:dyDescent="0.3">
      <c r="A667" s="632"/>
      <c r="B667" s="632"/>
      <c r="C667" s="632"/>
      <c r="D667" s="632"/>
      <c r="E667" s="632"/>
      <c r="F667" s="632"/>
      <c r="G667" s="632"/>
      <c r="H667" s="632"/>
      <c r="I667" s="632"/>
      <c r="J667" s="632"/>
      <c r="K667" s="632"/>
      <c r="L667" s="632"/>
      <c r="M667" s="632"/>
      <c r="N667" s="632"/>
      <c r="O667" s="632"/>
      <c r="P667" s="632"/>
      <c r="Q667" s="632"/>
    </row>
    <row r="668" spans="1:17" x14ac:dyDescent="0.3">
      <c r="A668" s="632"/>
      <c r="B668" s="632"/>
      <c r="C668" s="632"/>
      <c r="D668" s="632"/>
      <c r="E668" s="632"/>
      <c r="F668" s="632"/>
      <c r="G668" s="632"/>
      <c r="H668" s="632"/>
      <c r="I668" s="632"/>
      <c r="J668" s="632"/>
      <c r="K668" s="632"/>
      <c r="L668" s="632"/>
      <c r="M668" s="632"/>
      <c r="N668" s="632"/>
      <c r="O668" s="632"/>
      <c r="P668" s="632"/>
      <c r="Q668" s="632"/>
    </row>
    <row r="669" spans="1:17" x14ac:dyDescent="0.3">
      <c r="A669" s="632"/>
      <c r="B669" s="632"/>
      <c r="C669" s="632"/>
      <c r="D669" s="632"/>
      <c r="E669" s="632"/>
      <c r="F669" s="632"/>
      <c r="G669" s="632"/>
      <c r="H669" s="632"/>
      <c r="I669" s="632"/>
      <c r="J669" s="632"/>
      <c r="K669" s="632"/>
      <c r="L669" s="632"/>
      <c r="M669" s="632"/>
      <c r="N669" s="632"/>
      <c r="O669" s="632"/>
      <c r="P669" s="632"/>
      <c r="Q669" s="632"/>
    </row>
    <row r="670" spans="1:17" x14ac:dyDescent="0.3">
      <c r="A670" s="632"/>
      <c r="B670" s="632"/>
      <c r="C670" s="632"/>
      <c r="D670" s="632"/>
      <c r="E670" s="632"/>
      <c r="F670" s="632"/>
      <c r="G670" s="632"/>
      <c r="H670" s="632"/>
      <c r="I670" s="632"/>
      <c r="J670" s="632"/>
      <c r="K670" s="632"/>
      <c r="L670" s="632"/>
      <c r="M670" s="632"/>
      <c r="N670" s="632"/>
      <c r="O670" s="632"/>
      <c r="P670" s="632"/>
      <c r="Q670" s="632"/>
    </row>
    <row r="671" spans="1:17" x14ac:dyDescent="0.3">
      <c r="A671" s="632"/>
      <c r="B671" s="632"/>
      <c r="C671" s="632"/>
      <c r="D671" s="632"/>
      <c r="E671" s="632"/>
      <c r="F671" s="632"/>
      <c r="G671" s="632"/>
      <c r="H671" s="632"/>
      <c r="I671" s="632"/>
      <c r="J671" s="632"/>
      <c r="K671" s="632"/>
      <c r="L671" s="632"/>
      <c r="M671" s="632"/>
      <c r="N671" s="632"/>
      <c r="O671" s="632"/>
      <c r="P671" s="632"/>
      <c r="Q671" s="632"/>
    </row>
    <row r="672" spans="1:17" x14ac:dyDescent="0.3">
      <c r="A672" s="632"/>
      <c r="B672" s="632"/>
      <c r="C672" s="632"/>
      <c r="D672" s="632"/>
      <c r="E672" s="632"/>
      <c r="F672" s="632"/>
      <c r="G672" s="632"/>
      <c r="H672" s="632"/>
      <c r="I672" s="632"/>
      <c r="J672" s="632"/>
      <c r="K672" s="632"/>
      <c r="L672" s="632"/>
      <c r="M672" s="632"/>
      <c r="N672" s="632"/>
      <c r="O672" s="632"/>
      <c r="P672" s="632"/>
      <c r="Q672" s="632"/>
    </row>
    <row r="673" spans="1:17" x14ac:dyDescent="0.3">
      <c r="A673" s="632"/>
      <c r="B673" s="632"/>
      <c r="C673" s="632"/>
      <c r="D673" s="632"/>
      <c r="E673" s="632"/>
      <c r="F673" s="632"/>
      <c r="G673" s="632"/>
      <c r="H673" s="632"/>
      <c r="I673" s="632"/>
      <c r="J673" s="632"/>
      <c r="K673" s="632"/>
      <c r="L673" s="632"/>
      <c r="M673" s="632"/>
      <c r="N673" s="632"/>
      <c r="O673" s="632"/>
      <c r="P673" s="632"/>
      <c r="Q673" s="632"/>
    </row>
    <row r="674" spans="1:17" x14ac:dyDescent="0.3">
      <c r="A674" s="632"/>
      <c r="B674" s="632"/>
      <c r="C674" s="632"/>
      <c r="D674" s="632"/>
      <c r="E674" s="632"/>
      <c r="F674" s="632"/>
      <c r="G674" s="632"/>
      <c r="H674" s="632"/>
      <c r="I674" s="632"/>
      <c r="J674" s="632"/>
      <c r="K674" s="632"/>
      <c r="L674" s="632"/>
      <c r="M674" s="632"/>
      <c r="N674" s="632"/>
      <c r="O674" s="632"/>
      <c r="P674" s="632"/>
      <c r="Q674" s="632"/>
    </row>
    <row r="675" spans="1:17" x14ac:dyDescent="0.3">
      <c r="A675" s="632"/>
      <c r="B675" s="632"/>
      <c r="C675" s="632"/>
      <c r="D675" s="632"/>
      <c r="E675" s="632"/>
      <c r="F675" s="632"/>
      <c r="G675" s="632"/>
      <c r="H675" s="632"/>
      <c r="I675" s="632"/>
      <c r="J675" s="632"/>
      <c r="K675" s="632"/>
      <c r="L675" s="632"/>
      <c r="M675" s="632"/>
      <c r="N675" s="632"/>
      <c r="O675" s="632"/>
      <c r="P675" s="632"/>
      <c r="Q675" s="632"/>
    </row>
    <row r="676" spans="1:17" x14ac:dyDescent="0.3">
      <c r="A676" s="632"/>
      <c r="B676" s="632"/>
      <c r="C676" s="632"/>
      <c r="D676" s="632"/>
      <c r="E676" s="632"/>
      <c r="F676" s="632"/>
      <c r="G676" s="632"/>
      <c r="H676" s="632"/>
      <c r="I676" s="632"/>
      <c r="J676" s="632"/>
      <c r="K676" s="632"/>
      <c r="L676" s="632"/>
      <c r="M676" s="632"/>
      <c r="N676" s="632"/>
      <c r="O676" s="632"/>
      <c r="P676" s="632"/>
      <c r="Q676" s="632"/>
    </row>
    <row r="677" spans="1:17" x14ac:dyDescent="0.3">
      <c r="A677" s="632"/>
      <c r="B677" s="632"/>
      <c r="C677" s="632"/>
      <c r="D677" s="632"/>
      <c r="E677" s="632"/>
      <c r="F677" s="632"/>
      <c r="G677" s="632"/>
      <c r="H677" s="632"/>
      <c r="I677" s="632"/>
      <c r="J677" s="632"/>
      <c r="K677" s="632"/>
      <c r="L677" s="632"/>
      <c r="M677" s="632"/>
      <c r="N677" s="632"/>
      <c r="O677" s="632"/>
      <c r="P677" s="632"/>
      <c r="Q677" s="632"/>
    </row>
    <row r="678" spans="1:17" x14ac:dyDescent="0.3">
      <c r="A678" s="632"/>
      <c r="B678" s="632"/>
      <c r="C678" s="632"/>
      <c r="D678" s="632"/>
      <c r="E678" s="632"/>
      <c r="F678" s="632"/>
      <c r="G678" s="632"/>
      <c r="H678" s="632"/>
      <c r="I678" s="632"/>
      <c r="J678" s="632"/>
      <c r="K678" s="632"/>
      <c r="L678" s="632"/>
      <c r="M678" s="632"/>
      <c r="N678" s="632"/>
      <c r="O678" s="632"/>
      <c r="P678" s="632"/>
      <c r="Q678" s="632"/>
    </row>
    <row r="679" spans="1:17" x14ac:dyDescent="0.3">
      <c r="A679" s="632"/>
      <c r="B679" s="632"/>
      <c r="C679" s="632"/>
      <c r="D679" s="632"/>
      <c r="E679" s="632"/>
      <c r="F679" s="632"/>
      <c r="G679" s="632"/>
      <c r="H679" s="632"/>
      <c r="I679" s="632"/>
      <c r="J679" s="632"/>
      <c r="K679" s="632"/>
      <c r="L679" s="632"/>
      <c r="M679" s="632"/>
      <c r="N679" s="632"/>
      <c r="O679" s="632"/>
      <c r="P679" s="632"/>
      <c r="Q679" s="632"/>
    </row>
    <row r="680" spans="1:17" x14ac:dyDescent="0.3">
      <c r="A680" s="632"/>
      <c r="B680" s="632"/>
      <c r="C680" s="632"/>
      <c r="D680" s="632"/>
      <c r="E680" s="632"/>
      <c r="F680" s="632"/>
      <c r="G680" s="632"/>
      <c r="H680" s="632"/>
      <c r="I680" s="632"/>
      <c r="J680" s="632"/>
      <c r="K680" s="632"/>
      <c r="L680" s="632"/>
      <c r="M680" s="632"/>
      <c r="N680" s="632"/>
      <c r="O680" s="632"/>
      <c r="P680" s="632"/>
      <c r="Q680" s="632"/>
    </row>
    <row r="681" spans="1:17" x14ac:dyDescent="0.3">
      <c r="A681" s="632"/>
      <c r="B681" s="632"/>
      <c r="C681" s="632"/>
      <c r="D681" s="632"/>
      <c r="E681" s="632"/>
      <c r="F681" s="632"/>
      <c r="G681" s="632"/>
      <c r="H681" s="632"/>
      <c r="I681" s="632"/>
      <c r="J681" s="632"/>
      <c r="K681" s="632"/>
      <c r="L681" s="632"/>
      <c r="M681" s="632"/>
      <c r="N681" s="632"/>
      <c r="O681" s="632"/>
      <c r="P681" s="632"/>
      <c r="Q681" s="632"/>
    </row>
    <row r="682" spans="1:17" x14ac:dyDescent="0.3">
      <c r="A682" s="632"/>
      <c r="B682" s="632"/>
      <c r="C682" s="632"/>
      <c r="D682" s="632"/>
      <c r="E682" s="632"/>
      <c r="F682" s="632"/>
      <c r="G682" s="632"/>
      <c r="H682" s="632"/>
      <c r="I682" s="632"/>
      <c r="J682" s="632"/>
      <c r="K682" s="632"/>
      <c r="L682" s="632"/>
      <c r="M682" s="632"/>
      <c r="N682" s="632"/>
      <c r="O682" s="632"/>
      <c r="P682" s="632"/>
      <c r="Q682" s="632"/>
    </row>
    <row r="683" spans="1:17" x14ac:dyDescent="0.3">
      <c r="A683" s="632"/>
      <c r="B683" s="632"/>
      <c r="C683" s="632"/>
      <c r="D683" s="632"/>
      <c r="E683" s="632"/>
      <c r="F683" s="632"/>
      <c r="G683" s="632"/>
      <c r="H683" s="632"/>
      <c r="I683" s="632"/>
      <c r="J683" s="632"/>
      <c r="K683" s="632"/>
      <c r="L683" s="632"/>
      <c r="M683" s="632"/>
      <c r="N683" s="632"/>
      <c r="O683" s="632"/>
      <c r="P683" s="632"/>
      <c r="Q683" s="632"/>
    </row>
    <row r="684" spans="1:17" x14ac:dyDescent="0.3">
      <c r="A684" s="632"/>
      <c r="B684" s="632"/>
      <c r="C684" s="632"/>
      <c r="D684" s="632"/>
      <c r="E684" s="632"/>
      <c r="F684" s="632"/>
      <c r="G684" s="632"/>
      <c r="H684" s="632"/>
      <c r="I684" s="632"/>
      <c r="J684" s="632"/>
      <c r="K684" s="632"/>
      <c r="L684" s="632"/>
      <c r="M684" s="632"/>
      <c r="N684" s="632"/>
      <c r="O684" s="632"/>
      <c r="P684" s="632"/>
      <c r="Q684" s="632"/>
    </row>
    <row r="685" spans="1:17" x14ac:dyDescent="0.3">
      <c r="A685" s="632"/>
      <c r="B685" s="632"/>
      <c r="C685" s="632"/>
      <c r="D685" s="632"/>
      <c r="E685" s="632"/>
      <c r="F685" s="632"/>
      <c r="G685" s="632"/>
      <c r="H685" s="632"/>
      <c r="I685" s="632"/>
      <c r="J685" s="632"/>
      <c r="K685" s="632"/>
      <c r="L685" s="632"/>
      <c r="M685" s="632"/>
      <c r="N685" s="632"/>
      <c r="O685" s="632"/>
      <c r="P685" s="632"/>
      <c r="Q685" s="632"/>
    </row>
  </sheetData>
  <sheetProtection algorithmName="SHA-512" hashValue="ghFVEVULJO4gvuxOVApSmTlpsPn9w2XXeG/DIJUQQAvTUxHTE9GY8c6mrD1QjiJDRwgTf/ebFaIVamDQCDbmpg==" saltValue="6cQCsBLi6E+E65Q6C/uldw==" spinCount="100000" sheet="1" objects="1" scenarios="1"/>
  <autoFilter ref="A10:BN180">
    <filterColumn colId="6">
      <filters>
        <filter val="Fiscal"/>
      </filters>
    </filterColumn>
  </autoFilter>
  <mergeCells count="756">
    <mergeCell ref="A1:H3"/>
    <mergeCell ref="I1:AT1"/>
    <mergeCell ref="I2:AT2"/>
    <mergeCell ref="I3:AG3"/>
    <mergeCell ref="AH3:AT3"/>
    <mergeCell ref="A5:AT5"/>
    <mergeCell ref="A7:A10"/>
    <mergeCell ref="B7:B10"/>
    <mergeCell ref="C7:C10"/>
    <mergeCell ref="D7:E9"/>
    <mergeCell ref="F7:F9"/>
    <mergeCell ref="G7:G10"/>
    <mergeCell ref="H7:H10"/>
    <mergeCell ref="A6:H6"/>
    <mergeCell ref="I6:O6"/>
    <mergeCell ref="I7:I10"/>
    <mergeCell ref="J7:J10"/>
    <mergeCell ref="K7:K10"/>
    <mergeCell ref="L7:L10"/>
    <mergeCell ref="M7:M10"/>
    <mergeCell ref="N7:N10"/>
    <mergeCell ref="O7:O10"/>
    <mergeCell ref="P7:P10"/>
    <mergeCell ref="Q7:Q10"/>
    <mergeCell ref="R7:R10"/>
    <mergeCell ref="AL6:AO7"/>
    <mergeCell ref="AP6:AQ7"/>
    <mergeCell ref="AR6:AT7"/>
    <mergeCell ref="P6:X6"/>
    <mergeCell ref="Y6:AE6"/>
    <mergeCell ref="AF6:AI6"/>
    <mergeCell ref="AJ6:AK7"/>
    <mergeCell ref="AF7:AF10"/>
    <mergeCell ref="AG7:AG10"/>
    <mergeCell ref="AH7:AH10"/>
    <mergeCell ref="AI7:AI8"/>
    <mergeCell ref="S7:X7"/>
    <mergeCell ref="Y7:Y10"/>
    <mergeCell ref="Z7:Z10"/>
    <mergeCell ref="AA7:AA10"/>
    <mergeCell ref="AB7:AB10"/>
    <mergeCell ref="AC7:AC10"/>
    <mergeCell ref="S8:S10"/>
    <mergeCell ref="T8:T10"/>
    <mergeCell ref="U8:U10"/>
    <mergeCell ref="V8:V10"/>
    <mergeCell ref="AT8:AT10"/>
    <mergeCell ref="AI9:AI10"/>
    <mergeCell ref="A11:A14"/>
    <mergeCell ref="B11:B14"/>
    <mergeCell ref="C11:C14"/>
    <mergeCell ref="D11:D14"/>
    <mergeCell ref="E11:E14"/>
    <mergeCell ref="F11:F14"/>
    <mergeCell ref="G11:G14"/>
    <mergeCell ref="H11:H14"/>
    <mergeCell ref="AN8:AN10"/>
    <mergeCell ref="AO8:AO10"/>
    <mergeCell ref="AP8:AP10"/>
    <mergeCell ref="AQ8:AQ10"/>
    <mergeCell ref="AR8:AR10"/>
    <mergeCell ref="AS8:AS10"/>
    <mergeCell ref="W8:W10"/>
    <mergeCell ref="X8:X10"/>
    <mergeCell ref="AJ8:AJ10"/>
    <mergeCell ref="AK8:AK10"/>
    <mergeCell ref="AL8:AL9"/>
    <mergeCell ref="AM8:AM10"/>
    <mergeCell ref="AD7:AD10"/>
    <mergeCell ref="AE7:AE10"/>
    <mergeCell ref="AE11:AE14"/>
    <mergeCell ref="AI11:AI12"/>
    <mergeCell ref="AJ11:AJ12"/>
    <mergeCell ref="AK11:AK12"/>
    <mergeCell ref="A15:A18"/>
    <mergeCell ref="B15:B18"/>
    <mergeCell ref="C15:C18"/>
    <mergeCell ref="D15:D18"/>
    <mergeCell ref="E15:E18"/>
    <mergeCell ref="F15:F18"/>
    <mergeCell ref="I11:I14"/>
    <mergeCell ref="J11:J14"/>
    <mergeCell ref="K11:K14"/>
    <mergeCell ref="M11:M14"/>
    <mergeCell ref="N11:N14"/>
    <mergeCell ref="O11:O14"/>
    <mergeCell ref="AI15:AI16"/>
    <mergeCell ref="AJ15:AJ16"/>
    <mergeCell ref="AK15:AK16"/>
    <mergeCell ref="A19:A22"/>
    <mergeCell ref="B19:B22"/>
    <mergeCell ref="C19:C22"/>
    <mergeCell ref="D19:D22"/>
    <mergeCell ref="E19:E22"/>
    <mergeCell ref="F19:F22"/>
    <mergeCell ref="G19:G22"/>
    <mergeCell ref="N15:N18"/>
    <mergeCell ref="O15:O18"/>
    <mergeCell ref="AE15:AE18"/>
    <mergeCell ref="AF15:AF16"/>
    <mergeCell ref="AG15:AG16"/>
    <mergeCell ref="AH15:AH16"/>
    <mergeCell ref="G15:G18"/>
    <mergeCell ref="H15:H18"/>
    <mergeCell ref="I15:I18"/>
    <mergeCell ref="J15:J18"/>
    <mergeCell ref="K15:K18"/>
    <mergeCell ref="M15:M18"/>
    <mergeCell ref="V19:V22"/>
    <mergeCell ref="W19:W22"/>
    <mergeCell ref="X19:X22"/>
    <mergeCell ref="AE19:AE22"/>
    <mergeCell ref="A23:A26"/>
    <mergeCell ref="B23:B26"/>
    <mergeCell ref="C23:C26"/>
    <mergeCell ref="D23:D26"/>
    <mergeCell ref="E23:E26"/>
    <mergeCell ref="F23:F26"/>
    <mergeCell ref="O19:O22"/>
    <mergeCell ref="Q19:Q22"/>
    <mergeCell ref="R19:R22"/>
    <mergeCell ref="S19:S22"/>
    <mergeCell ref="T19:T22"/>
    <mergeCell ref="U19:U22"/>
    <mergeCell ref="H19:H22"/>
    <mergeCell ref="I19:I22"/>
    <mergeCell ref="J19:J22"/>
    <mergeCell ref="K19:K22"/>
    <mergeCell ref="M19:M22"/>
    <mergeCell ref="N19:N22"/>
    <mergeCell ref="U23:U26"/>
    <mergeCell ref="V23:V26"/>
    <mergeCell ref="W23:W26"/>
    <mergeCell ref="X23:X26"/>
    <mergeCell ref="AE23:AE26"/>
    <mergeCell ref="A27:A30"/>
    <mergeCell ref="B27:B30"/>
    <mergeCell ref="C27:C30"/>
    <mergeCell ref="D27:D30"/>
    <mergeCell ref="E27:E30"/>
    <mergeCell ref="N23:N26"/>
    <mergeCell ref="O23:O26"/>
    <mergeCell ref="Q23:Q26"/>
    <mergeCell ref="R23:R26"/>
    <mergeCell ref="S23:S26"/>
    <mergeCell ref="T23:T26"/>
    <mergeCell ref="G23:G26"/>
    <mergeCell ref="H23:H26"/>
    <mergeCell ref="I23:I26"/>
    <mergeCell ref="J23:J26"/>
    <mergeCell ref="K23:K26"/>
    <mergeCell ref="M23:M26"/>
    <mergeCell ref="AH27:AH29"/>
    <mergeCell ref="AI27:AI29"/>
    <mergeCell ref="AJ27:AJ29"/>
    <mergeCell ref="AK27:AK29"/>
    <mergeCell ref="A31:A34"/>
    <mergeCell ref="B31:B34"/>
    <mergeCell ref="C31:C34"/>
    <mergeCell ref="D31:D34"/>
    <mergeCell ref="E31:E34"/>
    <mergeCell ref="F31:F34"/>
    <mergeCell ref="M27:M30"/>
    <mergeCell ref="N27:N30"/>
    <mergeCell ref="O27:O30"/>
    <mergeCell ref="AE27:AE30"/>
    <mergeCell ref="AF27:AF29"/>
    <mergeCell ref="AG27:AG29"/>
    <mergeCell ref="F27:F30"/>
    <mergeCell ref="G27:G30"/>
    <mergeCell ref="H27:H30"/>
    <mergeCell ref="I27:I30"/>
    <mergeCell ref="J27:J30"/>
    <mergeCell ref="K27:K30"/>
    <mergeCell ref="N31:N34"/>
    <mergeCell ref="O31:O34"/>
    <mergeCell ref="AE31:AE34"/>
    <mergeCell ref="A35:A38"/>
    <mergeCell ref="B35:B38"/>
    <mergeCell ref="C35:C38"/>
    <mergeCell ref="D35:D38"/>
    <mergeCell ref="E35:E38"/>
    <mergeCell ref="F35:F38"/>
    <mergeCell ref="G35:G38"/>
    <mergeCell ref="G31:G34"/>
    <mergeCell ref="H31:H34"/>
    <mergeCell ref="I31:I34"/>
    <mergeCell ref="J31:J34"/>
    <mergeCell ref="K31:K34"/>
    <mergeCell ref="M31:M34"/>
    <mergeCell ref="O35:O38"/>
    <mergeCell ref="AE35:AE38"/>
    <mergeCell ref="A39:A42"/>
    <mergeCell ref="B39:B42"/>
    <mergeCell ref="C39:C42"/>
    <mergeCell ref="D39:D42"/>
    <mergeCell ref="E39:E42"/>
    <mergeCell ref="F39:F42"/>
    <mergeCell ref="G39:G42"/>
    <mergeCell ref="H39:H42"/>
    <mergeCell ref="H35:H38"/>
    <mergeCell ref="I35:I38"/>
    <mergeCell ref="J35:J38"/>
    <mergeCell ref="K35:K38"/>
    <mergeCell ref="M35:M38"/>
    <mergeCell ref="N35:N38"/>
    <mergeCell ref="AE39:AE42"/>
    <mergeCell ref="A43:A46"/>
    <mergeCell ref="B43:B46"/>
    <mergeCell ref="C43:C46"/>
    <mergeCell ref="D43:D46"/>
    <mergeCell ref="E43:E46"/>
    <mergeCell ref="F43:F46"/>
    <mergeCell ref="G43:G46"/>
    <mergeCell ref="H43:H46"/>
    <mergeCell ref="I43:I46"/>
    <mergeCell ref="I39:I42"/>
    <mergeCell ref="J39:J42"/>
    <mergeCell ref="K39:K42"/>
    <mergeCell ref="M39:M42"/>
    <mergeCell ref="N39:N42"/>
    <mergeCell ref="O39:O42"/>
    <mergeCell ref="J47:J50"/>
    <mergeCell ref="K47:K50"/>
    <mergeCell ref="M47:M50"/>
    <mergeCell ref="N47:N50"/>
    <mergeCell ref="O47:O50"/>
    <mergeCell ref="AE47:AE50"/>
    <mergeCell ref="AE43:AE46"/>
    <mergeCell ref="A47:A50"/>
    <mergeCell ref="B47:B50"/>
    <mergeCell ref="C47:C50"/>
    <mergeCell ref="D47:D50"/>
    <mergeCell ref="E47:E50"/>
    <mergeCell ref="F47:F50"/>
    <mergeCell ref="G47:G50"/>
    <mergeCell ref="H47:H50"/>
    <mergeCell ref="I47:I50"/>
    <mergeCell ref="J43:J46"/>
    <mergeCell ref="K43:K46"/>
    <mergeCell ref="M43:M46"/>
    <mergeCell ref="N43:N46"/>
    <mergeCell ref="O43:O46"/>
    <mergeCell ref="Q43:Q46"/>
    <mergeCell ref="N51:N54"/>
    <mergeCell ref="O51:O54"/>
    <mergeCell ref="AE51:AE54"/>
    <mergeCell ref="A55:A58"/>
    <mergeCell ref="B55:B58"/>
    <mergeCell ref="C55:C58"/>
    <mergeCell ref="D55:D58"/>
    <mergeCell ref="E55:E58"/>
    <mergeCell ref="F55:F58"/>
    <mergeCell ref="G55:G58"/>
    <mergeCell ref="G51:G54"/>
    <mergeCell ref="H51:H54"/>
    <mergeCell ref="I51:I54"/>
    <mergeCell ref="J51:J54"/>
    <mergeCell ref="K51:K54"/>
    <mergeCell ref="M51:M54"/>
    <mergeCell ref="A51:A54"/>
    <mergeCell ref="B51:B54"/>
    <mergeCell ref="C51:C54"/>
    <mergeCell ref="D51:D54"/>
    <mergeCell ref="E51:E54"/>
    <mergeCell ref="F51:F54"/>
    <mergeCell ref="T55:T58"/>
    <mergeCell ref="AE55:AE58"/>
    <mergeCell ref="A59:A62"/>
    <mergeCell ref="B59:B62"/>
    <mergeCell ref="C59:C62"/>
    <mergeCell ref="D59:D62"/>
    <mergeCell ref="E59:E62"/>
    <mergeCell ref="H55:H58"/>
    <mergeCell ref="I55:I58"/>
    <mergeCell ref="J55:J58"/>
    <mergeCell ref="K55:K58"/>
    <mergeCell ref="M55:M58"/>
    <mergeCell ref="N55:N58"/>
    <mergeCell ref="F59:F62"/>
    <mergeCell ref="G59:G62"/>
    <mergeCell ref="H59:H62"/>
    <mergeCell ref="I59:I62"/>
    <mergeCell ref="J59:J62"/>
    <mergeCell ref="K59:K62"/>
    <mergeCell ref="O55:O58"/>
    <mergeCell ref="Q55:Q58"/>
    <mergeCell ref="S55:S58"/>
    <mergeCell ref="T59:T62"/>
    <mergeCell ref="U59:U62"/>
    <mergeCell ref="V59:V62"/>
    <mergeCell ref="W59:W62"/>
    <mergeCell ref="X59:X62"/>
    <mergeCell ref="AE59:AE62"/>
    <mergeCell ref="M59:M62"/>
    <mergeCell ref="N59:N62"/>
    <mergeCell ref="O59:O62"/>
    <mergeCell ref="Q59:Q62"/>
    <mergeCell ref="R59:R62"/>
    <mergeCell ref="S59:S62"/>
    <mergeCell ref="N63:N64"/>
    <mergeCell ref="O63:O64"/>
    <mergeCell ref="AE63:AE64"/>
    <mergeCell ref="A65:A68"/>
    <mergeCell ref="B65:B68"/>
    <mergeCell ref="C65:C68"/>
    <mergeCell ref="D65:D68"/>
    <mergeCell ref="E65:E68"/>
    <mergeCell ref="F65:F68"/>
    <mergeCell ref="G65:G68"/>
    <mergeCell ref="G63:G64"/>
    <mergeCell ref="H63:H64"/>
    <mergeCell ref="I63:I64"/>
    <mergeCell ref="J63:J64"/>
    <mergeCell ref="L63:L64"/>
    <mergeCell ref="M63:M64"/>
    <mergeCell ref="A63:A64"/>
    <mergeCell ref="B63:B64"/>
    <mergeCell ref="C63:C64"/>
    <mergeCell ref="D63:D64"/>
    <mergeCell ref="E63:E64"/>
    <mergeCell ref="F63:F64"/>
    <mergeCell ref="O65:O68"/>
    <mergeCell ref="AE65:AE68"/>
    <mergeCell ref="A69:A72"/>
    <mergeCell ref="B69:B72"/>
    <mergeCell ref="C69:C72"/>
    <mergeCell ref="D69:D72"/>
    <mergeCell ref="E69:E72"/>
    <mergeCell ref="F69:F72"/>
    <mergeCell ref="G69:G72"/>
    <mergeCell ref="H69:H72"/>
    <mergeCell ref="H65:H68"/>
    <mergeCell ref="I65:I68"/>
    <mergeCell ref="J65:J68"/>
    <mergeCell ref="K65:K68"/>
    <mergeCell ref="M65:M68"/>
    <mergeCell ref="N65:N68"/>
    <mergeCell ref="O69:O72"/>
    <mergeCell ref="AE69:AE72"/>
    <mergeCell ref="A73:A76"/>
    <mergeCell ref="B73:B76"/>
    <mergeCell ref="C73:C76"/>
    <mergeCell ref="D73:D76"/>
    <mergeCell ref="E73:E76"/>
    <mergeCell ref="F73:F76"/>
    <mergeCell ref="G73:G76"/>
    <mergeCell ref="H73:H76"/>
    <mergeCell ref="I69:I72"/>
    <mergeCell ref="J69:J72"/>
    <mergeCell ref="K69:K72"/>
    <mergeCell ref="L69:L72"/>
    <mergeCell ref="M69:M72"/>
    <mergeCell ref="N69:N72"/>
    <mergeCell ref="O73:O76"/>
    <mergeCell ref="AE73:AE76"/>
    <mergeCell ref="A77:A80"/>
    <mergeCell ref="B77:B80"/>
    <mergeCell ref="C77:C80"/>
    <mergeCell ref="D77:D80"/>
    <mergeCell ref="E77:E80"/>
    <mergeCell ref="F77:F80"/>
    <mergeCell ref="G77:G80"/>
    <mergeCell ref="H77:H80"/>
    <mergeCell ref="I73:I76"/>
    <mergeCell ref="J73:J76"/>
    <mergeCell ref="K73:K76"/>
    <mergeCell ref="L73:L76"/>
    <mergeCell ref="M73:M76"/>
    <mergeCell ref="N73:N76"/>
    <mergeCell ref="O77:O80"/>
    <mergeCell ref="AE77:AE80"/>
    <mergeCell ref="A81:A84"/>
    <mergeCell ref="B81:B84"/>
    <mergeCell ref="C81:C84"/>
    <mergeCell ref="D81:D84"/>
    <mergeCell ref="E81:E84"/>
    <mergeCell ref="F81:F84"/>
    <mergeCell ref="G81:G84"/>
    <mergeCell ref="H81:H84"/>
    <mergeCell ref="I77:I80"/>
    <mergeCell ref="J77:J80"/>
    <mergeCell ref="K77:K80"/>
    <mergeCell ref="L77:L80"/>
    <mergeCell ref="M77:M80"/>
    <mergeCell ref="N77:N80"/>
    <mergeCell ref="O81:O84"/>
    <mergeCell ref="AE81:AE84"/>
    <mergeCell ref="A85:A86"/>
    <mergeCell ref="B85:B86"/>
    <mergeCell ref="C85:C86"/>
    <mergeCell ref="D85:D86"/>
    <mergeCell ref="E85:E86"/>
    <mergeCell ref="F85:F86"/>
    <mergeCell ref="G85:G86"/>
    <mergeCell ref="H85:H86"/>
    <mergeCell ref="I81:I84"/>
    <mergeCell ref="J81:J84"/>
    <mergeCell ref="K81:K84"/>
    <mergeCell ref="L81:L84"/>
    <mergeCell ref="M81:M84"/>
    <mergeCell ref="N81:N84"/>
    <mergeCell ref="AE85:AE86"/>
    <mergeCell ref="A87:A90"/>
    <mergeCell ref="B87:B90"/>
    <mergeCell ref="C87:C90"/>
    <mergeCell ref="D87:D90"/>
    <mergeCell ref="E87:E90"/>
    <mergeCell ref="F87:F90"/>
    <mergeCell ref="G87:G90"/>
    <mergeCell ref="H87:H90"/>
    <mergeCell ref="I87:I90"/>
    <mergeCell ref="I85:I86"/>
    <mergeCell ref="J85:J86"/>
    <mergeCell ref="L85:L86"/>
    <mergeCell ref="M85:M86"/>
    <mergeCell ref="N85:N86"/>
    <mergeCell ref="O85:O86"/>
    <mergeCell ref="AE87:AE90"/>
    <mergeCell ref="A91:A94"/>
    <mergeCell ref="B91:B94"/>
    <mergeCell ref="C91:C94"/>
    <mergeCell ref="D91:D94"/>
    <mergeCell ref="E91:E94"/>
    <mergeCell ref="F91:F94"/>
    <mergeCell ref="G91:G94"/>
    <mergeCell ref="H91:H94"/>
    <mergeCell ref="I91:I94"/>
    <mergeCell ref="J87:J90"/>
    <mergeCell ref="K87:K90"/>
    <mergeCell ref="L87:L90"/>
    <mergeCell ref="M87:M90"/>
    <mergeCell ref="N87:N90"/>
    <mergeCell ref="O87:O90"/>
    <mergeCell ref="AE91:AE94"/>
    <mergeCell ref="A95:A98"/>
    <mergeCell ref="B95:B98"/>
    <mergeCell ref="C95:C98"/>
    <mergeCell ref="D95:D98"/>
    <mergeCell ref="E95:E98"/>
    <mergeCell ref="F95:F98"/>
    <mergeCell ref="G95:G98"/>
    <mergeCell ref="H95:H98"/>
    <mergeCell ref="I95:I98"/>
    <mergeCell ref="J91:J94"/>
    <mergeCell ref="K91:K94"/>
    <mergeCell ref="L91:L94"/>
    <mergeCell ref="M91:M94"/>
    <mergeCell ref="N91:N94"/>
    <mergeCell ref="O91:O94"/>
    <mergeCell ref="AE95:AE98"/>
    <mergeCell ref="A99:A102"/>
    <mergeCell ref="B99:B102"/>
    <mergeCell ref="C99:C102"/>
    <mergeCell ref="D99:D102"/>
    <mergeCell ref="E99:E102"/>
    <mergeCell ref="F99:F102"/>
    <mergeCell ref="G99:G102"/>
    <mergeCell ref="H99:H102"/>
    <mergeCell ref="I99:I102"/>
    <mergeCell ref="J95:J98"/>
    <mergeCell ref="K95:K98"/>
    <mergeCell ref="L95:L98"/>
    <mergeCell ref="M95:M98"/>
    <mergeCell ref="N95:N98"/>
    <mergeCell ref="O95:O98"/>
    <mergeCell ref="AE99:AE102"/>
    <mergeCell ref="A103:A106"/>
    <mergeCell ref="B103:B106"/>
    <mergeCell ref="C103:C106"/>
    <mergeCell ref="D103:D106"/>
    <mergeCell ref="E103:E106"/>
    <mergeCell ref="F103:F106"/>
    <mergeCell ref="G103:G106"/>
    <mergeCell ref="H103:H106"/>
    <mergeCell ref="I103:I106"/>
    <mergeCell ref="J99:J102"/>
    <mergeCell ref="K99:K102"/>
    <mergeCell ref="L99:L102"/>
    <mergeCell ref="M99:M102"/>
    <mergeCell ref="N99:N102"/>
    <mergeCell ref="O99:O102"/>
    <mergeCell ref="AE103:AE106"/>
    <mergeCell ref="A107:A110"/>
    <mergeCell ref="B107:B110"/>
    <mergeCell ref="C107:C110"/>
    <mergeCell ref="D107:D110"/>
    <mergeCell ref="E107:E110"/>
    <mergeCell ref="F107:F110"/>
    <mergeCell ref="G107:G110"/>
    <mergeCell ref="H107:H110"/>
    <mergeCell ref="I107:I110"/>
    <mergeCell ref="J103:J106"/>
    <mergeCell ref="K103:K106"/>
    <mergeCell ref="L103:L106"/>
    <mergeCell ref="M103:M106"/>
    <mergeCell ref="N103:N106"/>
    <mergeCell ref="O103:O106"/>
    <mergeCell ref="AE107:AE110"/>
    <mergeCell ref="A111:A114"/>
    <mergeCell ref="B111:B114"/>
    <mergeCell ref="C111:C114"/>
    <mergeCell ref="D111:D114"/>
    <mergeCell ref="E111:E114"/>
    <mergeCell ref="F111:F114"/>
    <mergeCell ref="G111:G114"/>
    <mergeCell ref="H111:H114"/>
    <mergeCell ref="I111:I114"/>
    <mergeCell ref="J107:J110"/>
    <mergeCell ref="K107:K110"/>
    <mergeCell ref="L107:L110"/>
    <mergeCell ref="M107:M110"/>
    <mergeCell ref="N107:N110"/>
    <mergeCell ref="O107:O110"/>
    <mergeCell ref="AE111:AE114"/>
    <mergeCell ref="A115:A118"/>
    <mergeCell ref="B115:B118"/>
    <mergeCell ref="C115:C118"/>
    <mergeCell ref="D115:D118"/>
    <mergeCell ref="E115:E118"/>
    <mergeCell ref="F115:F118"/>
    <mergeCell ref="G115:G118"/>
    <mergeCell ref="H115:H118"/>
    <mergeCell ref="I115:I118"/>
    <mergeCell ref="J111:J114"/>
    <mergeCell ref="K111:K114"/>
    <mergeCell ref="L111:L114"/>
    <mergeCell ref="M111:M114"/>
    <mergeCell ref="N111:N114"/>
    <mergeCell ref="O111:O114"/>
    <mergeCell ref="AE115:AE118"/>
    <mergeCell ref="AE119:AE123"/>
    <mergeCell ref="A120:A123"/>
    <mergeCell ref="B120:B123"/>
    <mergeCell ref="C120:C123"/>
    <mergeCell ref="D120:D123"/>
    <mergeCell ref="E120:E123"/>
    <mergeCell ref="F120:F123"/>
    <mergeCell ref="G120:G123"/>
    <mergeCell ref="H120:H123"/>
    <mergeCell ref="J115:J118"/>
    <mergeCell ref="K115:K118"/>
    <mergeCell ref="L115:L118"/>
    <mergeCell ref="M115:M118"/>
    <mergeCell ref="N115:N118"/>
    <mergeCell ref="O115:O118"/>
    <mergeCell ref="O120:O123"/>
    <mergeCell ref="A124:A125"/>
    <mergeCell ref="B124:B125"/>
    <mergeCell ref="C124:C125"/>
    <mergeCell ref="D124:D125"/>
    <mergeCell ref="E124:E125"/>
    <mergeCell ref="F124:F125"/>
    <mergeCell ref="G124:G125"/>
    <mergeCell ref="H124:H125"/>
    <mergeCell ref="I124:I125"/>
    <mergeCell ref="I120:I123"/>
    <mergeCell ref="J120:J123"/>
    <mergeCell ref="K120:K123"/>
    <mergeCell ref="L120:L123"/>
    <mergeCell ref="M120:M123"/>
    <mergeCell ref="N120:N123"/>
    <mergeCell ref="AE124:AE125"/>
    <mergeCell ref="A126:A129"/>
    <mergeCell ref="B126:B129"/>
    <mergeCell ref="C126:C129"/>
    <mergeCell ref="D126:D129"/>
    <mergeCell ref="E126:E129"/>
    <mergeCell ref="F126:F129"/>
    <mergeCell ref="G126:G129"/>
    <mergeCell ref="H126:H129"/>
    <mergeCell ref="I126:I129"/>
    <mergeCell ref="J124:J125"/>
    <mergeCell ref="K124:K125"/>
    <mergeCell ref="L124:L125"/>
    <mergeCell ref="M124:M125"/>
    <mergeCell ref="N124:N125"/>
    <mergeCell ref="O124:O125"/>
    <mergeCell ref="AE126:AE129"/>
    <mergeCell ref="A130:A133"/>
    <mergeCell ref="B130:B133"/>
    <mergeCell ref="C130:C133"/>
    <mergeCell ref="D130:D133"/>
    <mergeCell ref="E130:E133"/>
    <mergeCell ref="F130:F133"/>
    <mergeCell ref="G130:G133"/>
    <mergeCell ref="H130:H133"/>
    <mergeCell ref="I130:I133"/>
    <mergeCell ref="J126:J129"/>
    <mergeCell ref="K126:K129"/>
    <mergeCell ref="L126:L129"/>
    <mergeCell ref="M126:M129"/>
    <mergeCell ref="N126:N129"/>
    <mergeCell ref="O126:O129"/>
    <mergeCell ref="AE130:AE133"/>
    <mergeCell ref="A134:A137"/>
    <mergeCell ref="B134:B137"/>
    <mergeCell ref="C134:C137"/>
    <mergeCell ref="D134:D137"/>
    <mergeCell ref="E134:E137"/>
    <mergeCell ref="F134:F137"/>
    <mergeCell ref="G134:G137"/>
    <mergeCell ref="H134:H137"/>
    <mergeCell ref="I134:I137"/>
    <mergeCell ref="J130:J133"/>
    <mergeCell ref="K130:K133"/>
    <mergeCell ref="L130:L133"/>
    <mergeCell ref="M130:M133"/>
    <mergeCell ref="N130:N133"/>
    <mergeCell ref="O130:O133"/>
    <mergeCell ref="AE134:AE137"/>
    <mergeCell ref="A138:A141"/>
    <mergeCell ref="B138:B141"/>
    <mergeCell ref="C138:C141"/>
    <mergeCell ref="D138:D141"/>
    <mergeCell ref="E138:E141"/>
    <mergeCell ref="F138:F141"/>
    <mergeCell ref="G138:G141"/>
    <mergeCell ref="H138:H141"/>
    <mergeCell ref="I138:I141"/>
    <mergeCell ref="J134:J137"/>
    <mergeCell ref="K134:K137"/>
    <mergeCell ref="L134:L137"/>
    <mergeCell ref="M134:M137"/>
    <mergeCell ref="N134:N137"/>
    <mergeCell ref="O134:O137"/>
    <mergeCell ref="AE138:AE141"/>
    <mergeCell ref="A142:A145"/>
    <mergeCell ref="B142:B145"/>
    <mergeCell ref="C142:C145"/>
    <mergeCell ref="D142:D145"/>
    <mergeCell ref="E142:E145"/>
    <mergeCell ref="F142:F145"/>
    <mergeCell ref="G142:G145"/>
    <mergeCell ref="H142:H145"/>
    <mergeCell ref="I142:I145"/>
    <mergeCell ref="J138:J141"/>
    <mergeCell ref="K138:K141"/>
    <mergeCell ref="L138:L141"/>
    <mergeCell ref="M138:M141"/>
    <mergeCell ref="N138:N141"/>
    <mergeCell ref="O138:O141"/>
    <mergeCell ref="J142:J145"/>
    <mergeCell ref="K142:K145"/>
    <mergeCell ref="AE142:AE145"/>
    <mergeCell ref="A146:A147"/>
    <mergeCell ref="B146:B147"/>
    <mergeCell ref="C146:C147"/>
    <mergeCell ref="D146:D147"/>
    <mergeCell ref="E146:E147"/>
    <mergeCell ref="F146:F147"/>
    <mergeCell ref="G146:G147"/>
    <mergeCell ref="N146:N147"/>
    <mergeCell ref="O146:O147"/>
    <mergeCell ref="AE146:AE147"/>
    <mergeCell ref="AJ146:AJ147"/>
    <mergeCell ref="AK146:AK147"/>
    <mergeCell ref="A148:A149"/>
    <mergeCell ref="B148:B149"/>
    <mergeCell ref="C148:C149"/>
    <mergeCell ref="D148:D149"/>
    <mergeCell ref="E148:E149"/>
    <mergeCell ref="H146:H147"/>
    <mergeCell ref="I146:I147"/>
    <mergeCell ref="J146:J147"/>
    <mergeCell ref="K146:K147"/>
    <mergeCell ref="L146:L147"/>
    <mergeCell ref="M146:M147"/>
    <mergeCell ref="F148:F149"/>
    <mergeCell ref="G148:G149"/>
    <mergeCell ref="H148:H149"/>
    <mergeCell ref="AE148:AE153"/>
    <mergeCell ref="A150:A153"/>
    <mergeCell ref="B150:B153"/>
    <mergeCell ref="C150:C153"/>
    <mergeCell ref="D150:D153"/>
    <mergeCell ref="E150:E153"/>
    <mergeCell ref="F150:F153"/>
    <mergeCell ref="G150:G153"/>
    <mergeCell ref="H150:H153"/>
    <mergeCell ref="A154:A157"/>
    <mergeCell ref="B154:B157"/>
    <mergeCell ref="C154:C157"/>
    <mergeCell ref="D154:D157"/>
    <mergeCell ref="E154:E157"/>
    <mergeCell ref="F154:F157"/>
    <mergeCell ref="G154:G157"/>
    <mergeCell ref="H154:H157"/>
    <mergeCell ref="AE154:AE157"/>
    <mergeCell ref="A158:A161"/>
    <mergeCell ref="B158:B161"/>
    <mergeCell ref="C158:C161"/>
    <mergeCell ref="D158:D161"/>
    <mergeCell ref="E158:E161"/>
    <mergeCell ref="F158:F161"/>
    <mergeCell ref="G158:G161"/>
    <mergeCell ref="H158:H161"/>
    <mergeCell ref="P158:P161"/>
    <mergeCell ref="W158:W161"/>
    <mergeCell ref="X158:X161"/>
    <mergeCell ref="AE158:AE161"/>
    <mergeCell ref="A162:A165"/>
    <mergeCell ref="B162:B165"/>
    <mergeCell ref="C162:C165"/>
    <mergeCell ref="D162:D165"/>
    <mergeCell ref="E162:E165"/>
    <mergeCell ref="F162:F165"/>
    <mergeCell ref="G162:G165"/>
    <mergeCell ref="Q158:Q161"/>
    <mergeCell ref="R158:R161"/>
    <mergeCell ref="S158:S161"/>
    <mergeCell ref="T158:T161"/>
    <mergeCell ref="U158:U161"/>
    <mergeCell ref="V158:V161"/>
    <mergeCell ref="AE162:AE165"/>
    <mergeCell ref="A166:A169"/>
    <mergeCell ref="B166:B169"/>
    <mergeCell ref="C166:C169"/>
    <mergeCell ref="D166:D169"/>
    <mergeCell ref="E166:E169"/>
    <mergeCell ref="F166:F169"/>
    <mergeCell ref="G166:G169"/>
    <mergeCell ref="AE166:AE169"/>
    <mergeCell ref="A179:B179"/>
    <mergeCell ref="C179:G179"/>
    <mergeCell ref="H179:J179"/>
    <mergeCell ref="A180:B180"/>
    <mergeCell ref="C180:G180"/>
    <mergeCell ref="H180:J180"/>
    <mergeCell ref="G170:G173"/>
    <mergeCell ref="AE170:AE173"/>
    <mergeCell ref="A174:A177"/>
    <mergeCell ref="B174:B177"/>
    <mergeCell ref="C174:C177"/>
    <mergeCell ref="D174:D177"/>
    <mergeCell ref="E174:E177"/>
    <mergeCell ref="F174:F177"/>
    <mergeCell ref="G174:G177"/>
    <mergeCell ref="AE174:AE177"/>
    <mergeCell ref="A170:A173"/>
    <mergeCell ref="B170:B173"/>
    <mergeCell ref="C170:C173"/>
    <mergeCell ref="D170:D173"/>
    <mergeCell ref="E170:E173"/>
    <mergeCell ref="F170:F173"/>
    <mergeCell ref="A185:B185"/>
    <mergeCell ref="C185:E185"/>
    <mergeCell ref="F185:G185"/>
    <mergeCell ref="A182:B182"/>
    <mergeCell ref="C182:E182"/>
    <mergeCell ref="F182:G182"/>
    <mergeCell ref="A183:B183"/>
    <mergeCell ref="C183:E183"/>
    <mergeCell ref="A184:B184"/>
    <mergeCell ref="C184:E184"/>
    <mergeCell ref="F184:G184"/>
  </mergeCells>
  <conditionalFormatting sqref="M126">
    <cfRule type="cellIs" dxfId="3266" priority="1233" operator="equal">
      <formula>"Catastrófico"</formula>
    </cfRule>
    <cfRule type="cellIs" dxfId="3265" priority="1234" operator="equal">
      <formula>"Mayor"</formula>
    </cfRule>
    <cfRule type="cellIs" dxfId="3264" priority="1235" operator="equal">
      <formula>"Moderado"</formula>
    </cfRule>
    <cfRule type="cellIs" dxfId="3263" priority="1236" operator="equal">
      <formula>"Menor"</formula>
    </cfRule>
    <cfRule type="cellIs" dxfId="3262" priority="1237" operator="equal">
      <formula>"Leve"</formula>
    </cfRule>
  </conditionalFormatting>
  <conditionalFormatting sqref="I126">
    <cfRule type="cellIs" dxfId="3261" priority="1228" operator="equal">
      <formula>"Muy Alta"</formula>
    </cfRule>
    <cfRule type="cellIs" dxfId="3260" priority="1229" operator="equal">
      <formula>"Alta"</formula>
    </cfRule>
    <cfRule type="cellIs" dxfId="3259" priority="1230" operator="equal">
      <formula>"Media"</formula>
    </cfRule>
    <cfRule type="cellIs" dxfId="3258" priority="1231" operator="equal">
      <formula>"Baja"</formula>
    </cfRule>
    <cfRule type="cellIs" dxfId="3257" priority="1232" operator="equal">
      <formula>"Muy Baja"</formula>
    </cfRule>
  </conditionalFormatting>
  <conditionalFormatting sqref="O126">
    <cfRule type="cellIs" dxfId="3256" priority="1224" operator="equal">
      <formula>"Extremo"</formula>
    </cfRule>
    <cfRule type="cellIs" dxfId="3255" priority="1225" operator="equal">
      <formula>"Alto"</formula>
    </cfRule>
    <cfRule type="cellIs" dxfId="3254" priority="1226" operator="equal">
      <formula>"Moderado"</formula>
    </cfRule>
    <cfRule type="cellIs" dxfId="3253" priority="1227" operator="equal">
      <formula>"Bajo"</formula>
    </cfRule>
  </conditionalFormatting>
  <conditionalFormatting sqref="L126">
    <cfRule type="containsText" dxfId="3252" priority="1223" operator="containsText" text="❌">
      <formula>NOT(ISERROR(SEARCH("❌",L126)))</formula>
    </cfRule>
  </conditionalFormatting>
  <conditionalFormatting sqref="M130">
    <cfRule type="cellIs" dxfId="3251" priority="1218" operator="equal">
      <formula>"Catastrófico"</formula>
    </cfRule>
    <cfRule type="cellIs" dxfId="3250" priority="1219" operator="equal">
      <formula>"Mayor"</formula>
    </cfRule>
    <cfRule type="cellIs" dxfId="3249" priority="1220" operator="equal">
      <formula>"Moderado"</formula>
    </cfRule>
    <cfRule type="cellIs" dxfId="3248" priority="1221" operator="equal">
      <formula>"Menor"</formula>
    </cfRule>
    <cfRule type="cellIs" dxfId="3247" priority="1222" operator="equal">
      <formula>"Leve"</formula>
    </cfRule>
  </conditionalFormatting>
  <conditionalFormatting sqref="I130">
    <cfRule type="cellIs" dxfId="3246" priority="1213" operator="equal">
      <formula>"Muy Alta"</formula>
    </cfRule>
    <cfRule type="cellIs" dxfId="3245" priority="1214" operator="equal">
      <formula>"Alta"</formula>
    </cfRule>
    <cfRule type="cellIs" dxfId="3244" priority="1215" operator="equal">
      <formula>"Media"</formula>
    </cfRule>
    <cfRule type="cellIs" dxfId="3243" priority="1216" operator="equal">
      <formula>"Baja"</formula>
    </cfRule>
    <cfRule type="cellIs" dxfId="3242" priority="1217" operator="equal">
      <formula>"Muy Baja"</formula>
    </cfRule>
  </conditionalFormatting>
  <conditionalFormatting sqref="O130">
    <cfRule type="cellIs" dxfId="3241" priority="1209" operator="equal">
      <formula>"Extremo"</formula>
    </cfRule>
    <cfRule type="cellIs" dxfId="3240" priority="1210" operator="equal">
      <formula>"Alto"</formula>
    </cfRule>
    <cfRule type="cellIs" dxfId="3239" priority="1211" operator="equal">
      <formula>"Moderado"</formula>
    </cfRule>
    <cfRule type="cellIs" dxfId="3238" priority="1212" operator="equal">
      <formula>"Bajo"</formula>
    </cfRule>
  </conditionalFormatting>
  <conditionalFormatting sqref="L130">
    <cfRule type="containsText" dxfId="3237" priority="1208" operator="containsText" text="❌">
      <formula>NOT(ISERROR(SEARCH("❌",L130)))</formula>
    </cfRule>
  </conditionalFormatting>
  <conditionalFormatting sqref="M23">
    <cfRule type="cellIs" dxfId="3236" priority="1203" operator="equal">
      <formula>"Catastrófico"</formula>
    </cfRule>
    <cfRule type="cellIs" dxfId="3235" priority="1204" operator="equal">
      <formula>"Mayor"</formula>
    </cfRule>
    <cfRule type="cellIs" dxfId="3234" priority="1205" operator="equal">
      <formula>"Moderado"</formula>
    </cfRule>
    <cfRule type="cellIs" dxfId="3233" priority="1206" operator="equal">
      <formula>"Menor"</formula>
    </cfRule>
    <cfRule type="cellIs" dxfId="3232" priority="1207" operator="equal">
      <formula>"Leve"</formula>
    </cfRule>
  </conditionalFormatting>
  <conditionalFormatting sqref="I23">
    <cfRule type="cellIs" dxfId="3231" priority="1198" operator="equal">
      <formula>"Muy Alta"</formula>
    </cfRule>
    <cfRule type="cellIs" dxfId="3230" priority="1199" operator="equal">
      <formula>"Alta"</formula>
    </cfRule>
    <cfRule type="cellIs" dxfId="3229" priority="1200" operator="equal">
      <formula>"Media"</formula>
    </cfRule>
    <cfRule type="cellIs" dxfId="3228" priority="1201" operator="equal">
      <formula>"Baja"</formula>
    </cfRule>
    <cfRule type="cellIs" dxfId="3227" priority="1202" operator="equal">
      <formula>"Muy Baja"</formula>
    </cfRule>
  </conditionalFormatting>
  <conditionalFormatting sqref="O23">
    <cfRule type="cellIs" dxfId="3226" priority="1194" operator="equal">
      <formula>"Extremo"</formula>
    </cfRule>
    <cfRule type="cellIs" dxfId="3225" priority="1195" operator="equal">
      <formula>"Alto"</formula>
    </cfRule>
    <cfRule type="cellIs" dxfId="3224" priority="1196" operator="equal">
      <formula>"Moderado"</formula>
    </cfRule>
    <cfRule type="cellIs" dxfId="3223" priority="1197" operator="equal">
      <formula>"Bajo"</formula>
    </cfRule>
  </conditionalFormatting>
  <conditionalFormatting sqref="L23:L26">
    <cfRule type="containsText" dxfId="3222" priority="1193" operator="containsText" text="❌">
      <formula>NOT(ISERROR(SEARCH("❌",L23)))</formula>
    </cfRule>
  </conditionalFormatting>
  <conditionalFormatting sqref="M134">
    <cfRule type="cellIs" dxfId="3221" priority="1188" operator="equal">
      <formula>"Catastrófico"</formula>
    </cfRule>
    <cfRule type="cellIs" dxfId="3220" priority="1189" operator="equal">
      <formula>"Mayor"</formula>
    </cfRule>
    <cfRule type="cellIs" dxfId="3219" priority="1190" operator="equal">
      <formula>"Moderado"</formula>
    </cfRule>
    <cfRule type="cellIs" dxfId="3218" priority="1191" operator="equal">
      <formula>"Menor"</formula>
    </cfRule>
    <cfRule type="cellIs" dxfId="3217" priority="1192" operator="equal">
      <formula>"Leve"</formula>
    </cfRule>
  </conditionalFormatting>
  <conditionalFormatting sqref="I134">
    <cfRule type="cellIs" dxfId="3216" priority="1183" operator="equal">
      <formula>"Muy Alta"</formula>
    </cfRule>
    <cfRule type="cellIs" dxfId="3215" priority="1184" operator="equal">
      <formula>"Alta"</formula>
    </cfRule>
    <cfRule type="cellIs" dxfId="3214" priority="1185" operator="equal">
      <formula>"Media"</formula>
    </cfRule>
    <cfRule type="cellIs" dxfId="3213" priority="1186" operator="equal">
      <formula>"Baja"</formula>
    </cfRule>
    <cfRule type="cellIs" dxfId="3212" priority="1187" operator="equal">
      <formula>"Muy Baja"</formula>
    </cfRule>
  </conditionalFormatting>
  <conditionalFormatting sqref="O134">
    <cfRule type="cellIs" dxfId="3211" priority="1179" operator="equal">
      <formula>"Extremo"</formula>
    </cfRule>
    <cfRule type="cellIs" dxfId="3210" priority="1180" operator="equal">
      <formula>"Alto"</formula>
    </cfRule>
    <cfRule type="cellIs" dxfId="3209" priority="1181" operator="equal">
      <formula>"Moderado"</formula>
    </cfRule>
    <cfRule type="cellIs" dxfId="3208" priority="1182" operator="equal">
      <formula>"Bajo"</formula>
    </cfRule>
  </conditionalFormatting>
  <conditionalFormatting sqref="L134">
    <cfRule type="containsText" dxfId="3207" priority="1178" operator="containsText" text="❌">
      <formula>NOT(ISERROR(SEARCH("❌",L134)))</formula>
    </cfRule>
  </conditionalFormatting>
  <conditionalFormatting sqref="M138">
    <cfRule type="cellIs" dxfId="3206" priority="1173" operator="equal">
      <formula>"Catastrófico"</formula>
    </cfRule>
    <cfRule type="cellIs" dxfId="3205" priority="1174" operator="equal">
      <formula>"Mayor"</formula>
    </cfRule>
    <cfRule type="cellIs" dxfId="3204" priority="1175" operator="equal">
      <formula>"Moderado"</formula>
    </cfRule>
    <cfRule type="cellIs" dxfId="3203" priority="1176" operator="equal">
      <formula>"Menor"</formula>
    </cfRule>
    <cfRule type="cellIs" dxfId="3202" priority="1177" operator="equal">
      <formula>"Leve"</formula>
    </cfRule>
  </conditionalFormatting>
  <conditionalFormatting sqref="I138">
    <cfRule type="cellIs" dxfId="3201" priority="1168" operator="equal">
      <formula>"Muy Alta"</formula>
    </cfRule>
    <cfRule type="cellIs" dxfId="3200" priority="1169" operator="equal">
      <formula>"Alta"</formula>
    </cfRule>
    <cfRule type="cellIs" dxfId="3199" priority="1170" operator="equal">
      <formula>"Media"</formula>
    </cfRule>
    <cfRule type="cellIs" dxfId="3198" priority="1171" operator="equal">
      <formula>"Baja"</formula>
    </cfRule>
    <cfRule type="cellIs" dxfId="3197" priority="1172" operator="equal">
      <formula>"Muy Baja"</formula>
    </cfRule>
  </conditionalFormatting>
  <conditionalFormatting sqref="O138">
    <cfRule type="cellIs" dxfId="3196" priority="1164" operator="equal">
      <formula>"Extremo"</formula>
    </cfRule>
    <cfRule type="cellIs" dxfId="3195" priority="1165" operator="equal">
      <formula>"Alto"</formula>
    </cfRule>
    <cfRule type="cellIs" dxfId="3194" priority="1166" operator="equal">
      <formula>"Moderado"</formula>
    </cfRule>
    <cfRule type="cellIs" dxfId="3193" priority="1167" operator="equal">
      <formula>"Bajo"</formula>
    </cfRule>
  </conditionalFormatting>
  <conditionalFormatting sqref="L138">
    <cfRule type="containsText" dxfId="3192" priority="1163" operator="containsText" text="❌">
      <formula>NOT(ISERROR(SEARCH("❌",L138)))</formula>
    </cfRule>
  </conditionalFormatting>
  <conditionalFormatting sqref="M142 M148 M150 M152 M154 M156 M158 M160">
    <cfRule type="cellIs" dxfId="3191" priority="1158" operator="equal">
      <formula>"Catastrófico"</formula>
    </cfRule>
    <cfRule type="cellIs" dxfId="3190" priority="1159" operator="equal">
      <formula>"Mayor"</formula>
    </cfRule>
    <cfRule type="cellIs" dxfId="3189" priority="1160" operator="equal">
      <formula>"Moderado"</formula>
    </cfRule>
    <cfRule type="cellIs" dxfId="3188" priority="1161" operator="equal">
      <formula>"Menor"</formula>
    </cfRule>
    <cfRule type="cellIs" dxfId="3187" priority="1162" operator="equal">
      <formula>"Leve"</formula>
    </cfRule>
  </conditionalFormatting>
  <conditionalFormatting sqref="I142">
    <cfRule type="cellIs" dxfId="3186" priority="1153" operator="equal">
      <formula>"Muy Alta"</formula>
    </cfRule>
    <cfRule type="cellIs" dxfId="3185" priority="1154" operator="equal">
      <formula>"Alta"</formula>
    </cfRule>
    <cfRule type="cellIs" dxfId="3184" priority="1155" operator="equal">
      <formula>"Media"</formula>
    </cfRule>
    <cfRule type="cellIs" dxfId="3183" priority="1156" operator="equal">
      <formula>"Baja"</formula>
    </cfRule>
    <cfRule type="cellIs" dxfId="3182" priority="1157" operator="equal">
      <formula>"Muy Baja"</formula>
    </cfRule>
  </conditionalFormatting>
  <conditionalFormatting sqref="O142 O148 O150 O152 O154 O156 O158 O160">
    <cfRule type="cellIs" dxfId="3181" priority="1149" operator="equal">
      <formula>"Extremo"</formula>
    </cfRule>
    <cfRule type="cellIs" dxfId="3180" priority="1150" operator="equal">
      <formula>"Alto"</formula>
    </cfRule>
    <cfRule type="cellIs" dxfId="3179" priority="1151" operator="equal">
      <formula>"Moderado"</formula>
    </cfRule>
    <cfRule type="cellIs" dxfId="3178" priority="1152" operator="equal">
      <formula>"Bajo"</formula>
    </cfRule>
  </conditionalFormatting>
  <conditionalFormatting sqref="L142 L148 L150 L152 L154 L156 L158 L160">
    <cfRule type="containsText" dxfId="3177" priority="1148" operator="containsText" text="❌">
      <formula>NOT(ISERROR(SEARCH("❌",L142)))</formula>
    </cfRule>
  </conditionalFormatting>
  <conditionalFormatting sqref="M59">
    <cfRule type="cellIs" dxfId="3176" priority="1143" operator="equal">
      <formula>"Catastrófico"</formula>
    </cfRule>
    <cfRule type="cellIs" dxfId="3175" priority="1144" operator="equal">
      <formula>"Mayor"</formula>
    </cfRule>
    <cfRule type="cellIs" dxfId="3174" priority="1145" operator="equal">
      <formula>"Moderado"</formula>
    </cfRule>
    <cfRule type="cellIs" dxfId="3173" priority="1146" operator="equal">
      <formula>"Menor"</formula>
    </cfRule>
    <cfRule type="cellIs" dxfId="3172" priority="1147" operator="equal">
      <formula>"Leve"</formula>
    </cfRule>
  </conditionalFormatting>
  <conditionalFormatting sqref="I59">
    <cfRule type="cellIs" dxfId="3171" priority="1138" operator="equal">
      <formula>"Muy Alta"</formula>
    </cfRule>
    <cfRule type="cellIs" dxfId="3170" priority="1139" operator="equal">
      <formula>"Alta"</formula>
    </cfRule>
    <cfRule type="cellIs" dxfId="3169" priority="1140" operator="equal">
      <formula>"Media"</formula>
    </cfRule>
    <cfRule type="cellIs" dxfId="3168" priority="1141" operator="equal">
      <formula>"Baja"</formula>
    </cfRule>
    <cfRule type="cellIs" dxfId="3167" priority="1142" operator="equal">
      <formula>"Muy Baja"</formula>
    </cfRule>
  </conditionalFormatting>
  <conditionalFormatting sqref="O59">
    <cfRule type="cellIs" dxfId="3166" priority="1134" operator="equal">
      <formula>"Extremo"</formula>
    </cfRule>
    <cfRule type="cellIs" dxfId="3165" priority="1135" operator="equal">
      <formula>"Alto"</formula>
    </cfRule>
    <cfRule type="cellIs" dxfId="3164" priority="1136" operator="equal">
      <formula>"Moderado"</formula>
    </cfRule>
    <cfRule type="cellIs" dxfId="3163" priority="1137" operator="equal">
      <formula>"Bajo"</formula>
    </cfRule>
  </conditionalFormatting>
  <conditionalFormatting sqref="L59:L62">
    <cfRule type="containsText" dxfId="3162" priority="1133" operator="containsText" text="❌">
      <formula>NOT(ISERROR(SEARCH("❌",L59)))</formula>
    </cfRule>
  </conditionalFormatting>
  <conditionalFormatting sqref="M65">
    <cfRule type="cellIs" dxfId="3161" priority="1128" operator="equal">
      <formula>"Catastrófico"</formula>
    </cfRule>
    <cfRule type="cellIs" dxfId="3160" priority="1129" operator="equal">
      <formula>"Mayor"</formula>
    </cfRule>
    <cfRule type="cellIs" dxfId="3159" priority="1130" operator="equal">
      <formula>"Moderado"</formula>
    </cfRule>
    <cfRule type="cellIs" dxfId="3158" priority="1131" operator="equal">
      <formula>"Menor"</formula>
    </cfRule>
    <cfRule type="cellIs" dxfId="3157" priority="1132" operator="equal">
      <formula>"Leve"</formula>
    </cfRule>
  </conditionalFormatting>
  <conditionalFormatting sqref="I65">
    <cfRule type="cellIs" dxfId="3156" priority="1123" operator="equal">
      <formula>"Muy Alta"</formula>
    </cfRule>
    <cfRule type="cellIs" dxfId="3155" priority="1124" operator="equal">
      <formula>"Alta"</formula>
    </cfRule>
    <cfRule type="cellIs" dxfId="3154" priority="1125" operator="equal">
      <formula>"Media"</formula>
    </cfRule>
    <cfRule type="cellIs" dxfId="3153" priority="1126" operator="equal">
      <formula>"Baja"</formula>
    </cfRule>
    <cfRule type="cellIs" dxfId="3152" priority="1127" operator="equal">
      <formula>"Muy Baja"</formula>
    </cfRule>
  </conditionalFormatting>
  <conditionalFormatting sqref="O65">
    <cfRule type="cellIs" dxfId="3151" priority="1119" operator="equal">
      <formula>"Extremo"</formula>
    </cfRule>
    <cfRule type="cellIs" dxfId="3150" priority="1120" operator="equal">
      <formula>"Alto"</formula>
    </cfRule>
    <cfRule type="cellIs" dxfId="3149" priority="1121" operator="equal">
      <formula>"Moderado"</formula>
    </cfRule>
    <cfRule type="cellIs" dxfId="3148" priority="1122" operator="equal">
      <formula>"Bajo"</formula>
    </cfRule>
  </conditionalFormatting>
  <conditionalFormatting sqref="L65:L68">
    <cfRule type="containsText" dxfId="3147" priority="1118" operator="containsText" text="❌">
      <formula>NOT(ISERROR(SEARCH("❌",L65)))</formula>
    </cfRule>
  </conditionalFormatting>
  <conditionalFormatting sqref="M69">
    <cfRule type="cellIs" dxfId="3146" priority="1113" operator="equal">
      <formula>"Catastrófico"</formula>
    </cfRule>
    <cfRule type="cellIs" dxfId="3145" priority="1114" operator="equal">
      <formula>"Mayor"</formula>
    </cfRule>
    <cfRule type="cellIs" dxfId="3144" priority="1115" operator="equal">
      <formula>"Moderado"</formula>
    </cfRule>
    <cfRule type="cellIs" dxfId="3143" priority="1116" operator="equal">
      <formula>"Menor"</formula>
    </cfRule>
    <cfRule type="cellIs" dxfId="3142" priority="1117" operator="equal">
      <formula>"Leve"</formula>
    </cfRule>
  </conditionalFormatting>
  <conditionalFormatting sqref="I69">
    <cfRule type="cellIs" dxfId="3141" priority="1108" operator="equal">
      <formula>"Muy Alta"</formula>
    </cfRule>
    <cfRule type="cellIs" dxfId="3140" priority="1109" operator="equal">
      <formula>"Alta"</formula>
    </cfRule>
    <cfRule type="cellIs" dxfId="3139" priority="1110" operator="equal">
      <formula>"Media"</formula>
    </cfRule>
    <cfRule type="cellIs" dxfId="3138" priority="1111" operator="equal">
      <formula>"Baja"</formula>
    </cfRule>
    <cfRule type="cellIs" dxfId="3137" priority="1112" operator="equal">
      <formula>"Muy Baja"</formula>
    </cfRule>
  </conditionalFormatting>
  <conditionalFormatting sqref="O69">
    <cfRule type="cellIs" dxfId="3136" priority="1104" operator="equal">
      <formula>"Extremo"</formula>
    </cfRule>
    <cfRule type="cellIs" dxfId="3135" priority="1105" operator="equal">
      <formula>"Alto"</formula>
    </cfRule>
    <cfRule type="cellIs" dxfId="3134" priority="1106" operator="equal">
      <formula>"Moderado"</formula>
    </cfRule>
    <cfRule type="cellIs" dxfId="3133" priority="1107" operator="equal">
      <formula>"Bajo"</formula>
    </cfRule>
  </conditionalFormatting>
  <conditionalFormatting sqref="L69">
    <cfRule type="containsText" dxfId="3132" priority="1103" operator="containsText" text="❌">
      <formula>NOT(ISERROR(SEARCH("❌",L69)))</formula>
    </cfRule>
  </conditionalFormatting>
  <conditionalFormatting sqref="M73 M77 M81 M87">
    <cfRule type="cellIs" dxfId="3131" priority="1098" operator="equal">
      <formula>"Catastrófico"</formula>
    </cfRule>
    <cfRule type="cellIs" dxfId="3130" priority="1099" operator="equal">
      <formula>"Mayor"</formula>
    </cfRule>
    <cfRule type="cellIs" dxfId="3129" priority="1100" operator="equal">
      <formula>"Moderado"</formula>
    </cfRule>
    <cfRule type="cellIs" dxfId="3128" priority="1101" operator="equal">
      <formula>"Menor"</formula>
    </cfRule>
    <cfRule type="cellIs" dxfId="3127" priority="1102" operator="equal">
      <formula>"Leve"</formula>
    </cfRule>
  </conditionalFormatting>
  <conditionalFormatting sqref="I73 I77 I81 I87">
    <cfRule type="cellIs" dxfId="3126" priority="1093" operator="equal">
      <formula>"Muy Alta"</formula>
    </cfRule>
    <cfRule type="cellIs" dxfId="3125" priority="1094" operator="equal">
      <formula>"Alta"</formula>
    </cfRule>
    <cfRule type="cellIs" dxfId="3124" priority="1095" operator="equal">
      <formula>"Media"</formula>
    </cfRule>
    <cfRule type="cellIs" dxfId="3123" priority="1096" operator="equal">
      <formula>"Baja"</formula>
    </cfRule>
    <cfRule type="cellIs" dxfId="3122" priority="1097" operator="equal">
      <formula>"Muy Baja"</formula>
    </cfRule>
  </conditionalFormatting>
  <conditionalFormatting sqref="O73 O77 O81 O87">
    <cfRule type="cellIs" dxfId="3121" priority="1089" operator="equal">
      <formula>"Extremo"</formula>
    </cfRule>
    <cfRule type="cellIs" dxfId="3120" priority="1090" operator="equal">
      <formula>"Alto"</formula>
    </cfRule>
    <cfRule type="cellIs" dxfId="3119" priority="1091" operator="equal">
      <formula>"Moderado"</formula>
    </cfRule>
    <cfRule type="cellIs" dxfId="3118" priority="1092" operator="equal">
      <formula>"Bajo"</formula>
    </cfRule>
  </conditionalFormatting>
  <conditionalFormatting sqref="L73 L77 L81 L87">
    <cfRule type="containsText" dxfId="3117" priority="1088" operator="containsText" text="❌">
      <formula>NOT(ISERROR(SEARCH("❌",L73)))</formula>
    </cfRule>
  </conditionalFormatting>
  <conditionalFormatting sqref="M19">
    <cfRule type="cellIs" dxfId="3116" priority="1083" operator="equal">
      <formula>"Catastrófico"</formula>
    </cfRule>
    <cfRule type="cellIs" dxfId="3115" priority="1084" operator="equal">
      <formula>"Mayor"</formula>
    </cfRule>
    <cfRule type="cellIs" dxfId="3114" priority="1085" operator="equal">
      <formula>"Moderado"</formula>
    </cfRule>
    <cfRule type="cellIs" dxfId="3113" priority="1086" operator="equal">
      <formula>"Menor"</formula>
    </cfRule>
    <cfRule type="cellIs" dxfId="3112" priority="1087" operator="equal">
      <formula>"Leve"</formula>
    </cfRule>
  </conditionalFormatting>
  <conditionalFormatting sqref="I19">
    <cfRule type="cellIs" dxfId="3111" priority="1078" operator="equal">
      <formula>"Muy Alta"</formula>
    </cfRule>
    <cfRule type="cellIs" dxfId="3110" priority="1079" operator="equal">
      <formula>"Alta"</formula>
    </cfRule>
    <cfRule type="cellIs" dxfId="3109" priority="1080" operator="equal">
      <formula>"Media"</formula>
    </cfRule>
    <cfRule type="cellIs" dxfId="3108" priority="1081" operator="equal">
      <formula>"Baja"</formula>
    </cfRule>
    <cfRule type="cellIs" dxfId="3107" priority="1082" operator="equal">
      <formula>"Muy Baja"</formula>
    </cfRule>
  </conditionalFormatting>
  <conditionalFormatting sqref="O19">
    <cfRule type="cellIs" dxfId="3106" priority="1074" operator="equal">
      <formula>"Extremo"</formula>
    </cfRule>
    <cfRule type="cellIs" dxfId="3105" priority="1075" operator="equal">
      <formula>"Alto"</formula>
    </cfRule>
    <cfRule type="cellIs" dxfId="3104" priority="1076" operator="equal">
      <formula>"Moderado"</formula>
    </cfRule>
    <cfRule type="cellIs" dxfId="3103" priority="1077" operator="equal">
      <formula>"Bajo"</formula>
    </cfRule>
  </conditionalFormatting>
  <conditionalFormatting sqref="L19:L22">
    <cfRule type="containsText" dxfId="3102" priority="1073" operator="containsText" text="❌">
      <formula>NOT(ISERROR(SEARCH("❌",L19)))</formula>
    </cfRule>
  </conditionalFormatting>
  <conditionalFormatting sqref="M27">
    <cfRule type="cellIs" dxfId="3101" priority="1068" operator="equal">
      <formula>"Catastrófico"</formula>
    </cfRule>
    <cfRule type="cellIs" dxfId="3100" priority="1069" operator="equal">
      <formula>"Mayor"</formula>
    </cfRule>
    <cfRule type="cellIs" dxfId="3099" priority="1070" operator="equal">
      <formula>"Moderado"</formula>
    </cfRule>
    <cfRule type="cellIs" dxfId="3098" priority="1071" operator="equal">
      <formula>"Menor"</formula>
    </cfRule>
    <cfRule type="cellIs" dxfId="3097" priority="1072" operator="equal">
      <formula>"Leve"</formula>
    </cfRule>
  </conditionalFormatting>
  <conditionalFormatting sqref="I27">
    <cfRule type="cellIs" dxfId="3096" priority="1063" operator="equal">
      <formula>"Muy Alta"</formula>
    </cfRule>
    <cfRule type="cellIs" dxfId="3095" priority="1064" operator="equal">
      <formula>"Alta"</formula>
    </cfRule>
    <cfRule type="cellIs" dxfId="3094" priority="1065" operator="equal">
      <formula>"Media"</formula>
    </cfRule>
    <cfRule type="cellIs" dxfId="3093" priority="1066" operator="equal">
      <formula>"Baja"</formula>
    </cfRule>
    <cfRule type="cellIs" dxfId="3092" priority="1067" operator="equal">
      <formula>"Muy Baja"</formula>
    </cfRule>
  </conditionalFormatting>
  <conditionalFormatting sqref="O27">
    <cfRule type="cellIs" dxfId="3091" priority="1059" operator="equal">
      <formula>"Extremo"</formula>
    </cfRule>
    <cfRule type="cellIs" dxfId="3090" priority="1060" operator="equal">
      <formula>"Alto"</formula>
    </cfRule>
    <cfRule type="cellIs" dxfId="3089" priority="1061" operator="equal">
      <formula>"Moderado"</formula>
    </cfRule>
    <cfRule type="cellIs" dxfId="3088" priority="1062" operator="equal">
      <formula>"Bajo"</formula>
    </cfRule>
  </conditionalFormatting>
  <conditionalFormatting sqref="L27:L30">
    <cfRule type="containsText" dxfId="3087" priority="1058" operator="containsText" text="❌">
      <formula>NOT(ISERROR(SEARCH("❌",L27)))</formula>
    </cfRule>
  </conditionalFormatting>
  <conditionalFormatting sqref="M162">
    <cfRule type="cellIs" dxfId="3086" priority="1053" operator="equal">
      <formula>"Catastrófico"</formula>
    </cfRule>
    <cfRule type="cellIs" dxfId="3085" priority="1054" operator="equal">
      <formula>"Mayor"</formula>
    </cfRule>
    <cfRule type="cellIs" dxfId="3084" priority="1055" operator="equal">
      <formula>"Moderado"</formula>
    </cfRule>
    <cfRule type="cellIs" dxfId="3083" priority="1056" operator="equal">
      <formula>"Menor"</formula>
    </cfRule>
    <cfRule type="cellIs" dxfId="3082" priority="1057" operator="equal">
      <formula>"Leve"</formula>
    </cfRule>
  </conditionalFormatting>
  <conditionalFormatting sqref="I162">
    <cfRule type="cellIs" dxfId="3081" priority="1048" operator="equal">
      <formula>"Muy Alta"</formula>
    </cfRule>
    <cfRule type="cellIs" dxfId="3080" priority="1049" operator="equal">
      <formula>"Alta"</formula>
    </cfRule>
    <cfRule type="cellIs" dxfId="3079" priority="1050" operator="equal">
      <formula>"Media"</formula>
    </cfRule>
    <cfRule type="cellIs" dxfId="3078" priority="1051" operator="equal">
      <formula>"Baja"</formula>
    </cfRule>
    <cfRule type="cellIs" dxfId="3077" priority="1052" operator="equal">
      <formula>"Muy Baja"</formula>
    </cfRule>
  </conditionalFormatting>
  <conditionalFormatting sqref="O162">
    <cfRule type="cellIs" dxfId="3076" priority="1044" operator="equal">
      <formula>"Extremo"</formula>
    </cfRule>
    <cfRule type="cellIs" dxfId="3075" priority="1045" operator="equal">
      <formula>"Alto"</formula>
    </cfRule>
    <cfRule type="cellIs" dxfId="3074" priority="1046" operator="equal">
      <formula>"Moderado"</formula>
    </cfRule>
    <cfRule type="cellIs" dxfId="3073" priority="1047" operator="equal">
      <formula>"Bajo"</formula>
    </cfRule>
  </conditionalFormatting>
  <conditionalFormatting sqref="L162:L165">
    <cfRule type="containsText" dxfId="3072" priority="1043" operator="containsText" text="❌">
      <formula>NOT(ISERROR(SEARCH("❌",L162)))</formula>
    </cfRule>
  </conditionalFormatting>
  <conditionalFormatting sqref="M31">
    <cfRule type="cellIs" dxfId="3071" priority="1038" operator="equal">
      <formula>"Catastrófico"</formula>
    </cfRule>
    <cfRule type="cellIs" dxfId="3070" priority="1039" operator="equal">
      <formula>"Mayor"</formula>
    </cfRule>
    <cfRule type="cellIs" dxfId="3069" priority="1040" operator="equal">
      <formula>"Moderado"</formula>
    </cfRule>
    <cfRule type="cellIs" dxfId="3068" priority="1041" operator="equal">
      <formula>"Menor"</formula>
    </cfRule>
    <cfRule type="cellIs" dxfId="3067" priority="1042" operator="equal">
      <formula>"Leve"</formula>
    </cfRule>
  </conditionalFormatting>
  <conditionalFormatting sqref="I31">
    <cfRule type="cellIs" dxfId="3066" priority="1033" operator="equal">
      <formula>"Muy Alta"</formula>
    </cfRule>
    <cfRule type="cellIs" dxfId="3065" priority="1034" operator="equal">
      <formula>"Alta"</formula>
    </cfRule>
    <cfRule type="cellIs" dxfId="3064" priority="1035" operator="equal">
      <formula>"Media"</formula>
    </cfRule>
    <cfRule type="cellIs" dxfId="3063" priority="1036" operator="equal">
      <formula>"Baja"</formula>
    </cfRule>
    <cfRule type="cellIs" dxfId="3062" priority="1037" operator="equal">
      <formula>"Muy Baja"</formula>
    </cfRule>
  </conditionalFormatting>
  <conditionalFormatting sqref="O31">
    <cfRule type="cellIs" dxfId="3061" priority="1029" operator="equal">
      <formula>"Extremo"</formula>
    </cfRule>
    <cfRule type="cellIs" dxfId="3060" priority="1030" operator="equal">
      <formula>"Alto"</formula>
    </cfRule>
    <cfRule type="cellIs" dxfId="3059" priority="1031" operator="equal">
      <formula>"Moderado"</formula>
    </cfRule>
    <cfRule type="cellIs" dxfId="3058" priority="1032" operator="equal">
      <formula>"Bajo"</formula>
    </cfRule>
  </conditionalFormatting>
  <conditionalFormatting sqref="L31:L34">
    <cfRule type="containsText" dxfId="3057" priority="1028" operator="containsText" text="❌">
      <formula>NOT(ISERROR(SEARCH("❌",L31)))</formula>
    </cfRule>
  </conditionalFormatting>
  <conditionalFormatting sqref="M166">
    <cfRule type="cellIs" dxfId="3056" priority="1023" operator="equal">
      <formula>"Catastrófico"</formula>
    </cfRule>
    <cfRule type="cellIs" dxfId="3055" priority="1024" operator="equal">
      <formula>"Mayor"</formula>
    </cfRule>
    <cfRule type="cellIs" dxfId="3054" priority="1025" operator="equal">
      <formula>"Moderado"</formula>
    </cfRule>
    <cfRule type="cellIs" dxfId="3053" priority="1026" operator="equal">
      <formula>"Menor"</formula>
    </cfRule>
    <cfRule type="cellIs" dxfId="3052" priority="1027" operator="equal">
      <formula>"Leve"</formula>
    </cfRule>
  </conditionalFormatting>
  <conditionalFormatting sqref="I166">
    <cfRule type="cellIs" dxfId="3051" priority="1018" operator="equal">
      <formula>"Muy Alta"</formula>
    </cfRule>
    <cfRule type="cellIs" dxfId="3050" priority="1019" operator="equal">
      <formula>"Alta"</formula>
    </cfRule>
    <cfRule type="cellIs" dxfId="3049" priority="1020" operator="equal">
      <formula>"Media"</formula>
    </cfRule>
    <cfRule type="cellIs" dxfId="3048" priority="1021" operator="equal">
      <formula>"Baja"</formula>
    </cfRule>
    <cfRule type="cellIs" dxfId="3047" priority="1022" operator="equal">
      <formula>"Muy Baja"</formula>
    </cfRule>
  </conditionalFormatting>
  <conditionalFormatting sqref="O166">
    <cfRule type="cellIs" dxfId="3046" priority="1014" operator="equal">
      <formula>"Extremo"</formula>
    </cfRule>
    <cfRule type="cellIs" dxfId="3045" priority="1015" operator="equal">
      <formula>"Alto"</formula>
    </cfRule>
    <cfRule type="cellIs" dxfId="3044" priority="1016" operator="equal">
      <formula>"Moderado"</formula>
    </cfRule>
    <cfRule type="cellIs" dxfId="3043" priority="1017" operator="equal">
      <formula>"Bajo"</formula>
    </cfRule>
  </conditionalFormatting>
  <conditionalFormatting sqref="L166:L169">
    <cfRule type="containsText" dxfId="3042" priority="1013" operator="containsText" text="❌">
      <formula>NOT(ISERROR(SEARCH("❌",L166)))</formula>
    </cfRule>
  </conditionalFormatting>
  <conditionalFormatting sqref="M115">
    <cfRule type="cellIs" dxfId="3041" priority="1008" operator="equal">
      <formula>"Catastrófico"</formula>
    </cfRule>
    <cfRule type="cellIs" dxfId="3040" priority="1009" operator="equal">
      <formula>"Mayor"</formula>
    </cfRule>
    <cfRule type="cellIs" dxfId="3039" priority="1010" operator="equal">
      <formula>"Moderado"</formula>
    </cfRule>
    <cfRule type="cellIs" dxfId="3038" priority="1011" operator="equal">
      <formula>"Menor"</formula>
    </cfRule>
    <cfRule type="cellIs" dxfId="3037" priority="1012" operator="equal">
      <formula>"Leve"</formula>
    </cfRule>
  </conditionalFormatting>
  <conditionalFormatting sqref="I115">
    <cfRule type="cellIs" dxfId="3036" priority="1003" operator="equal">
      <formula>"Muy Alta"</formula>
    </cfRule>
    <cfRule type="cellIs" dxfId="3035" priority="1004" operator="equal">
      <formula>"Alta"</formula>
    </cfRule>
    <cfRule type="cellIs" dxfId="3034" priority="1005" operator="equal">
      <formula>"Media"</formula>
    </cfRule>
    <cfRule type="cellIs" dxfId="3033" priority="1006" operator="equal">
      <formula>"Baja"</formula>
    </cfRule>
    <cfRule type="cellIs" dxfId="3032" priority="1007" operator="equal">
      <formula>"Muy Baja"</formula>
    </cfRule>
  </conditionalFormatting>
  <conditionalFormatting sqref="O115">
    <cfRule type="cellIs" dxfId="3031" priority="999" operator="equal">
      <formula>"Extremo"</formula>
    </cfRule>
    <cfRule type="cellIs" dxfId="3030" priority="1000" operator="equal">
      <formula>"Alto"</formula>
    </cfRule>
    <cfRule type="cellIs" dxfId="3029" priority="1001" operator="equal">
      <formula>"Moderado"</formula>
    </cfRule>
    <cfRule type="cellIs" dxfId="3028" priority="1002" operator="equal">
      <formula>"Bajo"</formula>
    </cfRule>
  </conditionalFormatting>
  <conditionalFormatting sqref="L115">
    <cfRule type="containsText" dxfId="3027" priority="998" operator="containsText" text="❌">
      <formula>NOT(ISERROR(SEARCH("❌",L115)))</formula>
    </cfRule>
  </conditionalFormatting>
  <conditionalFormatting sqref="M35">
    <cfRule type="cellIs" dxfId="3026" priority="993" operator="equal">
      <formula>"Catastrófico"</formula>
    </cfRule>
    <cfRule type="cellIs" dxfId="3025" priority="994" operator="equal">
      <formula>"Mayor"</formula>
    </cfRule>
    <cfRule type="cellIs" dxfId="3024" priority="995" operator="equal">
      <formula>"Moderado"</formula>
    </cfRule>
    <cfRule type="cellIs" dxfId="3023" priority="996" operator="equal">
      <formula>"Menor"</formula>
    </cfRule>
    <cfRule type="cellIs" dxfId="3022" priority="997" operator="equal">
      <formula>"Leve"</formula>
    </cfRule>
  </conditionalFormatting>
  <conditionalFormatting sqref="I35">
    <cfRule type="cellIs" dxfId="3021" priority="988" operator="equal">
      <formula>"Muy Alta"</formula>
    </cfRule>
    <cfRule type="cellIs" dxfId="3020" priority="989" operator="equal">
      <formula>"Alta"</formula>
    </cfRule>
    <cfRule type="cellIs" dxfId="3019" priority="990" operator="equal">
      <formula>"Media"</formula>
    </cfRule>
    <cfRule type="cellIs" dxfId="3018" priority="991" operator="equal">
      <formula>"Baja"</formula>
    </cfRule>
    <cfRule type="cellIs" dxfId="3017" priority="992" operator="equal">
      <formula>"Muy Baja"</formula>
    </cfRule>
  </conditionalFormatting>
  <conditionalFormatting sqref="O35">
    <cfRule type="cellIs" dxfId="3016" priority="984" operator="equal">
      <formula>"Extremo"</formula>
    </cfRule>
    <cfRule type="cellIs" dxfId="3015" priority="985" operator="equal">
      <formula>"Alto"</formula>
    </cfRule>
    <cfRule type="cellIs" dxfId="3014" priority="986" operator="equal">
      <formula>"Moderado"</formula>
    </cfRule>
    <cfRule type="cellIs" dxfId="3013" priority="987" operator="equal">
      <formula>"Bajo"</formula>
    </cfRule>
  </conditionalFormatting>
  <conditionalFormatting sqref="L35:L38">
    <cfRule type="containsText" dxfId="3012" priority="983" operator="containsText" text="❌">
      <formula>NOT(ISERROR(SEARCH("❌",L35)))</formula>
    </cfRule>
  </conditionalFormatting>
  <conditionalFormatting sqref="M39">
    <cfRule type="cellIs" dxfId="3011" priority="978" operator="equal">
      <formula>"Catastrófico"</formula>
    </cfRule>
    <cfRule type="cellIs" dxfId="3010" priority="979" operator="equal">
      <formula>"Mayor"</formula>
    </cfRule>
    <cfRule type="cellIs" dxfId="3009" priority="980" operator="equal">
      <formula>"Moderado"</formula>
    </cfRule>
    <cfRule type="cellIs" dxfId="3008" priority="981" operator="equal">
      <formula>"Menor"</formula>
    </cfRule>
    <cfRule type="cellIs" dxfId="3007" priority="982" operator="equal">
      <formula>"Leve"</formula>
    </cfRule>
  </conditionalFormatting>
  <conditionalFormatting sqref="I39">
    <cfRule type="cellIs" dxfId="3006" priority="973" operator="equal">
      <formula>"Muy Alta"</formula>
    </cfRule>
    <cfRule type="cellIs" dxfId="3005" priority="974" operator="equal">
      <formula>"Alta"</formula>
    </cfRule>
    <cfRule type="cellIs" dxfId="3004" priority="975" operator="equal">
      <formula>"Media"</formula>
    </cfRule>
    <cfRule type="cellIs" dxfId="3003" priority="976" operator="equal">
      <formula>"Baja"</formula>
    </cfRule>
    <cfRule type="cellIs" dxfId="3002" priority="977" operator="equal">
      <formula>"Muy Baja"</formula>
    </cfRule>
  </conditionalFormatting>
  <conditionalFormatting sqref="O39">
    <cfRule type="cellIs" dxfId="3001" priority="969" operator="equal">
      <formula>"Extremo"</formula>
    </cfRule>
    <cfRule type="cellIs" dxfId="3000" priority="970" operator="equal">
      <formula>"Alto"</formula>
    </cfRule>
    <cfRule type="cellIs" dxfId="2999" priority="971" operator="equal">
      <formula>"Moderado"</formula>
    </cfRule>
    <cfRule type="cellIs" dxfId="2998" priority="972" operator="equal">
      <formula>"Bajo"</formula>
    </cfRule>
  </conditionalFormatting>
  <conditionalFormatting sqref="L39:L42">
    <cfRule type="containsText" dxfId="2997" priority="968" operator="containsText" text="❌">
      <formula>NOT(ISERROR(SEARCH("❌",L39)))</formula>
    </cfRule>
  </conditionalFormatting>
  <conditionalFormatting sqref="M11">
    <cfRule type="cellIs" dxfId="2996" priority="963" operator="equal">
      <formula>"Catastrófico"</formula>
    </cfRule>
    <cfRule type="cellIs" dxfId="2995" priority="964" operator="equal">
      <formula>"Mayor"</formula>
    </cfRule>
    <cfRule type="cellIs" dxfId="2994" priority="965" operator="equal">
      <formula>"Moderado"</formula>
    </cfRule>
    <cfRule type="cellIs" dxfId="2993" priority="966" operator="equal">
      <formula>"Menor"</formula>
    </cfRule>
    <cfRule type="cellIs" dxfId="2992" priority="967" operator="equal">
      <formula>"Leve"</formula>
    </cfRule>
  </conditionalFormatting>
  <conditionalFormatting sqref="I11">
    <cfRule type="cellIs" dxfId="2991" priority="958" operator="equal">
      <formula>"Muy Alta"</formula>
    </cfRule>
    <cfRule type="cellIs" dxfId="2990" priority="959" operator="equal">
      <formula>"Alta"</formula>
    </cfRule>
    <cfRule type="cellIs" dxfId="2989" priority="960" operator="equal">
      <formula>"Media"</formula>
    </cfRule>
    <cfRule type="cellIs" dxfId="2988" priority="961" operator="equal">
      <formula>"Baja"</formula>
    </cfRule>
    <cfRule type="cellIs" dxfId="2987" priority="962" operator="equal">
      <formula>"Muy Baja"</formula>
    </cfRule>
  </conditionalFormatting>
  <conditionalFormatting sqref="O11">
    <cfRule type="cellIs" dxfId="2986" priority="954" operator="equal">
      <formula>"Extremo"</formula>
    </cfRule>
    <cfRule type="cellIs" dxfId="2985" priority="955" operator="equal">
      <formula>"Alto"</formula>
    </cfRule>
    <cfRule type="cellIs" dxfId="2984" priority="956" operator="equal">
      <formula>"Moderado"</formula>
    </cfRule>
    <cfRule type="cellIs" dxfId="2983" priority="957" operator="equal">
      <formula>"Bajo"</formula>
    </cfRule>
  </conditionalFormatting>
  <conditionalFormatting sqref="L11:L14">
    <cfRule type="containsText" dxfId="2982" priority="953" operator="containsText" text="❌">
      <formula>NOT(ISERROR(SEARCH("❌",L11)))</formula>
    </cfRule>
  </conditionalFormatting>
  <conditionalFormatting sqref="M15">
    <cfRule type="cellIs" dxfId="2981" priority="948" operator="equal">
      <formula>"Catastrófico"</formula>
    </cfRule>
    <cfRule type="cellIs" dxfId="2980" priority="949" operator="equal">
      <formula>"Mayor"</formula>
    </cfRule>
    <cfRule type="cellIs" dxfId="2979" priority="950" operator="equal">
      <formula>"Moderado"</formula>
    </cfRule>
    <cfRule type="cellIs" dxfId="2978" priority="951" operator="equal">
      <formula>"Menor"</formula>
    </cfRule>
    <cfRule type="cellIs" dxfId="2977" priority="952" operator="equal">
      <formula>"Leve"</formula>
    </cfRule>
  </conditionalFormatting>
  <conditionalFormatting sqref="I15">
    <cfRule type="cellIs" dxfId="2976" priority="943" operator="equal">
      <formula>"Muy Alta"</formula>
    </cfRule>
    <cfRule type="cellIs" dxfId="2975" priority="944" operator="equal">
      <formula>"Alta"</formula>
    </cfRule>
    <cfRule type="cellIs" dxfId="2974" priority="945" operator="equal">
      <formula>"Media"</formula>
    </cfRule>
    <cfRule type="cellIs" dxfId="2973" priority="946" operator="equal">
      <formula>"Baja"</formula>
    </cfRule>
    <cfRule type="cellIs" dxfId="2972" priority="947" operator="equal">
      <formula>"Muy Baja"</formula>
    </cfRule>
  </conditionalFormatting>
  <conditionalFormatting sqref="O15">
    <cfRule type="cellIs" dxfId="2971" priority="939" operator="equal">
      <formula>"Extremo"</formula>
    </cfRule>
    <cfRule type="cellIs" dxfId="2970" priority="940" operator="equal">
      <formula>"Alto"</formula>
    </cfRule>
    <cfRule type="cellIs" dxfId="2969" priority="941" operator="equal">
      <formula>"Moderado"</formula>
    </cfRule>
    <cfRule type="cellIs" dxfId="2968" priority="942" operator="equal">
      <formula>"Bajo"</formula>
    </cfRule>
  </conditionalFormatting>
  <conditionalFormatting sqref="L15:L18">
    <cfRule type="containsText" dxfId="2967" priority="938" operator="containsText" text="❌">
      <formula>NOT(ISERROR(SEARCH("❌",L15)))</formula>
    </cfRule>
  </conditionalFormatting>
  <conditionalFormatting sqref="M43">
    <cfRule type="cellIs" dxfId="2966" priority="933" operator="equal">
      <formula>"Catastrófico"</formula>
    </cfRule>
    <cfRule type="cellIs" dxfId="2965" priority="934" operator="equal">
      <formula>"Mayor"</formula>
    </cfRule>
    <cfRule type="cellIs" dxfId="2964" priority="935" operator="equal">
      <formula>"Moderado"</formula>
    </cfRule>
    <cfRule type="cellIs" dxfId="2963" priority="936" operator="equal">
      <formula>"Menor"</formula>
    </cfRule>
    <cfRule type="cellIs" dxfId="2962" priority="937" operator="equal">
      <formula>"Leve"</formula>
    </cfRule>
  </conditionalFormatting>
  <conditionalFormatting sqref="I43">
    <cfRule type="cellIs" dxfId="2961" priority="928" operator="equal">
      <formula>"Muy Alta"</formula>
    </cfRule>
    <cfRule type="cellIs" dxfId="2960" priority="929" operator="equal">
      <formula>"Alta"</formula>
    </cfRule>
    <cfRule type="cellIs" dxfId="2959" priority="930" operator="equal">
      <formula>"Media"</formula>
    </cfRule>
    <cfRule type="cellIs" dxfId="2958" priority="931" operator="equal">
      <formula>"Baja"</formula>
    </cfRule>
    <cfRule type="cellIs" dxfId="2957" priority="932" operator="equal">
      <formula>"Muy Baja"</formula>
    </cfRule>
  </conditionalFormatting>
  <conditionalFormatting sqref="O43">
    <cfRule type="cellIs" dxfId="2956" priority="924" operator="equal">
      <formula>"Extremo"</formula>
    </cfRule>
    <cfRule type="cellIs" dxfId="2955" priority="925" operator="equal">
      <formula>"Alto"</formula>
    </cfRule>
    <cfRule type="cellIs" dxfId="2954" priority="926" operator="equal">
      <formula>"Moderado"</formula>
    </cfRule>
    <cfRule type="cellIs" dxfId="2953" priority="927" operator="equal">
      <formula>"Bajo"</formula>
    </cfRule>
  </conditionalFormatting>
  <conditionalFormatting sqref="L43:L46">
    <cfRule type="containsText" dxfId="2952" priority="923" operator="containsText" text="❌">
      <formula>NOT(ISERROR(SEARCH("❌",L43)))</formula>
    </cfRule>
  </conditionalFormatting>
  <conditionalFormatting sqref="M91">
    <cfRule type="cellIs" dxfId="2951" priority="918" operator="equal">
      <formula>"Catastrófico"</formula>
    </cfRule>
    <cfRule type="cellIs" dxfId="2950" priority="919" operator="equal">
      <formula>"Mayor"</formula>
    </cfRule>
    <cfRule type="cellIs" dxfId="2949" priority="920" operator="equal">
      <formula>"Moderado"</formula>
    </cfRule>
    <cfRule type="cellIs" dxfId="2948" priority="921" operator="equal">
      <formula>"Menor"</formula>
    </cfRule>
    <cfRule type="cellIs" dxfId="2947" priority="922" operator="equal">
      <formula>"Leve"</formula>
    </cfRule>
  </conditionalFormatting>
  <conditionalFormatting sqref="I91">
    <cfRule type="cellIs" dxfId="2946" priority="913" operator="equal">
      <formula>"Muy Alta"</formula>
    </cfRule>
    <cfRule type="cellIs" dxfId="2945" priority="914" operator="equal">
      <formula>"Alta"</formula>
    </cfRule>
    <cfRule type="cellIs" dxfId="2944" priority="915" operator="equal">
      <formula>"Media"</formula>
    </cfRule>
    <cfRule type="cellIs" dxfId="2943" priority="916" operator="equal">
      <formula>"Baja"</formula>
    </cfRule>
    <cfRule type="cellIs" dxfId="2942" priority="917" operator="equal">
      <formula>"Muy Baja"</formula>
    </cfRule>
  </conditionalFormatting>
  <conditionalFormatting sqref="O91">
    <cfRule type="cellIs" dxfId="2941" priority="909" operator="equal">
      <formula>"Extremo"</formula>
    </cfRule>
    <cfRule type="cellIs" dxfId="2940" priority="910" operator="equal">
      <formula>"Alto"</formula>
    </cfRule>
    <cfRule type="cellIs" dxfId="2939" priority="911" operator="equal">
      <formula>"Moderado"</formula>
    </cfRule>
    <cfRule type="cellIs" dxfId="2938" priority="912" operator="equal">
      <formula>"Bajo"</formula>
    </cfRule>
  </conditionalFormatting>
  <conditionalFormatting sqref="L91">
    <cfRule type="containsText" dxfId="2937" priority="908" operator="containsText" text="❌">
      <formula>NOT(ISERROR(SEARCH("❌",L91)))</formula>
    </cfRule>
  </conditionalFormatting>
  <conditionalFormatting sqref="M51">
    <cfRule type="cellIs" dxfId="2936" priority="903" operator="equal">
      <formula>"Catastrófico"</formula>
    </cfRule>
    <cfRule type="cellIs" dxfId="2935" priority="904" operator="equal">
      <formula>"Mayor"</formula>
    </cfRule>
    <cfRule type="cellIs" dxfId="2934" priority="905" operator="equal">
      <formula>"Moderado"</formula>
    </cfRule>
    <cfRule type="cellIs" dxfId="2933" priority="906" operator="equal">
      <formula>"Menor"</formula>
    </cfRule>
    <cfRule type="cellIs" dxfId="2932" priority="907" operator="equal">
      <formula>"Leve"</formula>
    </cfRule>
  </conditionalFormatting>
  <conditionalFormatting sqref="I51">
    <cfRule type="cellIs" dxfId="2931" priority="898" operator="equal">
      <formula>"Muy Alta"</formula>
    </cfRule>
    <cfRule type="cellIs" dxfId="2930" priority="899" operator="equal">
      <formula>"Alta"</formula>
    </cfRule>
    <cfRule type="cellIs" dxfId="2929" priority="900" operator="equal">
      <formula>"Media"</formula>
    </cfRule>
    <cfRule type="cellIs" dxfId="2928" priority="901" operator="equal">
      <formula>"Baja"</formula>
    </cfRule>
    <cfRule type="cellIs" dxfId="2927" priority="902" operator="equal">
      <formula>"Muy Baja"</formula>
    </cfRule>
  </conditionalFormatting>
  <conditionalFormatting sqref="O51">
    <cfRule type="cellIs" dxfId="2926" priority="894" operator="equal">
      <formula>"Extremo"</formula>
    </cfRule>
    <cfRule type="cellIs" dxfId="2925" priority="895" operator="equal">
      <formula>"Alto"</formula>
    </cfRule>
    <cfRule type="cellIs" dxfId="2924" priority="896" operator="equal">
      <formula>"Moderado"</formula>
    </cfRule>
    <cfRule type="cellIs" dxfId="2923" priority="897" operator="equal">
      <formula>"Bajo"</formula>
    </cfRule>
  </conditionalFormatting>
  <conditionalFormatting sqref="L51:L54">
    <cfRule type="containsText" dxfId="2922" priority="893" operator="containsText" text="❌">
      <formula>NOT(ISERROR(SEARCH("❌",L51)))</formula>
    </cfRule>
  </conditionalFormatting>
  <conditionalFormatting sqref="M47">
    <cfRule type="cellIs" dxfId="2921" priority="888" operator="equal">
      <formula>"Catastrófico"</formula>
    </cfRule>
    <cfRule type="cellIs" dxfId="2920" priority="889" operator="equal">
      <formula>"Mayor"</formula>
    </cfRule>
    <cfRule type="cellIs" dxfId="2919" priority="890" operator="equal">
      <formula>"Moderado"</formula>
    </cfRule>
    <cfRule type="cellIs" dxfId="2918" priority="891" operator="equal">
      <formula>"Menor"</formula>
    </cfRule>
    <cfRule type="cellIs" dxfId="2917" priority="892" operator="equal">
      <formula>"Leve"</formula>
    </cfRule>
  </conditionalFormatting>
  <conditionalFormatting sqref="I47">
    <cfRule type="cellIs" dxfId="2916" priority="883" operator="equal">
      <formula>"Muy Alta"</formula>
    </cfRule>
    <cfRule type="cellIs" dxfId="2915" priority="884" operator="equal">
      <formula>"Alta"</formula>
    </cfRule>
    <cfRule type="cellIs" dxfId="2914" priority="885" operator="equal">
      <formula>"Media"</formula>
    </cfRule>
    <cfRule type="cellIs" dxfId="2913" priority="886" operator="equal">
      <formula>"Baja"</formula>
    </cfRule>
    <cfRule type="cellIs" dxfId="2912" priority="887" operator="equal">
      <formula>"Muy Baja"</formula>
    </cfRule>
  </conditionalFormatting>
  <conditionalFormatting sqref="O47">
    <cfRule type="cellIs" dxfId="2911" priority="879" operator="equal">
      <formula>"Extremo"</formula>
    </cfRule>
    <cfRule type="cellIs" dxfId="2910" priority="880" operator="equal">
      <formula>"Alto"</formula>
    </cfRule>
    <cfRule type="cellIs" dxfId="2909" priority="881" operator="equal">
      <formula>"Moderado"</formula>
    </cfRule>
    <cfRule type="cellIs" dxfId="2908" priority="882" operator="equal">
      <formula>"Bajo"</formula>
    </cfRule>
  </conditionalFormatting>
  <conditionalFormatting sqref="L47:L50">
    <cfRule type="containsText" dxfId="2907" priority="878" operator="containsText" text="❌">
      <formula>NOT(ISERROR(SEARCH("❌",L47)))</formula>
    </cfRule>
  </conditionalFormatting>
  <conditionalFormatting sqref="M95">
    <cfRule type="cellIs" dxfId="2906" priority="873" operator="equal">
      <formula>"Catastrófico"</formula>
    </cfRule>
    <cfRule type="cellIs" dxfId="2905" priority="874" operator="equal">
      <formula>"Mayor"</formula>
    </cfRule>
    <cfRule type="cellIs" dxfId="2904" priority="875" operator="equal">
      <formula>"Moderado"</formula>
    </cfRule>
    <cfRule type="cellIs" dxfId="2903" priority="876" operator="equal">
      <formula>"Menor"</formula>
    </cfRule>
    <cfRule type="cellIs" dxfId="2902" priority="877" operator="equal">
      <formula>"Leve"</formula>
    </cfRule>
  </conditionalFormatting>
  <conditionalFormatting sqref="I95">
    <cfRule type="cellIs" dxfId="2901" priority="868" operator="equal">
      <formula>"Muy Alta"</formula>
    </cfRule>
    <cfRule type="cellIs" dxfId="2900" priority="869" operator="equal">
      <formula>"Alta"</formula>
    </cfRule>
    <cfRule type="cellIs" dxfId="2899" priority="870" operator="equal">
      <formula>"Media"</formula>
    </cfRule>
    <cfRule type="cellIs" dxfId="2898" priority="871" operator="equal">
      <formula>"Baja"</formula>
    </cfRule>
    <cfRule type="cellIs" dxfId="2897" priority="872" operator="equal">
      <formula>"Muy Baja"</formula>
    </cfRule>
  </conditionalFormatting>
  <conditionalFormatting sqref="O95">
    <cfRule type="cellIs" dxfId="2896" priority="864" operator="equal">
      <formula>"Extremo"</formula>
    </cfRule>
    <cfRule type="cellIs" dxfId="2895" priority="865" operator="equal">
      <formula>"Alto"</formula>
    </cfRule>
    <cfRule type="cellIs" dxfId="2894" priority="866" operator="equal">
      <formula>"Moderado"</formula>
    </cfRule>
    <cfRule type="cellIs" dxfId="2893" priority="867" operator="equal">
      <formula>"Bajo"</formula>
    </cfRule>
  </conditionalFormatting>
  <conditionalFormatting sqref="L95">
    <cfRule type="containsText" dxfId="2892" priority="863" operator="containsText" text="❌">
      <formula>NOT(ISERROR(SEARCH("❌",L95)))</formula>
    </cfRule>
  </conditionalFormatting>
  <conditionalFormatting sqref="M99">
    <cfRule type="cellIs" dxfId="2891" priority="858" operator="equal">
      <formula>"Catastrófico"</formula>
    </cfRule>
    <cfRule type="cellIs" dxfId="2890" priority="859" operator="equal">
      <formula>"Mayor"</formula>
    </cfRule>
    <cfRule type="cellIs" dxfId="2889" priority="860" operator="equal">
      <formula>"Moderado"</formula>
    </cfRule>
    <cfRule type="cellIs" dxfId="2888" priority="861" operator="equal">
      <formula>"Menor"</formula>
    </cfRule>
    <cfRule type="cellIs" dxfId="2887" priority="862" operator="equal">
      <formula>"Leve"</formula>
    </cfRule>
  </conditionalFormatting>
  <conditionalFormatting sqref="I99">
    <cfRule type="cellIs" dxfId="2886" priority="853" operator="equal">
      <formula>"Muy Alta"</formula>
    </cfRule>
    <cfRule type="cellIs" dxfId="2885" priority="854" operator="equal">
      <formula>"Alta"</formula>
    </cfRule>
    <cfRule type="cellIs" dxfId="2884" priority="855" operator="equal">
      <formula>"Media"</formula>
    </cfRule>
    <cfRule type="cellIs" dxfId="2883" priority="856" operator="equal">
      <formula>"Baja"</formula>
    </cfRule>
    <cfRule type="cellIs" dxfId="2882" priority="857" operator="equal">
      <formula>"Muy Baja"</formula>
    </cfRule>
  </conditionalFormatting>
  <conditionalFormatting sqref="O99">
    <cfRule type="cellIs" dxfId="2881" priority="849" operator="equal">
      <formula>"Extremo"</formula>
    </cfRule>
    <cfRule type="cellIs" dxfId="2880" priority="850" operator="equal">
      <formula>"Alto"</formula>
    </cfRule>
    <cfRule type="cellIs" dxfId="2879" priority="851" operator="equal">
      <formula>"Moderado"</formula>
    </cfRule>
    <cfRule type="cellIs" dxfId="2878" priority="852" operator="equal">
      <formula>"Bajo"</formula>
    </cfRule>
  </conditionalFormatting>
  <conditionalFormatting sqref="L99">
    <cfRule type="containsText" dxfId="2877" priority="848" operator="containsText" text="❌">
      <formula>NOT(ISERROR(SEARCH("❌",L99)))</formula>
    </cfRule>
  </conditionalFormatting>
  <conditionalFormatting sqref="M124">
    <cfRule type="cellIs" dxfId="2876" priority="843" operator="equal">
      <formula>"Catastrófico"</formula>
    </cfRule>
    <cfRule type="cellIs" dxfId="2875" priority="844" operator="equal">
      <formula>"Mayor"</formula>
    </cfRule>
    <cfRule type="cellIs" dxfId="2874" priority="845" operator="equal">
      <formula>"Moderado"</formula>
    </cfRule>
    <cfRule type="cellIs" dxfId="2873" priority="846" operator="equal">
      <formula>"Menor"</formula>
    </cfRule>
    <cfRule type="cellIs" dxfId="2872" priority="847" operator="equal">
      <formula>"Leve"</formula>
    </cfRule>
  </conditionalFormatting>
  <conditionalFormatting sqref="I124">
    <cfRule type="cellIs" dxfId="2871" priority="838" operator="equal">
      <formula>"Muy Alta"</formula>
    </cfRule>
    <cfRule type="cellIs" dxfId="2870" priority="839" operator="equal">
      <formula>"Alta"</formula>
    </cfRule>
    <cfRule type="cellIs" dxfId="2869" priority="840" operator="equal">
      <formula>"Media"</formula>
    </cfRule>
    <cfRule type="cellIs" dxfId="2868" priority="841" operator="equal">
      <formula>"Baja"</formula>
    </cfRule>
    <cfRule type="cellIs" dxfId="2867" priority="842" operator="equal">
      <formula>"Muy Baja"</formula>
    </cfRule>
  </conditionalFormatting>
  <conditionalFormatting sqref="O124">
    <cfRule type="cellIs" dxfId="2866" priority="834" operator="equal">
      <formula>"Extremo"</formula>
    </cfRule>
    <cfRule type="cellIs" dxfId="2865" priority="835" operator="equal">
      <formula>"Alto"</formula>
    </cfRule>
    <cfRule type="cellIs" dxfId="2864" priority="836" operator="equal">
      <formula>"Moderado"</formula>
    </cfRule>
    <cfRule type="cellIs" dxfId="2863" priority="837" operator="equal">
      <formula>"Bajo"</formula>
    </cfRule>
  </conditionalFormatting>
  <conditionalFormatting sqref="L124">
    <cfRule type="containsText" dxfId="2862" priority="833" operator="containsText" text="❌">
      <formula>NOT(ISERROR(SEARCH("❌",L124)))</formula>
    </cfRule>
  </conditionalFormatting>
  <conditionalFormatting sqref="M103">
    <cfRule type="cellIs" dxfId="2861" priority="828" operator="equal">
      <formula>"Catastrófico"</formula>
    </cfRule>
    <cfRule type="cellIs" dxfId="2860" priority="829" operator="equal">
      <formula>"Mayor"</formula>
    </cfRule>
    <cfRule type="cellIs" dxfId="2859" priority="830" operator="equal">
      <formula>"Moderado"</formula>
    </cfRule>
    <cfRule type="cellIs" dxfId="2858" priority="831" operator="equal">
      <formula>"Menor"</formula>
    </cfRule>
    <cfRule type="cellIs" dxfId="2857" priority="832" operator="equal">
      <formula>"Leve"</formula>
    </cfRule>
  </conditionalFormatting>
  <conditionalFormatting sqref="I103">
    <cfRule type="cellIs" dxfId="2856" priority="823" operator="equal">
      <formula>"Muy Alta"</formula>
    </cfRule>
    <cfRule type="cellIs" dxfId="2855" priority="824" operator="equal">
      <formula>"Alta"</formula>
    </cfRule>
    <cfRule type="cellIs" dxfId="2854" priority="825" operator="equal">
      <formula>"Media"</formula>
    </cfRule>
    <cfRule type="cellIs" dxfId="2853" priority="826" operator="equal">
      <formula>"Baja"</formula>
    </cfRule>
    <cfRule type="cellIs" dxfId="2852" priority="827" operator="equal">
      <formula>"Muy Baja"</formula>
    </cfRule>
  </conditionalFormatting>
  <conditionalFormatting sqref="O103">
    <cfRule type="cellIs" dxfId="2851" priority="819" operator="equal">
      <formula>"Extremo"</formula>
    </cfRule>
    <cfRule type="cellIs" dxfId="2850" priority="820" operator="equal">
      <formula>"Alto"</formula>
    </cfRule>
    <cfRule type="cellIs" dxfId="2849" priority="821" operator="equal">
      <formula>"Moderado"</formula>
    </cfRule>
    <cfRule type="cellIs" dxfId="2848" priority="822" operator="equal">
      <formula>"Bajo"</formula>
    </cfRule>
  </conditionalFormatting>
  <conditionalFormatting sqref="L103">
    <cfRule type="containsText" dxfId="2847" priority="818" operator="containsText" text="❌">
      <formula>NOT(ISERROR(SEARCH("❌",L103)))</formula>
    </cfRule>
  </conditionalFormatting>
  <conditionalFormatting sqref="M107">
    <cfRule type="cellIs" dxfId="2846" priority="813" operator="equal">
      <formula>"Catastrófico"</formula>
    </cfRule>
    <cfRule type="cellIs" dxfId="2845" priority="814" operator="equal">
      <formula>"Mayor"</formula>
    </cfRule>
    <cfRule type="cellIs" dxfId="2844" priority="815" operator="equal">
      <formula>"Moderado"</formula>
    </cfRule>
    <cfRule type="cellIs" dxfId="2843" priority="816" operator="equal">
      <formula>"Menor"</formula>
    </cfRule>
    <cfRule type="cellIs" dxfId="2842" priority="817" operator="equal">
      <formula>"Leve"</formula>
    </cfRule>
  </conditionalFormatting>
  <conditionalFormatting sqref="I107">
    <cfRule type="cellIs" dxfId="2841" priority="808" operator="equal">
      <formula>"Muy Alta"</formula>
    </cfRule>
    <cfRule type="cellIs" dxfId="2840" priority="809" operator="equal">
      <formula>"Alta"</formula>
    </cfRule>
    <cfRule type="cellIs" dxfId="2839" priority="810" operator="equal">
      <formula>"Media"</formula>
    </cfRule>
    <cfRule type="cellIs" dxfId="2838" priority="811" operator="equal">
      <formula>"Baja"</formula>
    </cfRule>
    <cfRule type="cellIs" dxfId="2837" priority="812" operator="equal">
      <formula>"Muy Baja"</formula>
    </cfRule>
  </conditionalFormatting>
  <conditionalFormatting sqref="O107">
    <cfRule type="cellIs" dxfId="2836" priority="804" operator="equal">
      <formula>"Extremo"</formula>
    </cfRule>
    <cfRule type="cellIs" dxfId="2835" priority="805" operator="equal">
      <formula>"Alto"</formula>
    </cfRule>
    <cfRule type="cellIs" dxfId="2834" priority="806" operator="equal">
      <formula>"Moderado"</formula>
    </cfRule>
    <cfRule type="cellIs" dxfId="2833" priority="807" operator="equal">
      <formula>"Bajo"</formula>
    </cfRule>
  </conditionalFormatting>
  <conditionalFormatting sqref="L107">
    <cfRule type="containsText" dxfId="2832" priority="803" operator="containsText" text="❌">
      <formula>NOT(ISERROR(SEARCH("❌",L107)))</formula>
    </cfRule>
  </conditionalFormatting>
  <conditionalFormatting sqref="M111">
    <cfRule type="cellIs" dxfId="2831" priority="798" operator="equal">
      <formula>"Catastrófico"</formula>
    </cfRule>
    <cfRule type="cellIs" dxfId="2830" priority="799" operator="equal">
      <formula>"Mayor"</formula>
    </cfRule>
    <cfRule type="cellIs" dxfId="2829" priority="800" operator="equal">
      <formula>"Moderado"</formula>
    </cfRule>
    <cfRule type="cellIs" dxfId="2828" priority="801" operator="equal">
      <formula>"Menor"</formula>
    </cfRule>
    <cfRule type="cellIs" dxfId="2827" priority="802" operator="equal">
      <formula>"Leve"</formula>
    </cfRule>
  </conditionalFormatting>
  <conditionalFormatting sqref="I111">
    <cfRule type="cellIs" dxfId="2826" priority="793" operator="equal">
      <formula>"Muy Alta"</formula>
    </cfRule>
    <cfRule type="cellIs" dxfId="2825" priority="794" operator="equal">
      <formula>"Alta"</formula>
    </cfRule>
    <cfRule type="cellIs" dxfId="2824" priority="795" operator="equal">
      <formula>"Media"</formula>
    </cfRule>
    <cfRule type="cellIs" dxfId="2823" priority="796" operator="equal">
      <formula>"Baja"</formula>
    </cfRule>
    <cfRule type="cellIs" dxfId="2822" priority="797" operator="equal">
      <formula>"Muy Baja"</formula>
    </cfRule>
  </conditionalFormatting>
  <conditionalFormatting sqref="O111">
    <cfRule type="cellIs" dxfId="2821" priority="789" operator="equal">
      <formula>"Extremo"</formula>
    </cfRule>
    <cfRule type="cellIs" dxfId="2820" priority="790" operator="equal">
      <formula>"Alto"</formula>
    </cfRule>
    <cfRule type="cellIs" dxfId="2819" priority="791" operator="equal">
      <formula>"Moderado"</formula>
    </cfRule>
    <cfRule type="cellIs" dxfId="2818" priority="792" operator="equal">
      <formula>"Bajo"</formula>
    </cfRule>
  </conditionalFormatting>
  <conditionalFormatting sqref="L111">
    <cfRule type="containsText" dxfId="2817" priority="788" operator="containsText" text="❌">
      <formula>NOT(ISERROR(SEARCH("❌",L111)))</formula>
    </cfRule>
  </conditionalFormatting>
  <conditionalFormatting sqref="M170">
    <cfRule type="cellIs" dxfId="2816" priority="783" operator="equal">
      <formula>"Catastrófico"</formula>
    </cfRule>
    <cfRule type="cellIs" dxfId="2815" priority="784" operator="equal">
      <formula>"Mayor"</formula>
    </cfRule>
    <cfRule type="cellIs" dxfId="2814" priority="785" operator="equal">
      <formula>"Moderado"</formula>
    </cfRule>
    <cfRule type="cellIs" dxfId="2813" priority="786" operator="equal">
      <formula>"Menor"</formula>
    </cfRule>
    <cfRule type="cellIs" dxfId="2812" priority="787" operator="equal">
      <formula>"Leve"</formula>
    </cfRule>
  </conditionalFormatting>
  <conditionalFormatting sqref="I170">
    <cfRule type="cellIs" dxfId="2811" priority="778" operator="equal">
      <formula>"Muy Alta"</formula>
    </cfRule>
    <cfRule type="cellIs" dxfId="2810" priority="779" operator="equal">
      <formula>"Alta"</formula>
    </cfRule>
    <cfRule type="cellIs" dxfId="2809" priority="780" operator="equal">
      <formula>"Media"</formula>
    </cfRule>
    <cfRule type="cellIs" dxfId="2808" priority="781" operator="equal">
      <formula>"Baja"</formula>
    </cfRule>
    <cfRule type="cellIs" dxfId="2807" priority="782" operator="equal">
      <formula>"Muy Baja"</formula>
    </cfRule>
  </conditionalFormatting>
  <conditionalFormatting sqref="O170">
    <cfRule type="cellIs" dxfId="2806" priority="774" operator="equal">
      <formula>"Extremo"</formula>
    </cfRule>
    <cfRule type="cellIs" dxfId="2805" priority="775" operator="equal">
      <formula>"Alto"</formula>
    </cfRule>
    <cfRule type="cellIs" dxfId="2804" priority="776" operator="equal">
      <formula>"Moderado"</formula>
    </cfRule>
    <cfRule type="cellIs" dxfId="2803" priority="777" operator="equal">
      <formula>"Bajo"</formula>
    </cfRule>
  </conditionalFormatting>
  <conditionalFormatting sqref="L170:L173">
    <cfRule type="containsText" dxfId="2802" priority="773" operator="containsText" text="❌">
      <formula>NOT(ISERROR(SEARCH("❌",L170)))</formula>
    </cfRule>
  </conditionalFormatting>
  <conditionalFormatting sqref="M174">
    <cfRule type="cellIs" dxfId="2801" priority="768" operator="equal">
      <formula>"Catastrófico"</formula>
    </cfRule>
    <cfRule type="cellIs" dxfId="2800" priority="769" operator="equal">
      <formula>"Mayor"</formula>
    </cfRule>
    <cfRule type="cellIs" dxfId="2799" priority="770" operator="equal">
      <formula>"Moderado"</formula>
    </cfRule>
    <cfRule type="cellIs" dxfId="2798" priority="771" operator="equal">
      <formula>"Menor"</formula>
    </cfRule>
    <cfRule type="cellIs" dxfId="2797" priority="772" operator="equal">
      <formula>"Leve"</formula>
    </cfRule>
  </conditionalFormatting>
  <conditionalFormatting sqref="I174">
    <cfRule type="cellIs" dxfId="2796" priority="763" operator="equal">
      <formula>"Muy Alta"</formula>
    </cfRule>
    <cfRule type="cellIs" dxfId="2795" priority="764" operator="equal">
      <formula>"Alta"</formula>
    </cfRule>
    <cfRule type="cellIs" dxfId="2794" priority="765" operator="equal">
      <formula>"Media"</formula>
    </cfRule>
    <cfRule type="cellIs" dxfId="2793" priority="766" operator="equal">
      <formula>"Baja"</formula>
    </cfRule>
    <cfRule type="cellIs" dxfId="2792" priority="767" operator="equal">
      <formula>"Muy Baja"</formula>
    </cfRule>
  </conditionalFormatting>
  <conditionalFormatting sqref="O174">
    <cfRule type="cellIs" dxfId="2791" priority="759" operator="equal">
      <formula>"Extremo"</formula>
    </cfRule>
    <cfRule type="cellIs" dxfId="2790" priority="760" operator="equal">
      <formula>"Alto"</formula>
    </cfRule>
    <cfRule type="cellIs" dxfId="2789" priority="761" operator="equal">
      <formula>"Moderado"</formula>
    </cfRule>
    <cfRule type="cellIs" dxfId="2788" priority="762" operator="equal">
      <formula>"Bajo"</formula>
    </cfRule>
  </conditionalFormatting>
  <conditionalFormatting sqref="L174:L177">
    <cfRule type="containsText" dxfId="2787" priority="758" operator="containsText" text="❌">
      <formula>NOT(ISERROR(SEARCH("❌",L174)))</formula>
    </cfRule>
  </conditionalFormatting>
  <conditionalFormatting sqref="M119:M120">
    <cfRule type="cellIs" dxfId="2786" priority="743" operator="equal">
      <formula>"Catastrófico"</formula>
    </cfRule>
    <cfRule type="cellIs" dxfId="2785" priority="744" operator="equal">
      <formula>"Mayor"</formula>
    </cfRule>
    <cfRule type="cellIs" dxfId="2784" priority="745" operator="equal">
      <formula>"Moderado"</formula>
    </cfRule>
    <cfRule type="cellIs" dxfId="2783" priority="746" operator="equal">
      <formula>"Menor"</formula>
    </cfRule>
    <cfRule type="cellIs" dxfId="2782" priority="747" operator="equal">
      <formula>"Leve"</formula>
    </cfRule>
  </conditionalFormatting>
  <conditionalFormatting sqref="H63">
    <cfRule type="cellIs" dxfId="2781" priority="753" operator="equal">
      <formula>"Muy Alta"</formula>
    </cfRule>
    <cfRule type="cellIs" dxfId="2780" priority="754" operator="equal">
      <formula>"Alta"</formula>
    </cfRule>
    <cfRule type="cellIs" dxfId="2779" priority="755" operator="equal">
      <formula>"Media"</formula>
    </cfRule>
    <cfRule type="cellIs" dxfId="2778" priority="756" operator="equal">
      <formula>"Baja"</formula>
    </cfRule>
    <cfRule type="cellIs" dxfId="2777" priority="757" operator="equal">
      <formula>"Muy Baja"</formula>
    </cfRule>
  </conditionalFormatting>
  <conditionalFormatting sqref="H120">
    <cfRule type="cellIs" dxfId="2776" priority="748" operator="equal">
      <formula>"Muy Alta"</formula>
    </cfRule>
    <cfRule type="cellIs" dxfId="2775" priority="749" operator="equal">
      <formula>"Alta"</formula>
    </cfRule>
    <cfRule type="cellIs" dxfId="2774" priority="750" operator="equal">
      <formula>"Media"</formula>
    </cfRule>
    <cfRule type="cellIs" dxfId="2773" priority="751" operator="equal">
      <formula>"Baja"</formula>
    </cfRule>
    <cfRule type="cellIs" dxfId="2772" priority="752" operator="equal">
      <formula>"Muy Baja"</formula>
    </cfRule>
  </conditionalFormatting>
  <conditionalFormatting sqref="O119:O120">
    <cfRule type="cellIs" dxfId="2771" priority="734" operator="equal">
      <formula>"Extremo"</formula>
    </cfRule>
    <cfRule type="cellIs" dxfId="2770" priority="735" operator="equal">
      <formula>"Alto"</formula>
    </cfRule>
    <cfRule type="cellIs" dxfId="2769" priority="736" operator="equal">
      <formula>"Moderado"</formula>
    </cfRule>
    <cfRule type="cellIs" dxfId="2768" priority="737" operator="equal">
      <formula>"Bajo"</formula>
    </cfRule>
  </conditionalFormatting>
  <conditionalFormatting sqref="L119:L120">
    <cfRule type="containsText" dxfId="2767" priority="733" operator="containsText" text="❌">
      <formula>NOT(ISERROR(SEARCH("❌",L119)))</formula>
    </cfRule>
  </conditionalFormatting>
  <conditionalFormatting sqref="I119:I120">
    <cfRule type="cellIs" dxfId="2766" priority="738" operator="equal">
      <formula>"Muy Alta"</formula>
    </cfRule>
    <cfRule type="cellIs" dxfId="2765" priority="739" operator="equal">
      <formula>"Alta"</formula>
    </cfRule>
    <cfRule type="cellIs" dxfId="2764" priority="740" operator="equal">
      <formula>"Media"</formula>
    </cfRule>
    <cfRule type="cellIs" dxfId="2763" priority="741" operator="equal">
      <formula>"Baja"</formula>
    </cfRule>
    <cfRule type="cellIs" dxfId="2762" priority="742" operator="equal">
      <formula>"Muy Baja"</formula>
    </cfRule>
  </conditionalFormatting>
  <conditionalFormatting sqref="M55 M63">
    <cfRule type="cellIs" dxfId="2761" priority="728" operator="equal">
      <formula>"Catastrófico"</formula>
    </cfRule>
    <cfRule type="cellIs" dxfId="2760" priority="729" operator="equal">
      <formula>"Mayor"</formula>
    </cfRule>
    <cfRule type="cellIs" dxfId="2759" priority="730" operator="equal">
      <formula>"Moderado"</formula>
    </cfRule>
    <cfRule type="cellIs" dxfId="2758" priority="731" operator="equal">
      <formula>"Menor"</formula>
    </cfRule>
    <cfRule type="cellIs" dxfId="2757" priority="732" operator="equal">
      <formula>"Leve"</formula>
    </cfRule>
  </conditionalFormatting>
  <conditionalFormatting sqref="I55">
    <cfRule type="cellIs" dxfId="2756" priority="723" operator="equal">
      <formula>"Muy Alta"</formula>
    </cfRule>
    <cfRule type="cellIs" dxfId="2755" priority="724" operator="equal">
      <formula>"Alta"</formula>
    </cfRule>
    <cfRule type="cellIs" dxfId="2754" priority="725" operator="equal">
      <formula>"Media"</formula>
    </cfRule>
    <cfRule type="cellIs" dxfId="2753" priority="726" operator="equal">
      <formula>"Baja"</formula>
    </cfRule>
    <cfRule type="cellIs" dxfId="2752" priority="727" operator="equal">
      <formula>"Muy Baja"</formula>
    </cfRule>
  </conditionalFormatting>
  <conditionalFormatting sqref="O55 O63">
    <cfRule type="cellIs" dxfId="2751" priority="719" operator="equal">
      <formula>"Extremo"</formula>
    </cfRule>
    <cfRule type="cellIs" dxfId="2750" priority="720" operator="equal">
      <formula>"Alto"</formula>
    </cfRule>
    <cfRule type="cellIs" dxfId="2749" priority="721" operator="equal">
      <formula>"Moderado"</formula>
    </cfRule>
    <cfRule type="cellIs" dxfId="2748" priority="722" operator="equal">
      <formula>"Bajo"</formula>
    </cfRule>
  </conditionalFormatting>
  <conditionalFormatting sqref="L55:L58 L63">
    <cfRule type="containsText" dxfId="2747" priority="718" operator="containsText" text="❌">
      <formula>NOT(ISERROR(SEARCH("❌",L55)))</formula>
    </cfRule>
  </conditionalFormatting>
  <conditionalFormatting sqref="I85">
    <cfRule type="cellIs" dxfId="2746" priority="688" operator="equal">
      <formula>"Muy Alta"</formula>
    </cfRule>
    <cfRule type="cellIs" dxfId="2745" priority="689" operator="equal">
      <formula>"Alta"</formula>
    </cfRule>
    <cfRule type="cellIs" dxfId="2744" priority="690" operator="equal">
      <formula>"Media"</formula>
    </cfRule>
    <cfRule type="cellIs" dxfId="2743" priority="691" operator="equal">
      <formula>"Baja"</formula>
    </cfRule>
    <cfRule type="cellIs" dxfId="2742" priority="692" operator="equal">
      <formula>"Muy Baja"</formula>
    </cfRule>
  </conditionalFormatting>
  <conditionalFormatting sqref="I148 I150 I152 I154 I156 I158 I160">
    <cfRule type="cellIs" dxfId="2741" priority="713" operator="equal">
      <formula>"Muy Alta"</formula>
    </cfRule>
    <cfRule type="cellIs" dxfId="2740" priority="714" operator="equal">
      <formula>"Alta"</formula>
    </cfRule>
    <cfRule type="cellIs" dxfId="2739" priority="715" operator="equal">
      <formula>"Media"</formula>
    </cfRule>
    <cfRule type="cellIs" dxfId="2738" priority="716" operator="equal">
      <formula>"Baja"</formula>
    </cfRule>
    <cfRule type="cellIs" dxfId="2737" priority="717" operator="equal">
      <formula>"Muy Baja"</formula>
    </cfRule>
  </conditionalFormatting>
  <conditionalFormatting sqref="I63">
    <cfRule type="cellIs" dxfId="2736" priority="708" operator="equal">
      <formula>"Muy Alta"</formula>
    </cfRule>
    <cfRule type="cellIs" dxfId="2735" priority="709" operator="equal">
      <formula>"Alta"</formula>
    </cfRule>
    <cfRule type="cellIs" dxfId="2734" priority="710" operator="equal">
      <formula>"Media"</formula>
    </cfRule>
    <cfRule type="cellIs" dxfId="2733" priority="711" operator="equal">
      <formula>"Baja"</formula>
    </cfRule>
    <cfRule type="cellIs" dxfId="2732" priority="712" operator="equal">
      <formula>"Muy Baja"</formula>
    </cfRule>
  </conditionalFormatting>
  <conditionalFormatting sqref="H85">
    <cfRule type="cellIs" dxfId="2731" priority="703" operator="equal">
      <formula>"Muy Alta"</formula>
    </cfRule>
    <cfRule type="cellIs" dxfId="2730" priority="704" operator="equal">
      <formula>"Alta"</formula>
    </cfRule>
    <cfRule type="cellIs" dxfId="2729" priority="705" operator="equal">
      <formula>"Media"</formula>
    </cfRule>
    <cfRule type="cellIs" dxfId="2728" priority="706" operator="equal">
      <formula>"Baja"</formula>
    </cfRule>
    <cfRule type="cellIs" dxfId="2727" priority="707" operator="equal">
      <formula>"Muy Baja"</formula>
    </cfRule>
  </conditionalFormatting>
  <conditionalFormatting sqref="M85">
    <cfRule type="cellIs" dxfId="2726" priority="698" operator="equal">
      <formula>"Catastrófico"</formula>
    </cfRule>
    <cfRule type="cellIs" dxfId="2725" priority="699" operator="equal">
      <formula>"Mayor"</formula>
    </cfRule>
    <cfRule type="cellIs" dxfId="2724" priority="700" operator="equal">
      <formula>"Moderado"</formula>
    </cfRule>
    <cfRule type="cellIs" dxfId="2723" priority="701" operator="equal">
      <formula>"Menor"</formula>
    </cfRule>
    <cfRule type="cellIs" dxfId="2722" priority="702" operator="equal">
      <formula>"Leve"</formula>
    </cfRule>
  </conditionalFormatting>
  <conditionalFormatting sqref="O85">
    <cfRule type="cellIs" dxfId="2721" priority="694" operator="equal">
      <formula>"Extremo"</formula>
    </cfRule>
    <cfRule type="cellIs" dxfId="2720" priority="695" operator="equal">
      <formula>"Alto"</formula>
    </cfRule>
    <cfRule type="cellIs" dxfId="2719" priority="696" operator="equal">
      <formula>"Moderado"</formula>
    </cfRule>
    <cfRule type="cellIs" dxfId="2718" priority="697" operator="equal">
      <formula>"Bajo"</formula>
    </cfRule>
  </conditionalFormatting>
  <conditionalFormatting sqref="L85">
    <cfRule type="containsText" dxfId="2717" priority="693" operator="containsText" text="❌">
      <formula>NOT(ISERROR(SEARCH("❌",L85)))</formula>
    </cfRule>
  </conditionalFormatting>
  <conditionalFormatting sqref="Z146:Z147">
    <cfRule type="cellIs" dxfId="2716" priority="683" operator="equal">
      <formula>"Muy Alta"</formula>
    </cfRule>
    <cfRule type="cellIs" dxfId="2715" priority="684" operator="equal">
      <formula>"Alta"</formula>
    </cfRule>
    <cfRule type="cellIs" dxfId="2714" priority="685" operator="equal">
      <formula>"Media"</formula>
    </cfRule>
    <cfRule type="cellIs" dxfId="2713" priority="686" operator="equal">
      <formula>"Baja"</formula>
    </cfRule>
    <cfRule type="cellIs" dxfId="2712" priority="687" operator="equal">
      <formula>"Muy Baja"</formula>
    </cfRule>
  </conditionalFormatting>
  <conditionalFormatting sqref="AB146:AB147">
    <cfRule type="cellIs" dxfId="2711" priority="678" operator="equal">
      <formula>"Catastrófico"</formula>
    </cfRule>
    <cfRule type="cellIs" dxfId="2710" priority="679" operator="equal">
      <formula>"Mayor"</formula>
    </cfRule>
    <cfRule type="cellIs" dxfId="2709" priority="680" operator="equal">
      <formula>"Moderado"</formula>
    </cfRule>
    <cfRule type="cellIs" dxfId="2708" priority="681" operator="equal">
      <formula>"Menor"</formula>
    </cfRule>
    <cfRule type="cellIs" dxfId="2707" priority="682" operator="equal">
      <formula>"Leve"</formula>
    </cfRule>
  </conditionalFormatting>
  <conditionalFormatting sqref="AD146:AD147">
    <cfRule type="cellIs" dxfId="2706" priority="674" operator="equal">
      <formula>"Extremo"</formula>
    </cfRule>
    <cfRule type="cellIs" dxfId="2705" priority="675" operator="equal">
      <formula>"Alto"</formula>
    </cfRule>
    <cfRule type="cellIs" dxfId="2704" priority="676" operator="equal">
      <formula>"Moderado"</formula>
    </cfRule>
    <cfRule type="cellIs" dxfId="2703" priority="677" operator="equal">
      <formula>"Bajo"</formula>
    </cfRule>
  </conditionalFormatting>
  <conditionalFormatting sqref="L146:L147">
    <cfRule type="containsText" dxfId="2702" priority="673" operator="containsText" text="❌">
      <formula>NOT(ISERROR(SEARCH("❌",L146)))</formula>
    </cfRule>
  </conditionalFormatting>
  <conditionalFormatting sqref="M146">
    <cfRule type="cellIs" dxfId="2701" priority="668" operator="equal">
      <formula>"Catastrófico"</formula>
    </cfRule>
    <cfRule type="cellIs" dxfId="2700" priority="669" operator="equal">
      <formula>"Mayor"</formula>
    </cfRule>
    <cfRule type="cellIs" dxfId="2699" priority="670" operator="equal">
      <formula>"Moderado"</formula>
    </cfRule>
    <cfRule type="cellIs" dxfId="2698" priority="671" operator="equal">
      <formula>"Menor"</formula>
    </cfRule>
    <cfRule type="cellIs" dxfId="2697" priority="672" operator="equal">
      <formula>"Leve"</formula>
    </cfRule>
  </conditionalFormatting>
  <conditionalFormatting sqref="I146">
    <cfRule type="cellIs" dxfId="2696" priority="663" operator="equal">
      <formula>"Muy Alta"</formula>
    </cfRule>
    <cfRule type="cellIs" dxfId="2695" priority="664" operator="equal">
      <formula>"Alta"</formula>
    </cfRule>
    <cfRule type="cellIs" dxfId="2694" priority="665" operator="equal">
      <formula>"Media"</formula>
    </cfRule>
    <cfRule type="cellIs" dxfId="2693" priority="666" operator="equal">
      <formula>"Baja"</formula>
    </cfRule>
    <cfRule type="cellIs" dxfId="2692" priority="667" operator="equal">
      <formula>"Muy Baja"</formula>
    </cfRule>
  </conditionalFormatting>
  <conditionalFormatting sqref="O146">
    <cfRule type="cellIs" dxfId="2691" priority="659" operator="equal">
      <formula>"Extremo"</formula>
    </cfRule>
    <cfRule type="cellIs" dxfId="2690" priority="660" operator="equal">
      <formula>"Alto"</formula>
    </cfRule>
    <cfRule type="cellIs" dxfId="2689" priority="661" operator="equal">
      <formula>"Moderado"</formula>
    </cfRule>
    <cfRule type="cellIs" dxfId="2688" priority="662" operator="equal">
      <formula>"Bajo"</formula>
    </cfRule>
  </conditionalFormatting>
  <conditionalFormatting sqref="B146">
    <cfRule type="cellIs" dxfId="2687" priority="641" operator="equal">
      <formula>#REF!</formula>
    </cfRule>
    <cfRule type="cellIs" dxfId="2686" priority="642" operator="equal">
      <formula>#REF!</formula>
    </cfRule>
    <cfRule type="cellIs" dxfId="2685" priority="643" operator="equal">
      <formula>#REF!</formula>
    </cfRule>
    <cfRule type="cellIs" dxfId="2684" priority="644" operator="equal">
      <formula>#REF!</formula>
    </cfRule>
    <cfRule type="cellIs" dxfId="2683" priority="645" operator="equal">
      <formula>#REF!</formula>
    </cfRule>
    <cfRule type="cellIs" dxfId="2682" priority="646" operator="equal">
      <formula>#REF!</formula>
    </cfRule>
    <cfRule type="cellIs" dxfId="2681" priority="647" operator="equal">
      <formula>#REF!</formula>
    </cfRule>
    <cfRule type="cellIs" dxfId="2680" priority="648" operator="equal">
      <formula>#REF!</formula>
    </cfRule>
    <cfRule type="cellIs" dxfId="2679" priority="649" operator="equal">
      <formula>#REF!</formula>
    </cfRule>
    <cfRule type="cellIs" dxfId="2678" priority="650" operator="equal">
      <formula>#REF!</formula>
    </cfRule>
    <cfRule type="cellIs" dxfId="2677" priority="651" operator="equal">
      <formula>#REF!</formula>
    </cfRule>
    <cfRule type="cellIs" dxfId="2676" priority="652" operator="equal">
      <formula>#REF!</formula>
    </cfRule>
    <cfRule type="cellIs" dxfId="2675" priority="653" operator="equal">
      <formula>#REF!</formula>
    </cfRule>
    <cfRule type="cellIs" dxfId="2674" priority="654" operator="equal">
      <formula>#REF!</formula>
    </cfRule>
    <cfRule type="cellIs" dxfId="2673" priority="655" operator="equal">
      <formula>#REF!</formula>
    </cfRule>
    <cfRule type="cellIs" dxfId="2672" priority="656" operator="equal">
      <formula>#REF!</formula>
    </cfRule>
    <cfRule type="cellIs" dxfId="2671" priority="657" operator="equal">
      <formula>#REF!</formula>
    </cfRule>
    <cfRule type="cellIs" dxfId="2670" priority="658" operator="equal">
      <formula>#REF!</formula>
    </cfRule>
  </conditionalFormatting>
  <conditionalFormatting sqref="Z11:Z14">
    <cfRule type="cellIs" dxfId="2669" priority="636" operator="equal">
      <formula>"Muy Alta"</formula>
    </cfRule>
    <cfRule type="cellIs" dxfId="2668" priority="637" operator="equal">
      <formula>"Alta"</formula>
    </cfRule>
    <cfRule type="cellIs" dxfId="2667" priority="638" operator="equal">
      <formula>"Media"</formula>
    </cfRule>
    <cfRule type="cellIs" dxfId="2666" priority="639" operator="equal">
      <formula>"Baja"</formula>
    </cfRule>
    <cfRule type="cellIs" dxfId="2665" priority="640" operator="equal">
      <formula>"Muy Baja"</formula>
    </cfRule>
  </conditionalFormatting>
  <conditionalFormatting sqref="AB11:AB14">
    <cfRule type="cellIs" dxfId="2664" priority="631" operator="equal">
      <formula>"Catastrófico"</formula>
    </cfRule>
    <cfRule type="cellIs" dxfId="2663" priority="632" operator="equal">
      <formula>"Mayor"</formula>
    </cfRule>
    <cfRule type="cellIs" dxfId="2662" priority="633" operator="equal">
      <formula>"Moderado"</formula>
    </cfRule>
    <cfRule type="cellIs" dxfId="2661" priority="634" operator="equal">
      <formula>"Menor"</formula>
    </cfRule>
    <cfRule type="cellIs" dxfId="2660" priority="635" operator="equal">
      <formula>"Leve"</formula>
    </cfRule>
  </conditionalFormatting>
  <conditionalFormatting sqref="AD11:AD14">
    <cfRule type="cellIs" dxfId="2659" priority="627" operator="equal">
      <formula>"Extremo"</formula>
    </cfRule>
    <cfRule type="cellIs" dxfId="2658" priority="628" operator="equal">
      <formula>"Alto"</formula>
    </cfRule>
    <cfRule type="cellIs" dxfId="2657" priority="629" operator="equal">
      <formula>"Moderado"</formula>
    </cfRule>
    <cfRule type="cellIs" dxfId="2656" priority="630" operator="equal">
      <formula>"Bajo"</formula>
    </cfRule>
  </conditionalFormatting>
  <conditionalFormatting sqref="Z17:Z18">
    <cfRule type="cellIs" dxfId="2655" priority="622" operator="equal">
      <formula>"Muy Alta"</formula>
    </cfRule>
    <cfRule type="cellIs" dxfId="2654" priority="623" operator="equal">
      <formula>"Alta"</formula>
    </cfRule>
    <cfRule type="cellIs" dxfId="2653" priority="624" operator="equal">
      <formula>"Media"</formula>
    </cfRule>
    <cfRule type="cellIs" dxfId="2652" priority="625" operator="equal">
      <formula>"Baja"</formula>
    </cfRule>
    <cfRule type="cellIs" dxfId="2651" priority="626" operator="equal">
      <formula>"Muy Baja"</formula>
    </cfRule>
  </conditionalFormatting>
  <conditionalFormatting sqref="AB17:AB18">
    <cfRule type="cellIs" dxfId="2650" priority="617" operator="equal">
      <formula>"Catastrófico"</formula>
    </cfRule>
    <cfRule type="cellIs" dxfId="2649" priority="618" operator="equal">
      <formula>"Mayor"</formula>
    </cfRule>
    <cfRule type="cellIs" dxfId="2648" priority="619" operator="equal">
      <formula>"Moderado"</formula>
    </cfRule>
    <cfRule type="cellIs" dxfId="2647" priority="620" operator="equal">
      <formula>"Menor"</formula>
    </cfRule>
    <cfRule type="cellIs" dxfId="2646" priority="621" operator="equal">
      <formula>"Leve"</formula>
    </cfRule>
  </conditionalFormatting>
  <conditionalFormatting sqref="AD15:AD18">
    <cfRule type="cellIs" dxfId="2645" priority="613" operator="equal">
      <formula>"Extremo"</formula>
    </cfRule>
    <cfRule type="cellIs" dxfId="2644" priority="614" operator="equal">
      <formula>"Alto"</formula>
    </cfRule>
    <cfRule type="cellIs" dxfId="2643" priority="615" operator="equal">
      <formula>"Moderado"</formula>
    </cfRule>
    <cfRule type="cellIs" dxfId="2642" priority="616" operator="equal">
      <formula>"Bajo"</formula>
    </cfRule>
  </conditionalFormatting>
  <conditionalFormatting sqref="Z19:Z22">
    <cfRule type="cellIs" dxfId="2641" priority="608" operator="equal">
      <formula>"Muy Alta"</formula>
    </cfRule>
    <cfRule type="cellIs" dxfId="2640" priority="609" operator="equal">
      <formula>"Alta"</formula>
    </cfRule>
    <cfRule type="cellIs" dxfId="2639" priority="610" operator="equal">
      <formula>"Media"</formula>
    </cfRule>
    <cfRule type="cellIs" dxfId="2638" priority="611" operator="equal">
      <formula>"Baja"</formula>
    </cfRule>
    <cfRule type="cellIs" dxfId="2637" priority="612" operator="equal">
      <formula>"Muy Baja"</formula>
    </cfRule>
  </conditionalFormatting>
  <conditionalFormatting sqref="AB19:AB22">
    <cfRule type="cellIs" dxfId="2636" priority="603" operator="equal">
      <formula>"Catastrófico"</formula>
    </cfRule>
    <cfRule type="cellIs" dxfId="2635" priority="604" operator="equal">
      <formula>"Mayor"</formula>
    </cfRule>
    <cfRule type="cellIs" dxfId="2634" priority="605" operator="equal">
      <formula>"Moderado"</formula>
    </cfRule>
    <cfRule type="cellIs" dxfId="2633" priority="606" operator="equal">
      <formula>"Menor"</formula>
    </cfRule>
    <cfRule type="cellIs" dxfId="2632" priority="607" operator="equal">
      <formula>"Leve"</formula>
    </cfRule>
  </conditionalFormatting>
  <conditionalFormatting sqref="AD19:AD22">
    <cfRule type="cellIs" dxfId="2631" priority="599" operator="equal">
      <formula>"Extremo"</formula>
    </cfRule>
    <cfRule type="cellIs" dxfId="2630" priority="600" operator="equal">
      <formula>"Alto"</formula>
    </cfRule>
    <cfRule type="cellIs" dxfId="2629" priority="601" operator="equal">
      <formula>"Moderado"</formula>
    </cfRule>
    <cfRule type="cellIs" dxfId="2628" priority="602" operator="equal">
      <formula>"Bajo"</formula>
    </cfRule>
  </conditionalFormatting>
  <conditionalFormatting sqref="Z23:Z26">
    <cfRule type="cellIs" dxfId="2627" priority="594" operator="equal">
      <formula>"Muy Alta"</formula>
    </cfRule>
    <cfRule type="cellIs" dxfId="2626" priority="595" operator="equal">
      <formula>"Alta"</formula>
    </cfRule>
    <cfRule type="cellIs" dxfId="2625" priority="596" operator="equal">
      <formula>"Media"</formula>
    </cfRule>
    <cfRule type="cellIs" dxfId="2624" priority="597" operator="equal">
      <formula>"Baja"</formula>
    </cfRule>
    <cfRule type="cellIs" dxfId="2623" priority="598" operator="equal">
      <formula>"Muy Baja"</formula>
    </cfRule>
  </conditionalFormatting>
  <conditionalFormatting sqref="AB23:AB26">
    <cfRule type="cellIs" dxfId="2622" priority="589" operator="equal">
      <formula>"Catastrófico"</formula>
    </cfRule>
    <cfRule type="cellIs" dxfId="2621" priority="590" operator="equal">
      <formula>"Mayor"</formula>
    </cfRule>
    <cfRule type="cellIs" dxfId="2620" priority="591" operator="equal">
      <formula>"Moderado"</formula>
    </cfRule>
    <cfRule type="cellIs" dxfId="2619" priority="592" operator="equal">
      <formula>"Menor"</formula>
    </cfRule>
    <cfRule type="cellIs" dxfId="2618" priority="593" operator="equal">
      <formula>"Leve"</formula>
    </cfRule>
  </conditionalFormatting>
  <conditionalFormatting sqref="AD23:AD26">
    <cfRule type="cellIs" dxfId="2617" priority="585" operator="equal">
      <formula>"Extremo"</formula>
    </cfRule>
    <cfRule type="cellIs" dxfId="2616" priority="586" operator="equal">
      <formula>"Alto"</formula>
    </cfRule>
    <cfRule type="cellIs" dxfId="2615" priority="587" operator="equal">
      <formula>"Moderado"</formula>
    </cfRule>
    <cfRule type="cellIs" dxfId="2614" priority="588" operator="equal">
      <formula>"Bajo"</formula>
    </cfRule>
  </conditionalFormatting>
  <conditionalFormatting sqref="Z27:Z30">
    <cfRule type="cellIs" dxfId="2613" priority="580" operator="equal">
      <formula>"Muy Alta"</formula>
    </cfRule>
    <cfRule type="cellIs" dxfId="2612" priority="581" operator="equal">
      <formula>"Alta"</formula>
    </cfRule>
    <cfRule type="cellIs" dxfId="2611" priority="582" operator="equal">
      <formula>"Media"</formula>
    </cfRule>
    <cfRule type="cellIs" dxfId="2610" priority="583" operator="equal">
      <formula>"Baja"</formula>
    </cfRule>
    <cfRule type="cellIs" dxfId="2609" priority="584" operator="equal">
      <formula>"Muy Baja"</formula>
    </cfRule>
  </conditionalFormatting>
  <conditionalFormatting sqref="AB27:AB30">
    <cfRule type="cellIs" dxfId="2608" priority="575" operator="equal">
      <formula>"Catastrófico"</formula>
    </cfRule>
    <cfRule type="cellIs" dxfId="2607" priority="576" operator="equal">
      <formula>"Mayor"</formula>
    </cfRule>
    <cfRule type="cellIs" dxfId="2606" priority="577" operator="equal">
      <formula>"Moderado"</formula>
    </cfRule>
    <cfRule type="cellIs" dxfId="2605" priority="578" operator="equal">
      <formula>"Menor"</formula>
    </cfRule>
    <cfRule type="cellIs" dxfId="2604" priority="579" operator="equal">
      <formula>"Leve"</formula>
    </cfRule>
  </conditionalFormatting>
  <conditionalFormatting sqref="AD27:AD30">
    <cfRule type="cellIs" dxfId="2603" priority="571" operator="equal">
      <formula>"Extremo"</formula>
    </cfRule>
    <cfRule type="cellIs" dxfId="2602" priority="572" operator="equal">
      <formula>"Alto"</formula>
    </cfRule>
    <cfRule type="cellIs" dxfId="2601" priority="573" operator="equal">
      <formula>"Moderado"</formula>
    </cfRule>
    <cfRule type="cellIs" dxfId="2600" priority="574" operator="equal">
      <formula>"Bajo"</formula>
    </cfRule>
  </conditionalFormatting>
  <conditionalFormatting sqref="Z31:Z34">
    <cfRule type="cellIs" dxfId="2599" priority="566" operator="equal">
      <formula>"Muy Alta"</formula>
    </cfRule>
    <cfRule type="cellIs" dxfId="2598" priority="567" operator="equal">
      <formula>"Alta"</formula>
    </cfRule>
    <cfRule type="cellIs" dxfId="2597" priority="568" operator="equal">
      <formula>"Media"</formula>
    </cfRule>
    <cfRule type="cellIs" dxfId="2596" priority="569" operator="equal">
      <formula>"Baja"</formula>
    </cfRule>
    <cfRule type="cellIs" dxfId="2595" priority="570" operator="equal">
      <formula>"Muy Baja"</formula>
    </cfRule>
  </conditionalFormatting>
  <conditionalFormatting sqref="AB31:AB34">
    <cfRule type="cellIs" dxfId="2594" priority="561" operator="equal">
      <formula>"Catastrófico"</formula>
    </cfRule>
    <cfRule type="cellIs" dxfId="2593" priority="562" operator="equal">
      <formula>"Mayor"</formula>
    </cfRule>
    <cfRule type="cellIs" dxfId="2592" priority="563" operator="equal">
      <formula>"Moderado"</formula>
    </cfRule>
    <cfRule type="cellIs" dxfId="2591" priority="564" operator="equal">
      <formula>"Menor"</formula>
    </cfRule>
    <cfRule type="cellIs" dxfId="2590" priority="565" operator="equal">
      <formula>"Leve"</formula>
    </cfRule>
  </conditionalFormatting>
  <conditionalFormatting sqref="AD31:AD34">
    <cfRule type="cellIs" dxfId="2589" priority="557" operator="equal">
      <formula>"Extremo"</formula>
    </cfRule>
    <cfRule type="cellIs" dxfId="2588" priority="558" operator="equal">
      <formula>"Alto"</formula>
    </cfRule>
    <cfRule type="cellIs" dxfId="2587" priority="559" operator="equal">
      <formula>"Moderado"</formula>
    </cfRule>
    <cfRule type="cellIs" dxfId="2586" priority="560" operator="equal">
      <formula>"Bajo"</formula>
    </cfRule>
  </conditionalFormatting>
  <conditionalFormatting sqref="Z39:Z42">
    <cfRule type="cellIs" dxfId="2585" priority="552" operator="equal">
      <formula>"Muy Alta"</formula>
    </cfRule>
    <cfRule type="cellIs" dxfId="2584" priority="553" operator="equal">
      <formula>"Alta"</formula>
    </cfRule>
    <cfRule type="cellIs" dxfId="2583" priority="554" operator="equal">
      <formula>"Media"</formula>
    </cfRule>
    <cfRule type="cellIs" dxfId="2582" priority="555" operator="equal">
      <formula>"Baja"</formula>
    </cfRule>
    <cfRule type="cellIs" dxfId="2581" priority="556" operator="equal">
      <formula>"Muy Baja"</formula>
    </cfRule>
  </conditionalFormatting>
  <conditionalFormatting sqref="AB39:AB42">
    <cfRule type="cellIs" dxfId="2580" priority="547" operator="equal">
      <formula>"Catastrófico"</formula>
    </cfRule>
    <cfRule type="cellIs" dxfId="2579" priority="548" operator="equal">
      <formula>"Mayor"</formula>
    </cfRule>
    <cfRule type="cellIs" dxfId="2578" priority="549" operator="equal">
      <formula>"Moderado"</formula>
    </cfRule>
    <cfRule type="cellIs" dxfId="2577" priority="550" operator="equal">
      <formula>"Menor"</formula>
    </cfRule>
    <cfRule type="cellIs" dxfId="2576" priority="551" operator="equal">
      <formula>"Leve"</formula>
    </cfRule>
  </conditionalFormatting>
  <conditionalFormatting sqref="AD39:AD42">
    <cfRule type="cellIs" dxfId="2575" priority="543" operator="equal">
      <formula>"Extremo"</formula>
    </cfRule>
    <cfRule type="cellIs" dxfId="2574" priority="544" operator="equal">
      <formula>"Alto"</formula>
    </cfRule>
    <cfRule type="cellIs" dxfId="2573" priority="545" operator="equal">
      <formula>"Moderado"</formula>
    </cfRule>
    <cfRule type="cellIs" dxfId="2572" priority="546" operator="equal">
      <formula>"Bajo"</formula>
    </cfRule>
  </conditionalFormatting>
  <conditionalFormatting sqref="Z43:Z46">
    <cfRule type="cellIs" dxfId="2571" priority="538" operator="equal">
      <formula>"Muy Alta"</formula>
    </cfRule>
    <cfRule type="cellIs" dxfId="2570" priority="539" operator="equal">
      <formula>"Alta"</formula>
    </cfRule>
    <cfRule type="cellIs" dxfId="2569" priority="540" operator="equal">
      <formula>"Media"</formula>
    </cfRule>
    <cfRule type="cellIs" dxfId="2568" priority="541" operator="equal">
      <formula>"Baja"</formula>
    </cfRule>
    <cfRule type="cellIs" dxfId="2567" priority="542" operator="equal">
      <formula>"Muy Baja"</formula>
    </cfRule>
  </conditionalFormatting>
  <conditionalFormatting sqref="AB43:AB46">
    <cfRule type="cellIs" dxfId="2566" priority="533" operator="equal">
      <formula>"Catastrófico"</formula>
    </cfRule>
    <cfRule type="cellIs" dxfId="2565" priority="534" operator="equal">
      <formula>"Mayor"</formula>
    </cfRule>
    <cfRule type="cellIs" dxfId="2564" priority="535" operator="equal">
      <formula>"Moderado"</formula>
    </cfRule>
    <cfRule type="cellIs" dxfId="2563" priority="536" operator="equal">
      <formula>"Menor"</formula>
    </cfRule>
    <cfRule type="cellIs" dxfId="2562" priority="537" operator="equal">
      <formula>"Leve"</formula>
    </cfRule>
  </conditionalFormatting>
  <conditionalFormatting sqref="AD43:AD46">
    <cfRule type="cellIs" dxfId="2561" priority="529" operator="equal">
      <formula>"Extremo"</formula>
    </cfRule>
    <cfRule type="cellIs" dxfId="2560" priority="530" operator="equal">
      <formula>"Alto"</formula>
    </cfRule>
    <cfRule type="cellIs" dxfId="2559" priority="531" operator="equal">
      <formula>"Moderado"</formula>
    </cfRule>
    <cfRule type="cellIs" dxfId="2558" priority="532" operator="equal">
      <formula>"Bajo"</formula>
    </cfRule>
  </conditionalFormatting>
  <conditionalFormatting sqref="Z47 Z49:Z50">
    <cfRule type="cellIs" dxfId="2557" priority="524" operator="equal">
      <formula>"Muy Alta"</formula>
    </cfRule>
    <cfRule type="cellIs" dxfId="2556" priority="525" operator="equal">
      <formula>"Alta"</formula>
    </cfRule>
    <cfRule type="cellIs" dxfId="2555" priority="526" operator="equal">
      <formula>"Media"</formula>
    </cfRule>
    <cfRule type="cellIs" dxfId="2554" priority="527" operator="equal">
      <formula>"Baja"</formula>
    </cfRule>
    <cfRule type="cellIs" dxfId="2553" priority="528" operator="equal">
      <formula>"Muy Baja"</formula>
    </cfRule>
  </conditionalFormatting>
  <conditionalFormatting sqref="AB47 AB49:AB50">
    <cfRule type="cellIs" dxfId="2552" priority="519" operator="equal">
      <formula>"Catastrófico"</formula>
    </cfRule>
    <cfRule type="cellIs" dxfId="2551" priority="520" operator="equal">
      <formula>"Mayor"</formula>
    </cfRule>
    <cfRule type="cellIs" dxfId="2550" priority="521" operator="equal">
      <formula>"Moderado"</formula>
    </cfRule>
    <cfRule type="cellIs" dxfId="2549" priority="522" operator="equal">
      <formula>"Menor"</formula>
    </cfRule>
    <cfRule type="cellIs" dxfId="2548" priority="523" operator="equal">
      <formula>"Leve"</formula>
    </cfRule>
  </conditionalFormatting>
  <conditionalFormatting sqref="AD47 AD49:AD50">
    <cfRule type="cellIs" dxfId="2547" priority="515" operator="equal">
      <formula>"Extremo"</formula>
    </cfRule>
    <cfRule type="cellIs" dxfId="2546" priority="516" operator="equal">
      <formula>"Alto"</formula>
    </cfRule>
    <cfRule type="cellIs" dxfId="2545" priority="517" operator="equal">
      <formula>"Moderado"</formula>
    </cfRule>
    <cfRule type="cellIs" dxfId="2544" priority="518" operator="equal">
      <formula>"Bajo"</formula>
    </cfRule>
  </conditionalFormatting>
  <conditionalFormatting sqref="Z51:Z54">
    <cfRule type="cellIs" dxfId="2543" priority="510" operator="equal">
      <formula>"Muy Alta"</formula>
    </cfRule>
    <cfRule type="cellIs" dxfId="2542" priority="511" operator="equal">
      <formula>"Alta"</formula>
    </cfRule>
    <cfRule type="cellIs" dxfId="2541" priority="512" operator="equal">
      <formula>"Media"</formula>
    </cfRule>
    <cfRule type="cellIs" dxfId="2540" priority="513" operator="equal">
      <formula>"Baja"</formula>
    </cfRule>
    <cfRule type="cellIs" dxfId="2539" priority="514" operator="equal">
      <formula>"Muy Baja"</formula>
    </cfRule>
  </conditionalFormatting>
  <conditionalFormatting sqref="AB51:AB54">
    <cfRule type="cellIs" dxfId="2538" priority="505" operator="equal">
      <formula>"Catastrófico"</formula>
    </cfRule>
    <cfRule type="cellIs" dxfId="2537" priority="506" operator="equal">
      <formula>"Mayor"</formula>
    </cfRule>
    <cfRule type="cellIs" dxfId="2536" priority="507" operator="equal">
      <formula>"Moderado"</formula>
    </cfRule>
    <cfRule type="cellIs" dxfId="2535" priority="508" operator="equal">
      <formula>"Menor"</formula>
    </cfRule>
    <cfRule type="cellIs" dxfId="2534" priority="509" operator="equal">
      <formula>"Leve"</formula>
    </cfRule>
  </conditionalFormatting>
  <conditionalFormatting sqref="AD51:AD54">
    <cfRule type="cellIs" dxfId="2533" priority="501" operator="equal">
      <formula>"Extremo"</formula>
    </cfRule>
    <cfRule type="cellIs" dxfId="2532" priority="502" operator="equal">
      <formula>"Alto"</formula>
    </cfRule>
    <cfRule type="cellIs" dxfId="2531" priority="503" operator="equal">
      <formula>"Moderado"</formula>
    </cfRule>
    <cfRule type="cellIs" dxfId="2530" priority="504" operator="equal">
      <formula>"Bajo"</formula>
    </cfRule>
  </conditionalFormatting>
  <conditionalFormatting sqref="Z55:Z58">
    <cfRule type="cellIs" dxfId="2529" priority="496" operator="equal">
      <formula>"Muy Alta"</formula>
    </cfRule>
    <cfRule type="cellIs" dxfId="2528" priority="497" operator="equal">
      <formula>"Alta"</formula>
    </cfRule>
    <cfRule type="cellIs" dxfId="2527" priority="498" operator="equal">
      <formula>"Media"</formula>
    </cfRule>
    <cfRule type="cellIs" dxfId="2526" priority="499" operator="equal">
      <formula>"Baja"</formula>
    </cfRule>
    <cfRule type="cellIs" dxfId="2525" priority="500" operator="equal">
      <formula>"Muy Baja"</formula>
    </cfRule>
  </conditionalFormatting>
  <conditionalFormatting sqref="AB55:AB58">
    <cfRule type="cellIs" dxfId="2524" priority="491" operator="equal">
      <formula>"Catastrófico"</formula>
    </cfRule>
    <cfRule type="cellIs" dxfId="2523" priority="492" operator="equal">
      <formula>"Mayor"</formula>
    </cfRule>
    <cfRule type="cellIs" dxfId="2522" priority="493" operator="equal">
      <formula>"Moderado"</formula>
    </cfRule>
    <cfRule type="cellIs" dxfId="2521" priority="494" operator="equal">
      <formula>"Menor"</formula>
    </cfRule>
    <cfRule type="cellIs" dxfId="2520" priority="495" operator="equal">
      <formula>"Leve"</formula>
    </cfRule>
  </conditionalFormatting>
  <conditionalFormatting sqref="AD55:AD58">
    <cfRule type="cellIs" dxfId="2519" priority="487" operator="equal">
      <formula>"Extremo"</formula>
    </cfRule>
    <cfRule type="cellIs" dxfId="2518" priority="488" operator="equal">
      <formula>"Alto"</formula>
    </cfRule>
    <cfRule type="cellIs" dxfId="2517" priority="489" operator="equal">
      <formula>"Moderado"</formula>
    </cfRule>
    <cfRule type="cellIs" dxfId="2516" priority="490" operator="equal">
      <formula>"Bajo"</formula>
    </cfRule>
  </conditionalFormatting>
  <conditionalFormatting sqref="Z59:Z62">
    <cfRule type="cellIs" dxfId="2515" priority="482" operator="equal">
      <formula>"Muy Alta"</formula>
    </cfRule>
    <cfRule type="cellIs" dxfId="2514" priority="483" operator="equal">
      <formula>"Alta"</formula>
    </cfRule>
    <cfRule type="cellIs" dxfId="2513" priority="484" operator="equal">
      <formula>"Media"</formula>
    </cfRule>
    <cfRule type="cellIs" dxfId="2512" priority="485" operator="equal">
      <formula>"Baja"</formula>
    </cfRule>
    <cfRule type="cellIs" dxfId="2511" priority="486" operator="equal">
      <formula>"Muy Baja"</formula>
    </cfRule>
  </conditionalFormatting>
  <conditionalFormatting sqref="AB59:AB62">
    <cfRule type="cellIs" dxfId="2510" priority="477" operator="equal">
      <formula>"Catastrófico"</formula>
    </cfRule>
    <cfRule type="cellIs" dxfId="2509" priority="478" operator="equal">
      <formula>"Mayor"</formula>
    </cfRule>
    <cfRule type="cellIs" dxfId="2508" priority="479" operator="equal">
      <formula>"Moderado"</formula>
    </cfRule>
    <cfRule type="cellIs" dxfId="2507" priority="480" operator="equal">
      <formula>"Menor"</formula>
    </cfRule>
    <cfRule type="cellIs" dxfId="2506" priority="481" operator="equal">
      <formula>"Leve"</formula>
    </cfRule>
  </conditionalFormatting>
  <conditionalFormatting sqref="AD59:AD62">
    <cfRule type="cellIs" dxfId="2505" priority="473" operator="equal">
      <formula>"Extremo"</formula>
    </cfRule>
    <cfRule type="cellIs" dxfId="2504" priority="474" operator="equal">
      <formula>"Alto"</formula>
    </cfRule>
    <cfRule type="cellIs" dxfId="2503" priority="475" operator="equal">
      <formula>"Moderado"</formula>
    </cfRule>
    <cfRule type="cellIs" dxfId="2502" priority="476" operator="equal">
      <formula>"Bajo"</formula>
    </cfRule>
  </conditionalFormatting>
  <conditionalFormatting sqref="Z69:Z72">
    <cfRule type="cellIs" dxfId="2501" priority="468" operator="equal">
      <formula>"Muy Alta"</formula>
    </cfRule>
    <cfRule type="cellIs" dxfId="2500" priority="469" operator="equal">
      <formula>"Alta"</formula>
    </cfRule>
    <cfRule type="cellIs" dxfId="2499" priority="470" operator="equal">
      <formula>"Media"</formula>
    </cfRule>
    <cfRule type="cellIs" dxfId="2498" priority="471" operator="equal">
      <formula>"Baja"</formula>
    </cfRule>
    <cfRule type="cellIs" dxfId="2497" priority="472" operator="equal">
      <formula>"Muy Baja"</formula>
    </cfRule>
  </conditionalFormatting>
  <conditionalFormatting sqref="AB69:AB72">
    <cfRule type="cellIs" dxfId="2496" priority="463" operator="equal">
      <formula>"Catastrófico"</formula>
    </cfRule>
    <cfRule type="cellIs" dxfId="2495" priority="464" operator="equal">
      <formula>"Mayor"</formula>
    </cfRule>
    <cfRule type="cellIs" dxfId="2494" priority="465" operator="equal">
      <formula>"Moderado"</formula>
    </cfRule>
    <cfRule type="cellIs" dxfId="2493" priority="466" operator="equal">
      <formula>"Menor"</formula>
    </cfRule>
    <cfRule type="cellIs" dxfId="2492" priority="467" operator="equal">
      <formula>"Leve"</formula>
    </cfRule>
  </conditionalFormatting>
  <conditionalFormatting sqref="AD69:AD72">
    <cfRule type="cellIs" dxfId="2491" priority="459" operator="equal">
      <formula>"Extremo"</formula>
    </cfRule>
    <cfRule type="cellIs" dxfId="2490" priority="460" operator="equal">
      <formula>"Alto"</formula>
    </cfRule>
    <cfRule type="cellIs" dxfId="2489" priority="461" operator="equal">
      <formula>"Moderado"</formula>
    </cfRule>
    <cfRule type="cellIs" dxfId="2488" priority="462" operator="equal">
      <formula>"Bajo"</formula>
    </cfRule>
  </conditionalFormatting>
  <conditionalFormatting sqref="Z73:Z76">
    <cfRule type="cellIs" dxfId="2487" priority="454" operator="equal">
      <formula>"Muy Alta"</formula>
    </cfRule>
    <cfRule type="cellIs" dxfId="2486" priority="455" operator="equal">
      <formula>"Alta"</formula>
    </cfRule>
    <cfRule type="cellIs" dxfId="2485" priority="456" operator="equal">
      <formula>"Media"</formula>
    </cfRule>
    <cfRule type="cellIs" dxfId="2484" priority="457" operator="equal">
      <formula>"Baja"</formula>
    </cfRule>
    <cfRule type="cellIs" dxfId="2483" priority="458" operator="equal">
      <formula>"Muy Baja"</formula>
    </cfRule>
  </conditionalFormatting>
  <conditionalFormatting sqref="AB73:AB76">
    <cfRule type="cellIs" dxfId="2482" priority="449" operator="equal">
      <formula>"Catastrófico"</formula>
    </cfRule>
    <cfRule type="cellIs" dxfId="2481" priority="450" operator="equal">
      <formula>"Mayor"</formula>
    </cfRule>
    <cfRule type="cellIs" dxfId="2480" priority="451" operator="equal">
      <formula>"Moderado"</formula>
    </cfRule>
    <cfRule type="cellIs" dxfId="2479" priority="452" operator="equal">
      <formula>"Menor"</formula>
    </cfRule>
    <cfRule type="cellIs" dxfId="2478" priority="453" operator="equal">
      <formula>"Leve"</formula>
    </cfRule>
  </conditionalFormatting>
  <conditionalFormatting sqref="AD73:AD76">
    <cfRule type="cellIs" dxfId="2477" priority="445" operator="equal">
      <formula>"Extremo"</formula>
    </cfRule>
    <cfRule type="cellIs" dxfId="2476" priority="446" operator="equal">
      <formula>"Alto"</formula>
    </cfRule>
    <cfRule type="cellIs" dxfId="2475" priority="447" operator="equal">
      <formula>"Moderado"</formula>
    </cfRule>
    <cfRule type="cellIs" dxfId="2474" priority="448" operator="equal">
      <formula>"Bajo"</formula>
    </cfRule>
  </conditionalFormatting>
  <conditionalFormatting sqref="Z77:Z80">
    <cfRule type="cellIs" dxfId="2473" priority="440" operator="equal">
      <formula>"Muy Alta"</formula>
    </cfRule>
    <cfRule type="cellIs" dxfId="2472" priority="441" operator="equal">
      <formula>"Alta"</formula>
    </cfRule>
    <cfRule type="cellIs" dxfId="2471" priority="442" operator="equal">
      <formula>"Media"</formula>
    </cfRule>
    <cfRule type="cellIs" dxfId="2470" priority="443" operator="equal">
      <formula>"Baja"</formula>
    </cfRule>
    <cfRule type="cellIs" dxfId="2469" priority="444" operator="equal">
      <formula>"Muy Baja"</formula>
    </cfRule>
  </conditionalFormatting>
  <conditionalFormatting sqref="AB77:AB80">
    <cfRule type="cellIs" dxfId="2468" priority="435" operator="equal">
      <formula>"Catastrófico"</formula>
    </cfRule>
    <cfRule type="cellIs" dxfId="2467" priority="436" operator="equal">
      <formula>"Mayor"</formula>
    </cfRule>
    <cfRule type="cellIs" dxfId="2466" priority="437" operator="equal">
      <formula>"Moderado"</formula>
    </cfRule>
    <cfRule type="cellIs" dxfId="2465" priority="438" operator="equal">
      <formula>"Menor"</formula>
    </cfRule>
    <cfRule type="cellIs" dxfId="2464" priority="439" operator="equal">
      <formula>"Leve"</formula>
    </cfRule>
  </conditionalFormatting>
  <conditionalFormatting sqref="AD77:AD80">
    <cfRule type="cellIs" dxfId="2463" priority="431" operator="equal">
      <formula>"Extremo"</formula>
    </cfRule>
    <cfRule type="cellIs" dxfId="2462" priority="432" operator="equal">
      <formula>"Alto"</formula>
    </cfRule>
    <cfRule type="cellIs" dxfId="2461" priority="433" operator="equal">
      <formula>"Moderado"</formula>
    </cfRule>
    <cfRule type="cellIs" dxfId="2460" priority="434" operator="equal">
      <formula>"Bajo"</formula>
    </cfRule>
  </conditionalFormatting>
  <conditionalFormatting sqref="Z81:Z84">
    <cfRule type="cellIs" dxfId="2459" priority="426" operator="equal">
      <formula>"Muy Alta"</formula>
    </cfRule>
    <cfRule type="cellIs" dxfId="2458" priority="427" operator="equal">
      <formula>"Alta"</formula>
    </cfRule>
    <cfRule type="cellIs" dxfId="2457" priority="428" operator="equal">
      <formula>"Media"</formula>
    </cfRule>
    <cfRule type="cellIs" dxfId="2456" priority="429" operator="equal">
      <formula>"Baja"</formula>
    </cfRule>
    <cfRule type="cellIs" dxfId="2455" priority="430" operator="equal">
      <formula>"Muy Baja"</formula>
    </cfRule>
  </conditionalFormatting>
  <conditionalFormatting sqref="AB81:AB84">
    <cfRule type="cellIs" dxfId="2454" priority="421" operator="equal">
      <formula>"Catastrófico"</formula>
    </cfRule>
    <cfRule type="cellIs" dxfId="2453" priority="422" operator="equal">
      <formula>"Mayor"</formula>
    </cfRule>
    <cfRule type="cellIs" dxfId="2452" priority="423" operator="equal">
      <formula>"Moderado"</formula>
    </cfRule>
    <cfRule type="cellIs" dxfId="2451" priority="424" operator="equal">
      <formula>"Menor"</formula>
    </cfRule>
    <cfRule type="cellIs" dxfId="2450" priority="425" operator="equal">
      <formula>"Leve"</formula>
    </cfRule>
  </conditionalFormatting>
  <conditionalFormatting sqref="AD81:AD84">
    <cfRule type="cellIs" dxfId="2449" priority="417" operator="equal">
      <formula>"Extremo"</formula>
    </cfRule>
    <cfRule type="cellIs" dxfId="2448" priority="418" operator="equal">
      <formula>"Alto"</formula>
    </cfRule>
    <cfRule type="cellIs" dxfId="2447" priority="419" operator="equal">
      <formula>"Moderado"</formula>
    </cfRule>
    <cfRule type="cellIs" dxfId="2446" priority="420" operator="equal">
      <formula>"Bajo"</formula>
    </cfRule>
  </conditionalFormatting>
  <conditionalFormatting sqref="Z87:Z90">
    <cfRule type="cellIs" dxfId="2445" priority="412" operator="equal">
      <formula>"Muy Alta"</formula>
    </cfRule>
    <cfRule type="cellIs" dxfId="2444" priority="413" operator="equal">
      <formula>"Alta"</formula>
    </cfRule>
    <cfRule type="cellIs" dxfId="2443" priority="414" operator="equal">
      <formula>"Media"</formula>
    </cfRule>
    <cfRule type="cellIs" dxfId="2442" priority="415" operator="equal">
      <formula>"Baja"</formula>
    </cfRule>
    <cfRule type="cellIs" dxfId="2441" priority="416" operator="equal">
      <formula>"Muy Baja"</formula>
    </cfRule>
  </conditionalFormatting>
  <conditionalFormatting sqref="AB87:AB90">
    <cfRule type="cellIs" dxfId="2440" priority="407" operator="equal">
      <formula>"Catastrófico"</formula>
    </cfRule>
    <cfRule type="cellIs" dxfId="2439" priority="408" operator="equal">
      <formula>"Mayor"</formula>
    </cfRule>
    <cfRule type="cellIs" dxfId="2438" priority="409" operator="equal">
      <formula>"Moderado"</formula>
    </cfRule>
    <cfRule type="cellIs" dxfId="2437" priority="410" operator="equal">
      <formula>"Menor"</formula>
    </cfRule>
    <cfRule type="cellIs" dxfId="2436" priority="411" operator="equal">
      <formula>"Leve"</formula>
    </cfRule>
  </conditionalFormatting>
  <conditionalFormatting sqref="AD87:AD90">
    <cfRule type="cellIs" dxfId="2435" priority="403" operator="equal">
      <formula>"Extremo"</formula>
    </cfRule>
    <cfRule type="cellIs" dxfId="2434" priority="404" operator="equal">
      <formula>"Alto"</formula>
    </cfRule>
    <cfRule type="cellIs" dxfId="2433" priority="405" operator="equal">
      <formula>"Moderado"</formula>
    </cfRule>
    <cfRule type="cellIs" dxfId="2432" priority="406" operator="equal">
      <formula>"Bajo"</formula>
    </cfRule>
  </conditionalFormatting>
  <conditionalFormatting sqref="Z91:Z94">
    <cfRule type="cellIs" dxfId="2431" priority="398" operator="equal">
      <formula>"Muy Alta"</formula>
    </cfRule>
    <cfRule type="cellIs" dxfId="2430" priority="399" operator="equal">
      <formula>"Alta"</formula>
    </cfRule>
    <cfRule type="cellIs" dxfId="2429" priority="400" operator="equal">
      <formula>"Media"</formula>
    </cfRule>
    <cfRule type="cellIs" dxfId="2428" priority="401" operator="equal">
      <formula>"Baja"</formula>
    </cfRule>
    <cfRule type="cellIs" dxfId="2427" priority="402" operator="equal">
      <formula>"Muy Baja"</formula>
    </cfRule>
  </conditionalFormatting>
  <conditionalFormatting sqref="AB91:AB94">
    <cfRule type="cellIs" dxfId="2426" priority="393" operator="equal">
      <formula>"Catastrófico"</formula>
    </cfRule>
    <cfRule type="cellIs" dxfId="2425" priority="394" operator="equal">
      <formula>"Mayor"</formula>
    </cfRule>
    <cfRule type="cellIs" dxfId="2424" priority="395" operator="equal">
      <formula>"Moderado"</formula>
    </cfRule>
    <cfRule type="cellIs" dxfId="2423" priority="396" operator="equal">
      <formula>"Menor"</formula>
    </cfRule>
    <cfRule type="cellIs" dxfId="2422" priority="397" operator="equal">
      <formula>"Leve"</formula>
    </cfRule>
  </conditionalFormatting>
  <conditionalFormatting sqref="AD91:AD94">
    <cfRule type="cellIs" dxfId="2421" priority="389" operator="equal">
      <formula>"Extremo"</formula>
    </cfRule>
    <cfRule type="cellIs" dxfId="2420" priority="390" operator="equal">
      <formula>"Alto"</formula>
    </cfRule>
    <cfRule type="cellIs" dxfId="2419" priority="391" operator="equal">
      <formula>"Moderado"</formula>
    </cfRule>
    <cfRule type="cellIs" dxfId="2418" priority="392" operator="equal">
      <formula>"Bajo"</formula>
    </cfRule>
  </conditionalFormatting>
  <conditionalFormatting sqref="Z95:Z98">
    <cfRule type="cellIs" dxfId="2417" priority="384" operator="equal">
      <formula>"Muy Alta"</formula>
    </cfRule>
    <cfRule type="cellIs" dxfId="2416" priority="385" operator="equal">
      <formula>"Alta"</formula>
    </cfRule>
    <cfRule type="cellIs" dxfId="2415" priority="386" operator="equal">
      <formula>"Media"</formula>
    </cfRule>
    <cfRule type="cellIs" dxfId="2414" priority="387" operator="equal">
      <formula>"Baja"</formula>
    </cfRule>
    <cfRule type="cellIs" dxfId="2413" priority="388" operator="equal">
      <formula>"Muy Baja"</formula>
    </cfRule>
  </conditionalFormatting>
  <conditionalFormatting sqref="AB95:AB98">
    <cfRule type="cellIs" dxfId="2412" priority="379" operator="equal">
      <formula>"Catastrófico"</formula>
    </cfRule>
    <cfRule type="cellIs" dxfId="2411" priority="380" operator="equal">
      <formula>"Mayor"</formula>
    </cfRule>
    <cfRule type="cellIs" dxfId="2410" priority="381" operator="equal">
      <formula>"Moderado"</formula>
    </cfRule>
    <cfRule type="cellIs" dxfId="2409" priority="382" operator="equal">
      <formula>"Menor"</formula>
    </cfRule>
    <cfRule type="cellIs" dxfId="2408" priority="383" operator="equal">
      <formula>"Leve"</formula>
    </cfRule>
  </conditionalFormatting>
  <conditionalFormatting sqref="AD95:AD98">
    <cfRule type="cellIs" dxfId="2407" priority="375" operator="equal">
      <formula>"Extremo"</formula>
    </cfRule>
    <cfRule type="cellIs" dxfId="2406" priority="376" operator="equal">
      <formula>"Alto"</formula>
    </cfRule>
    <cfRule type="cellIs" dxfId="2405" priority="377" operator="equal">
      <formula>"Moderado"</formula>
    </cfRule>
    <cfRule type="cellIs" dxfId="2404" priority="378" operator="equal">
      <formula>"Bajo"</formula>
    </cfRule>
  </conditionalFormatting>
  <conditionalFormatting sqref="Z99:Z102">
    <cfRule type="cellIs" dxfId="2403" priority="370" operator="equal">
      <formula>"Muy Alta"</formula>
    </cfRule>
    <cfRule type="cellIs" dxfId="2402" priority="371" operator="equal">
      <formula>"Alta"</formula>
    </cfRule>
    <cfRule type="cellIs" dxfId="2401" priority="372" operator="equal">
      <formula>"Media"</formula>
    </cfRule>
    <cfRule type="cellIs" dxfId="2400" priority="373" operator="equal">
      <formula>"Baja"</formula>
    </cfRule>
    <cfRule type="cellIs" dxfId="2399" priority="374" operator="equal">
      <formula>"Muy Baja"</formula>
    </cfRule>
  </conditionalFormatting>
  <conditionalFormatting sqref="AB99:AB102">
    <cfRule type="cellIs" dxfId="2398" priority="365" operator="equal">
      <formula>"Catastrófico"</formula>
    </cfRule>
    <cfRule type="cellIs" dxfId="2397" priority="366" operator="equal">
      <formula>"Mayor"</formula>
    </cfRule>
    <cfRule type="cellIs" dxfId="2396" priority="367" operator="equal">
      <formula>"Moderado"</formula>
    </cfRule>
    <cfRule type="cellIs" dxfId="2395" priority="368" operator="equal">
      <formula>"Menor"</formula>
    </cfRule>
    <cfRule type="cellIs" dxfId="2394" priority="369" operator="equal">
      <formula>"Leve"</formula>
    </cfRule>
  </conditionalFormatting>
  <conditionalFormatting sqref="AD99:AD102">
    <cfRule type="cellIs" dxfId="2393" priority="361" operator="equal">
      <formula>"Extremo"</formula>
    </cfRule>
    <cfRule type="cellIs" dxfId="2392" priority="362" operator="equal">
      <formula>"Alto"</formula>
    </cfRule>
    <cfRule type="cellIs" dxfId="2391" priority="363" operator="equal">
      <formula>"Moderado"</formula>
    </cfRule>
    <cfRule type="cellIs" dxfId="2390" priority="364" operator="equal">
      <formula>"Bajo"</formula>
    </cfRule>
  </conditionalFormatting>
  <conditionalFormatting sqref="Z103:Z106">
    <cfRule type="cellIs" dxfId="2389" priority="356" operator="equal">
      <formula>"Muy Alta"</formula>
    </cfRule>
    <cfRule type="cellIs" dxfId="2388" priority="357" operator="equal">
      <formula>"Alta"</formula>
    </cfRule>
    <cfRule type="cellIs" dxfId="2387" priority="358" operator="equal">
      <formula>"Media"</formula>
    </cfRule>
    <cfRule type="cellIs" dxfId="2386" priority="359" operator="equal">
      <formula>"Baja"</formula>
    </cfRule>
    <cfRule type="cellIs" dxfId="2385" priority="360" operator="equal">
      <formula>"Muy Baja"</formula>
    </cfRule>
  </conditionalFormatting>
  <conditionalFormatting sqref="AB103:AB106">
    <cfRule type="cellIs" dxfId="2384" priority="351" operator="equal">
      <formula>"Catastrófico"</formula>
    </cfRule>
    <cfRule type="cellIs" dxfId="2383" priority="352" operator="equal">
      <formula>"Mayor"</formula>
    </cfRule>
    <cfRule type="cellIs" dxfId="2382" priority="353" operator="equal">
      <formula>"Moderado"</formula>
    </cfRule>
    <cfRule type="cellIs" dxfId="2381" priority="354" operator="equal">
      <formula>"Menor"</formula>
    </cfRule>
    <cfRule type="cellIs" dxfId="2380" priority="355" operator="equal">
      <formula>"Leve"</formula>
    </cfRule>
  </conditionalFormatting>
  <conditionalFormatting sqref="AD103:AD106">
    <cfRule type="cellIs" dxfId="2379" priority="347" operator="equal">
      <formula>"Extremo"</formula>
    </cfRule>
    <cfRule type="cellIs" dxfId="2378" priority="348" operator="equal">
      <formula>"Alto"</formula>
    </cfRule>
    <cfRule type="cellIs" dxfId="2377" priority="349" operator="equal">
      <formula>"Moderado"</formula>
    </cfRule>
    <cfRule type="cellIs" dxfId="2376" priority="350" operator="equal">
      <formula>"Bajo"</formula>
    </cfRule>
  </conditionalFormatting>
  <conditionalFormatting sqref="Z107:Z110">
    <cfRule type="cellIs" dxfId="2375" priority="342" operator="equal">
      <formula>"Muy Alta"</formula>
    </cfRule>
    <cfRule type="cellIs" dxfId="2374" priority="343" operator="equal">
      <formula>"Alta"</formula>
    </cfRule>
    <cfRule type="cellIs" dxfId="2373" priority="344" operator="equal">
      <formula>"Media"</formula>
    </cfRule>
    <cfRule type="cellIs" dxfId="2372" priority="345" operator="equal">
      <formula>"Baja"</formula>
    </cfRule>
    <cfRule type="cellIs" dxfId="2371" priority="346" operator="equal">
      <formula>"Muy Baja"</formula>
    </cfRule>
  </conditionalFormatting>
  <conditionalFormatting sqref="AB107:AB110">
    <cfRule type="cellIs" dxfId="2370" priority="337" operator="equal">
      <formula>"Catastrófico"</formula>
    </cfRule>
    <cfRule type="cellIs" dxfId="2369" priority="338" operator="equal">
      <formula>"Mayor"</formula>
    </cfRule>
    <cfRule type="cellIs" dxfId="2368" priority="339" operator="equal">
      <formula>"Moderado"</formula>
    </cfRule>
    <cfRule type="cellIs" dxfId="2367" priority="340" operator="equal">
      <formula>"Menor"</formula>
    </cfRule>
    <cfRule type="cellIs" dxfId="2366" priority="341" operator="equal">
      <formula>"Leve"</formula>
    </cfRule>
  </conditionalFormatting>
  <conditionalFormatting sqref="AD107:AD110">
    <cfRule type="cellIs" dxfId="2365" priority="333" operator="equal">
      <formula>"Extremo"</formula>
    </cfRule>
    <cfRule type="cellIs" dxfId="2364" priority="334" operator="equal">
      <formula>"Alto"</formula>
    </cfRule>
    <cfRule type="cellIs" dxfId="2363" priority="335" operator="equal">
      <formula>"Moderado"</formula>
    </cfRule>
    <cfRule type="cellIs" dxfId="2362" priority="336" operator="equal">
      <formula>"Bajo"</formula>
    </cfRule>
  </conditionalFormatting>
  <conditionalFormatting sqref="Z111:Z114">
    <cfRule type="cellIs" dxfId="2361" priority="328" operator="equal">
      <formula>"Muy Alta"</formula>
    </cfRule>
    <cfRule type="cellIs" dxfId="2360" priority="329" operator="equal">
      <formula>"Alta"</formula>
    </cfRule>
    <cfRule type="cellIs" dxfId="2359" priority="330" operator="equal">
      <formula>"Media"</formula>
    </cfRule>
    <cfRule type="cellIs" dxfId="2358" priority="331" operator="equal">
      <formula>"Baja"</formula>
    </cfRule>
    <cfRule type="cellIs" dxfId="2357" priority="332" operator="equal">
      <formula>"Muy Baja"</formula>
    </cfRule>
  </conditionalFormatting>
  <conditionalFormatting sqref="AB111:AB114">
    <cfRule type="cellIs" dxfId="2356" priority="323" operator="equal">
      <formula>"Catastrófico"</formula>
    </cfRule>
    <cfRule type="cellIs" dxfId="2355" priority="324" operator="equal">
      <formula>"Mayor"</formula>
    </cfRule>
    <cfRule type="cellIs" dxfId="2354" priority="325" operator="equal">
      <formula>"Moderado"</formula>
    </cfRule>
    <cfRule type="cellIs" dxfId="2353" priority="326" operator="equal">
      <formula>"Menor"</formula>
    </cfRule>
    <cfRule type="cellIs" dxfId="2352" priority="327" operator="equal">
      <formula>"Leve"</formula>
    </cfRule>
  </conditionalFormatting>
  <conditionalFormatting sqref="AD111:AD114">
    <cfRule type="cellIs" dxfId="2351" priority="319" operator="equal">
      <formula>"Extremo"</formula>
    </cfRule>
    <cfRule type="cellIs" dxfId="2350" priority="320" operator="equal">
      <formula>"Alto"</formula>
    </cfRule>
    <cfRule type="cellIs" dxfId="2349" priority="321" operator="equal">
      <formula>"Moderado"</formula>
    </cfRule>
    <cfRule type="cellIs" dxfId="2348" priority="322" operator="equal">
      <formula>"Bajo"</formula>
    </cfRule>
  </conditionalFormatting>
  <conditionalFormatting sqref="Z115:Z118">
    <cfRule type="cellIs" dxfId="2347" priority="314" operator="equal">
      <formula>"Muy Alta"</formula>
    </cfRule>
    <cfRule type="cellIs" dxfId="2346" priority="315" operator="equal">
      <formula>"Alta"</formula>
    </cfRule>
    <cfRule type="cellIs" dxfId="2345" priority="316" operator="equal">
      <formula>"Media"</formula>
    </cfRule>
    <cfRule type="cellIs" dxfId="2344" priority="317" operator="equal">
      <formula>"Baja"</formula>
    </cfRule>
    <cfRule type="cellIs" dxfId="2343" priority="318" operator="equal">
      <formula>"Muy Baja"</formula>
    </cfRule>
  </conditionalFormatting>
  <conditionalFormatting sqref="AB115:AB118">
    <cfRule type="cellIs" dxfId="2342" priority="309" operator="equal">
      <formula>"Catastrófico"</formula>
    </cfRule>
    <cfRule type="cellIs" dxfId="2341" priority="310" operator="equal">
      <formula>"Mayor"</formula>
    </cfRule>
    <cfRule type="cellIs" dxfId="2340" priority="311" operator="equal">
      <formula>"Moderado"</formula>
    </cfRule>
    <cfRule type="cellIs" dxfId="2339" priority="312" operator="equal">
      <formula>"Menor"</formula>
    </cfRule>
    <cfRule type="cellIs" dxfId="2338" priority="313" operator="equal">
      <formula>"Leve"</formula>
    </cfRule>
  </conditionalFormatting>
  <conditionalFormatting sqref="AD115:AD118">
    <cfRule type="cellIs" dxfId="2337" priority="305" operator="equal">
      <formula>"Extremo"</formula>
    </cfRule>
    <cfRule type="cellIs" dxfId="2336" priority="306" operator="equal">
      <formula>"Alto"</formula>
    </cfRule>
    <cfRule type="cellIs" dxfId="2335" priority="307" operator="equal">
      <formula>"Moderado"</formula>
    </cfRule>
    <cfRule type="cellIs" dxfId="2334" priority="308" operator="equal">
      <formula>"Bajo"</formula>
    </cfRule>
  </conditionalFormatting>
  <conditionalFormatting sqref="Z120:Z123">
    <cfRule type="cellIs" dxfId="2333" priority="300" operator="equal">
      <formula>"Muy Alta"</formula>
    </cfRule>
    <cfRule type="cellIs" dxfId="2332" priority="301" operator="equal">
      <formula>"Alta"</formula>
    </cfRule>
    <cfRule type="cellIs" dxfId="2331" priority="302" operator="equal">
      <formula>"Media"</formula>
    </cfRule>
    <cfRule type="cellIs" dxfId="2330" priority="303" operator="equal">
      <formula>"Baja"</formula>
    </cfRule>
    <cfRule type="cellIs" dxfId="2329" priority="304" operator="equal">
      <formula>"Muy Baja"</formula>
    </cfRule>
  </conditionalFormatting>
  <conditionalFormatting sqref="AB120:AB123">
    <cfRule type="cellIs" dxfId="2328" priority="295" operator="equal">
      <formula>"Catastrófico"</formula>
    </cfRule>
    <cfRule type="cellIs" dxfId="2327" priority="296" operator="equal">
      <formula>"Mayor"</formula>
    </cfRule>
    <cfRule type="cellIs" dxfId="2326" priority="297" operator="equal">
      <formula>"Moderado"</formula>
    </cfRule>
    <cfRule type="cellIs" dxfId="2325" priority="298" operator="equal">
      <formula>"Menor"</formula>
    </cfRule>
    <cfRule type="cellIs" dxfId="2324" priority="299" operator="equal">
      <formula>"Leve"</formula>
    </cfRule>
  </conditionalFormatting>
  <conditionalFormatting sqref="AD120:AD123">
    <cfRule type="cellIs" dxfId="2323" priority="291" operator="equal">
      <formula>"Extremo"</formula>
    </cfRule>
    <cfRule type="cellIs" dxfId="2322" priority="292" operator="equal">
      <formula>"Alto"</formula>
    </cfRule>
    <cfRule type="cellIs" dxfId="2321" priority="293" operator="equal">
      <formula>"Moderado"</formula>
    </cfRule>
    <cfRule type="cellIs" dxfId="2320" priority="294" operator="equal">
      <formula>"Bajo"</formula>
    </cfRule>
  </conditionalFormatting>
  <conditionalFormatting sqref="AD65:AD68">
    <cfRule type="cellIs" dxfId="2319" priority="39" operator="equal">
      <formula>"Extremo"</formula>
    </cfRule>
    <cfRule type="cellIs" dxfId="2318" priority="40" operator="equal">
      <formula>"Alto"</formula>
    </cfRule>
    <cfRule type="cellIs" dxfId="2317" priority="41" operator="equal">
      <formula>"Moderado"</formula>
    </cfRule>
    <cfRule type="cellIs" dxfId="2316" priority="42" operator="equal">
      <formula>"Bajo"</formula>
    </cfRule>
  </conditionalFormatting>
  <conditionalFormatting sqref="Z126:Z129">
    <cfRule type="cellIs" dxfId="2315" priority="286" operator="equal">
      <formula>"Muy Alta"</formula>
    </cfRule>
    <cfRule type="cellIs" dxfId="2314" priority="287" operator="equal">
      <formula>"Alta"</formula>
    </cfRule>
    <cfRule type="cellIs" dxfId="2313" priority="288" operator="equal">
      <formula>"Media"</formula>
    </cfRule>
    <cfRule type="cellIs" dxfId="2312" priority="289" operator="equal">
      <formula>"Baja"</formula>
    </cfRule>
    <cfRule type="cellIs" dxfId="2311" priority="290" operator="equal">
      <formula>"Muy Baja"</formula>
    </cfRule>
  </conditionalFormatting>
  <conditionalFormatting sqref="AB126:AB129">
    <cfRule type="cellIs" dxfId="2310" priority="281" operator="equal">
      <formula>"Catastrófico"</formula>
    </cfRule>
    <cfRule type="cellIs" dxfId="2309" priority="282" operator="equal">
      <formula>"Mayor"</formula>
    </cfRule>
    <cfRule type="cellIs" dxfId="2308" priority="283" operator="equal">
      <formula>"Moderado"</formula>
    </cfRule>
    <cfRule type="cellIs" dxfId="2307" priority="284" operator="equal">
      <formula>"Menor"</formula>
    </cfRule>
    <cfRule type="cellIs" dxfId="2306" priority="285" operator="equal">
      <formula>"Leve"</formula>
    </cfRule>
  </conditionalFormatting>
  <conditionalFormatting sqref="AD126:AD129">
    <cfRule type="cellIs" dxfId="2305" priority="277" operator="equal">
      <formula>"Extremo"</formula>
    </cfRule>
    <cfRule type="cellIs" dxfId="2304" priority="278" operator="equal">
      <formula>"Alto"</formula>
    </cfRule>
    <cfRule type="cellIs" dxfId="2303" priority="279" operator="equal">
      <formula>"Moderado"</formula>
    </cfRule>
    <cfRule type="cellIs" dxfId="2302" priority="280" operator="equal">
      <formula>"Bajo"</formula>
    </cfRule>
  </conditionalFormatting>
  <conditionalFormatting sqref="Z130:Z133">
    <cfRule type="cellIs" dxfId="2301" priority="272" operator="equal">
      <formula>"Muy Alta"</formula>
    </cfRule>
    <cfRule type="cellIs" dxfId="2300" priority="273" operator="equal">
      <formula>"Alta"</formula>
    </cfRule>
    <cfRule type="cellIs" dxfId="2299" priority="274" operator="equal">
      <formula>"Media"</formula>
    </cfRule>
    <cfRule type="cellIs" dxfId="2298" priority="275" operator="equal">
      <formula>"Baja"</formula>
    </cfRule>
    <cfRule type="cellIs" dxfId="2297" priority="276" operator="equal">
      <formula>"Muy Baja"</formula>
    </cfRule>
  </conditionalFormatting>
  <conditionalFormatting sqref="AB130:AB133">
    <cfRule type="cellIs" dxfId="2296" priority="267" operator="equal">
      <formula>"Catastrófico"</formula>
    </cfRule>
    <cfRule type="cellIs" dxfId="2295" priority="268" operator="equal">
      <formula>"Mayor"</formula>
    </cfRule>
    <cfRule type="cellIs" dxfId="2294" priority="269" operator="equal">
      <formula>"Moderado"</formula>
    </cfRule>
    <cfRule type="cellIs" dxfId="2293" priority="270" operator="equal">
      <formula>"Menor"</formula>
    </cfRule>
    <cfRule type="cellIs" dxfId="2292" priority="271" operator="equal">
      <formula>"Leve"</formula>
    </cfRule>
  </conditionalFormatting>
  <conditionalFormatting sqref="AD130:AD133">
    <cfRule type="cellIs" dxfId="2291" priority="263" operator="equal">
      <formula>"Extremo"</formula>
    </cfRule>
    <cfRule type="cellIs" dxfId="2290" priority="264" operator="equal">
      <formula>"Alto"</formula>
    </cfRule>
    <cfRule type="cellIs" dxfId="2289" priority="265" operator="equal">
      <formula>"Moderado"</formula>
    </cfRule>
    <cfRule type="cellIs" dxfId="2288" priority="266" operator="equal">
      <formula>"Bajo"</formula>
    </cfRule>
  </conditionalFormatting>
  <conditionalFormatting sqref="Z134:Z137">
    <cfRule type="cellIs" dxfId="2287" priority="258" operator="equal">
      <formula>"Muy Alta"</formula>
    </cfRule>
    <cfRule type="cellIs" dxfId="2286" priority="259" operator="equal">
      <formula>"Alta"</formula>
    </cfRule>
    <cfRule type="cellIs" dxfId="2285" priority="260" operator="equal">
      <formula>"Media"</formula>
    </cfRule>
    <cfRule type="cellIs" dxfId="2284" priority="261" operator="equal">
      <formula>"Baja"</formula>
    </cfRule>
    <cfRule type="cellIs" dxfId="2283" priority="262" operator="equal">
      <formula>"Muy Baja"</formula>
    </cfRule>
  </conditionalFormatting>
  <conditionalFormatting sqref="AB134:AB137">
    <cfRule type="cellIs" dxfId="2282" priority="253" operator="equal">
      <formula>"Catastrófico"</formula>
    </cfRule>
    <cfRule type="cellIs" dxfId="2281" priority="254" operator="equal">
      <formula>"Mayor"</formula>
    </cfRule>
    <cfRule type="cellIs" dxfId="2280" priority="255" operator="equal">
      <formula>"Moderado"</formula>
    </cfRule>
    <cfRule type="cellIs" dxfId="2279" priority="256" operator="equal">
      <formula>"Menor"</formula>
    </cfRule>
    <cfRule type="cellIs" dxfId="2278" priority="257" operator="equal">
      <formula>"Leve"</formula>
    </cfRule>
  </conditionalFormatting>
  <conditionalFormatting sqref="AD134:AD137">
    <cfRule type="cellIs" dxfId="2277" priority="249" operator="equal">
      <formula>"Extremo"</formula>
    </cfRule>
    <cfRule type="cellIs" dxfId="2276" priority="250" operator="equal">
      <formula>"Alto"</formula>
    </cfRule>
    <cfRule type="cellIs" dxfId="2275" priority="251" operator="equal">
      <formula>"Moderado"</formula>
    </cfRule>
    <cfRule type="cellIs" dxfId="2274" priority="252" operator="equal">
      <formula>"Bajo"</formula>
    </cfRule>
  </conditionalFormatting>
  <conditionalFormatting sqref="Z138:Z141">
    <cfRule type="cellIs" dxfId="2273" priority="244" operator="equal">
      <formula>"Muy Alta"</formula>
    </cfRule>
    <cfRule type="cellIs" dxfId="2272" priority="245" operator="equal">
      <formula>"Alta"</formula>
    </cfRule>
    <cfRule type="cellIs" dxfId="2271" priority="246" operator="equal">
      <formula>"Media"</formula>
    </cfRule>
    <cfRule type="cellIs" dxfId="2270" priority="247" operator="equal">
      <formula>"Baja"</formula>
    </cfRule>
    <cfRule type="cellIs" dxfId="2269" priority="248" operator="equal">
      <formula>"Muy Baja"</formula>
    </cfRule>
  </conditionalFormatting>
  <conditionalFormatting sqref="AB138:AB141">
    <cfRule type="cellIs" dxfId="2268" priority="239" operator="equal">
      <formula>"Catastrófico"</formula>
    </cfRule>
    <cfRule type="cellIs" dxfId="2267" priority="240" operator="equal">
      <formula>"Mayor"</formula>
    </cfRule>
    <cfRule type="cellIs" dxfId="2266" priority="241" operator="equal">
      <formula>"Moderado"</formula>
    </cfRule>
    <cfRule type="cellIs" dxfId="2265" priority="242" operator="equal">
      <formula>"Menor"</formula>
    </cfRule>
    <cfRule type="cellIs" dxfId="2264" priority="243" operator="equal">
      <formula>"Leve"</formula>
    </cfRule>
  </conditionalFormatting>
  <conditionalFormatting sqref="AD138:AD141">
    <cfRule type="cellIs" dxfId="2263" priority="235" operator="equal">
      <formula>"Extremo"</formula>
    </cfRule>
    <cfRule type="cellIs" dxfId="2262" priority="236" operator="equal">
      <formula>"Alto"</formula>
    </cfRule>
    <cfRule type="cellIs" dxfId="2261" priority="237" operator="equal">
      <formula>"Moderado"</formula>
    </cfRule>
    <cfRule type="cellIs" dxfId="2260" priority="238" operator="equal">
      <formula>"Bajo"</formula>
    </cfRule>
  </conditionalFormatting>
  <conditionalFormatting sqref="Z142:Z145">
    <cfRule type="cellIs" dxfId="2259" priority="230" operator="equal">
      <formula>"Muy Alta"</formula>
    </cfRule>
    <cfRule type="cellIs" dxfId="2258" priority="231" operator="equal">
      <formula>"Alta"</formula>
    </cfRule>
    <cfRule type="cellIs" dxfId="2257" priority="232" operator="equal">
      <formula>"Media"</formula>
    </cfRule>
    <cfRule type="cellIs" dxfId="2256" priority="233" operator="equal">
      <formula>"Baja"</formula>
    </cfRule>
    <cfRule type="cellIs" dxfId="2255" priority="234" operator="equal">
      <formula>"Muy Baja"</formula>
    </cfRule>
  </conditionalFormatting>
  <conditionalFormatting sqref="AB142:AB145">
    <cfRule type="cellIs" dxfId="2254" priority="225" operator="equal">
      <formula>"Catastrófico"</formula>
    </cfRule>
    <cfRule type="cellIs" dxfId="2253" priority="226" operator="equal">
      <formula>"Mayor"</formula>
    </cfRule>
    <cfRule type="cellIs" dxfId="2252" priority="227" operator="equal">
      <formula>"Moderado"</formula>
    </cfRule>
    <cfRule type="cellIs" dxfId="2251" priority="228" operator="equal">
      <formula>"Menor"</formula>
    </cfRule>
    <cfRule type="cellIs" dxfId="2250" priority="229" operator="equal">
      <formula>"Leve"</formula>
    </cfRule>
  </conditionalFormatting>
  <conditionalFormatting sqref="AD142:AD145">
    <cfRule type="cellIs" dxfId="2249" priority="221" operator="equal">
      <formula>"Extremo"</formula>
    </cfRule>
    <cfRule type="cellIs" dxfId="2248" priority="222" operator="equal">
      <formula>"Alto"</formula>
    </cfRule>
    <cfRule type="cellIs" dxfId="2247" priority="223" operator="equal">
      <formula>"Moderado"</formula>
    </cfRule>
    <cfRule type="cellIs" dxfId="2246" priority="224" operator="equal">
      <formula>"Bajo"</formula>
    </cfRule>
  </conditionalFormatting>
  <conditionalFormatting sqref="Z150:Z153">
    <cfRule type="cellIs" dxfId="2245" priority="216" operator="equal">
      <formula>"Muy Alta"</formula>
    </cfRule>
    <cfRule type="cellIs" dxfId="2244" priority="217" operator="equal">
      <formula>"Alta"</formula>
    </cfRule>
    <cfRule type="cellIs" dxfId="2243" priority="218" operator="equal">
      <formula>"Media"</formula>
    </cfRule>
    <cfRule type="cellIs" dxfId="2242" priority="219" operator="equal">
      <formula>"Baja"</formula>
    </cfRule>
    <cfRule type="cellIs" dxfId="2241" priority="220" operator="equal">
      <formula>"Muy Baja"</formula>
    </cfRule>
  </conditionalFormatting>
  <conditionalFormatting sqref="AB150:AB153">
    <cfRule type="cellIs" dxfId="2240" priority="211" operator="equal">
      <formula>"Catastrófico"</formula>
    </cfRule>
    <cfRule type="cellIs" dxfId="2239" priority="212" operator="equal">
      <formula>"Mayor"</formula>
    </cfRule>
    <cfRule type="cellIs" dxfId="2238" priority="213" operator="equal">
      <formula>"Moderado"</formula>
    </cfRule>
    <cfRule type="cellIs" dxfId="2237" priority="214" operator="equal">
      <formula>"Menor"</formula>
    </cfRule>
    <cfRule type="cellIs" dxfId="2236" priority="215" operator="equal">
      <formula>"Leve"</formula>
    </cfRule>
  </conditionalFormatting>
  <conditionalFormatting sqref="AD150:AD153">
    <cfRule type="cellIs" dxfId="2235" priority="207" operator="equal">
      <formula>"Extremo"</formula>
    </cfRule>
    <cfRule type="cellIs" dxfId="2234" priority="208" operator="equal">
      <formula>"Alto"</formula>
    </cfRule>
    <cfRule type="cellIs" dxfId="2233" priority="209" operator="equal">
      <formula>"Moderado"</formula>
    </cfRule>
    <cfRule type="cellIs" dxfId="2232" priority="210" operator="equal">
      <formula>"Bajo"</formula>
    </cfRule>
  </conditionalFormatting>
  <conditionalFormatting sqref="Z154:Z157">
    <cfRule type="cellIs" dxfId="2231" priority="202" operator="equal">
      <formula>"Muy Alta"</formula>
    </cfRule>
    <cfRule type="cellIs" dxfId="2230" priority="203" operator="equal">
      <formula>"Alta"</formula>
    </cfRule>
    <cfRule type="cellIs" dxfId="2229" priority="204" operator="equal">
      <formula>"Media"</formula>
    </cfRule>
    <cfRule type="cellIs" dxfId="2228" priority="205" operator="equal">
      <formula>"Baja"</formula>
    </cfRule>
    <cfRule type="cellIs" dxfId="2227" priority="206" operator="equal">
      <formula>"Muy Baja"</formula>
    </cfRule>
  </conditionalFormatting>
  <conditionalFormatting sqref="AB154:AB157">
    <cfRule type="cellIs" dxfId="2226" priority="197" operator="equal">
      <formula>"Catastrófico"</formula>
    </cfRule>
    <cfRule type="cellIs" dxfId="2225" priority="198" operator="equal">
      <formula>"Mayor"</formula>
    </cfRule>
    <cfRule type="cellIs" dxfId="2224" priority="199" operator="equal">
      <formula>"Moderado"</formula>
    </cfRule>
    <cfRule type="cellIs" dxfId="2223" priority="200" operator="equal">
      <formula>"Menor"</formula>
    </cfRule>
    <cfRule type="cellIs" dxfId="2222" priority="201" operator="equal">
      <formula>"Leve"</formula>
    </cfRule>
  </conditionalFormatting>
  <conditionalFormatting sqref="AD154:AD157">
    <cfRule type="cellIs" dxfId="2221" priority="193" operator="equal">
      <formula>"Extremo"</formula>
    </cfRule>
    <cfRule type="cellIs" dxfId="2220" priority="194" operator="equal">
      <formula>"Alto"</formula>
    </cfRule>
    <cfRule type="cellIs" dxfId="2219" priority="195" operator="equal">
      <formula>"Moderado"</formula>
    </cfRule>
    <cfRule type="cellIs" dxfId="2218" priority="196" operator="equal">
      <formula>"Bajo"</formula>
    </cfRule>
  </conditionalFormatting>
  <conditionalFormatting sqref="Z158:Z161">
    <cfRule type="cellIs" dxfId="2217" priority="188" operator="equal">
      <formula>"Muy Alta"</formula>
    </cfRule>
    <cfRule type="cellIs" dxfId="2216" priority="189" operator="equal">
      <formula>"Alta"</formula>
    </cfRule>
    <cfRule type="cellIs" dxfId="2215" priority="190" operator="equal">
      <formula>"Media"</formula>
    </cfRule>
    <cfRule type="cellIs" dxfId="2214" priority="191" operator="equal">
      <formula>"Baja"</formula>
    </cfRule>
    <cfRule type="cellIs" dxfId="2213" priority="192" operator="equal">
      <formula>"Muy Baja"</formula>
    </cfRule>
  </conditionalFormatting>
  <conditionalFormatting sqref="AB158:AB161">
    <cfRule type="cellIs" dxfId="2212" priority="183" operator="equal">
      <formula>"Catastrófico"</formula>
    </cfRule>
    <cfRule type="cellIs" dxfId="2211" priority="184" operator="equal">
      <formula>"Mayor"</formula>
    </cfRule>
    <cfRule type="cellIs" dxfId="2210" priority="185" operator="equal">
      <formula>"Moderado"</formula>
    </cfRule>
    <cfRule type="cellIs" dxfId="2209" priority="186" operator="equal">
      <formula>"Menor"</formula>
    </cfRule>
    <cfRule type="cellIs" dxfId="2208" priority="187" operator="equal">
      <formula>"Leve"</formula>
    </cfRule>
  </conditionalFormatting>
  <conditionalFormatting sqref="AD158:AD161">
    <cfRule type="cellIs" dxfId="2207" priority="179" operator="equal">
      <formula>"Extremo"</formula>
    </cfRule>
    <cfRule type="cellIs" dxfId="2206" priority="180" operator="equal">
      <formula>"Alto"</formula>
    </cfRule>
    <cfRule type="cellIs" dxfId="2205" priority="181" operator="equal">
      <formula>"Moderado"</formula>
    </cfRule>
    <cfRule type="cellIs" dxfId="2204" priority="182" operator="equal">
      <formula>"Bajo"</formula>
    </cfRule>
  </conditionalFormatting>
  <conditionalFormatting sqref="Z162:Z165">
    <cfRule type="cellIs" dxfId="2203" priority="174" operator="equal">
      <formula>"Muy Alta"</formula>
    </cfRule>
    <cfRule type="cellIs" dxfId="2202" priority="175" operator="equal">
      <formula>"Alta"</formula>
    </cfRule>
    <cfRule type="cellIs" dxfId="2201" priority="176" operator="equal">
      <formula>"Media"</formula>
    </cfRule>
    <cfRule type="cellIs" dxfId="2200" priority="177" operator="equal">
      <formula>"Baja"</formula>
    </cfRule>
    <cfRule type="cellIs" dxfId="2199" priority="178" operator="equal">
      <formula>"Muy Baja"</formula>
    </cfRule>
  </conditionalFormatting>
  <conditionalFormatting sqref="AB162:AB165">
    <cfRule type="cellIs" dxfId="2198" priority="169" operator="equal">
      <formula>"Catastrófico"</formula>
    </cfRule>
    <cfRule type="cellIs" dxfId="2197" priority="170" operator="equal">
      <formula>"Mayor"</formula>
    </cfRule>
    <cfRule type="cellIs" dxfId="2196" priority="171" operator="equal">
      <formula>"Moderado"</formula>
    </cfRule>
    <cfRule type="cellIs" dxfId="2195" priority="172" operator="equal">
      <formula>"Menor"</formula>
    </cfRule>
    <cfRule type="cellIs" dxfId="2194" priority="173" operator="equal">
      <formula>"Leve"</formula>
    </cfRule>
  </conditionalFormatting>
  <conditionalFormatting sqref="AD162:AD165">
    <cfRule type="cellIs" dxfId="2193" priority="165" operator="equal">
      <formula>"Extremo"</formula>
    </cfRule>
    <cfRule type="cellIs" dxfId="2192" priority="166" operator="equal">
      <formula>"Alto"</formula>
    </cfRule>
    <cfRule type="cellIs" dxfId="2191" priority="167" operator="equal">
      <formula>"Moderado"</formula>
    </cfRule>
    <cfRule type="cellIs" dxfId="2190" priority="168" operator="equal">
      <formula>"Bajo"</formula>
    </cfRule>
  </conditionalFormatting>
  <conditionalFormatting sqref="Z166:Z169">
    <cfRule type="cellIs" dxfId="2189" priority="160" operator="equal">
      <formula>"Muy Alta"</formula>
    </cfRule>
    <cfRule type="cellIs" dxfId="2188" priority="161" operator="equal">
      <formula>"Alta"</formula>
    </cfRule>
    <cfRule type="cellIs" dxfId="2187" priority="162" operator="equal">
      <formula>"Media"</formula>
    </cfRule>
    <cfRule type="cellIs" dxfId="2186" priority="163" operator="equal">
      <formula>"Baja"</formula>
    </cfRule>
    <cfRule type="cellIs" dxfId="2185" priority="164" operator="equal">
      <formula>"Muy Baja"</formula>
    </cfRule>
  </conditionalFormatting>
  <conditionalFormatting sqref="AB166:AB169">
    <cfRule type="cellIs" dxfId="2184" priority="155" operator="equal">
      <formula>"Catastrófico"</formula>
    </cfRule>
    <cfRule type="cellIs" dxfId="2183" priority="156" operator="equal">
      <formula>"Mayor"</formula>
    </cfRule>
    <cfRule type="cellIs" dxfId="2182" priority="157" operator="equal">
      <formula>"Moderado"</formula>
    </cfRule>
    <cfRule type="cellIs" dxfId="2181" priority="158" operator="equal">
      <formula>"Menor"</formula>
    </cfRule>
    <cfRule type="cellIs" dxfId="2180" priority="159" operator="equal">
      <formula>"Leve"</formula>
    </cfRule>
  </conditionalFormatting>
  <conditionalFormatting sqref="AD166:AD169">
    <cfRule type="cellIs" dxfId="2179" priority="151" operator="equal">
      <formula>"Extremo"</formula>
    </cfRule>
    <cfRule type="cellIs" dxfId="2178" priority="152" operator="equal">
      <formula>"Alto"</formula>
    </cfRule>
    <cfRule type="cellIs" dxfId="2177" priority="153" operator="equal">
      <formula>"Moderado"</formula>
    </cfRule>
    <cfRule type="cellIs" dxfId="2176" priority="154" operator="equal">
      <formula>"Bajo"</formula>
    </cfRule>
  </conditionalFormatting>
  <conditionalFormatting sqref="Z170:Z173">
    <cfRule type="cellIs" dxfId="2175" priority="146" operator="equal">
      <formula>"Muy Alta"</formula>
    </cfRule>
    <cfRule type="cellIs" dxfId="2174" priority="147" operator="equal">
      <formula>"Alta"</formula>
    </cfRule>
    <cfRule type="cellIs" dxfId="2173" priority="148" operator="equal">
      <formula>"Media"</formula>
    </cfRule>
    <cfRule type="cellIs" dxfId="2172" priority="149" operator="equal">
      <formula>"Baja"</formula>
    </cfRule>
    <cfRule type="cellIs" dxfId="2171" priority="150" operator="equal">
      <formula>"Muy Baja"</formula>
    </cfRule>
  </conditionalFormatting>
  <conditionalFormatting sqref="AB170:AB173">
    <cfRule type="cellIs" dxfId="2170" priority="141" operator="equal">
      <formula>"Catastrófico"</formula>
    </cfRule>
    <cfRule type="cellIs" dxfId="2169" priority="142" operator="equal">
      <formula>"Mayor"</formula>
    </cfRule>
    <cfRule type="cellIs" dxfId="2168" priority="143" operator="equal">
      <formula>"Moderado"</formula>
    </cfRule>
    <cfRule type="cellIs" dxfId="2167" priority="144" operator="equal">
      <formula>"Menor"</formula>
    </cfRule>
    <cfRule type="cellIs" dxfId="2166" priority="145" operator="equal">
      <formula>"Leve"</formula>
    </cfRule>
  </conditionalFormatting>
  <conditionalFormatting sqref="AD170:AD173">
    <cfRule type="cellIs" dxfId="2165" priority="137" operator="equal">
      <formula>"Extremo"</formula>
    </cfRule>
    <cfRule type="cellIs" dxfId="2164" priority="138" operator="equal">
      <formula>"Alto"</formula>
    </cfRule>
    <cfRule type="cellIs" dxfId="2163" priority="139" operator="equal">
      <formula>"Moderado"</formula>
    </cfRule>
    <cfRule type="cellIs" dxfId="2162" priority="140" operator="equal">
      <formula>"Bajo"</formula>
    </cfRule>
  </conditionalFormatting>
  <conditionalFormatting sqref="Z174:Z177">
    <cfRule type="cellIs" dxfId="2161" priority="132" operator="equal">
      <formula>"Muy Alta"</formula>
    </cfRule>
    <cfRule type="cellIs" dxfId="2160" priority="133" operator="equal">
      <formula>"Alta"</formula>
    </cfRule>
    <cfRule type="cellIs" dxfId="2159" priority="134" operator="equal">
      <formula>"Media"</formula>
    </cfRule>
    <cfRule type="cellIs" dxfId="2158" priority="135" operator="equal">
      <formula>"Baja"</formula>
    </cfRule>
    <cfRule type="cellIs" dxfId="2157" priority="136" operator="equal">
      <formula>"Muy Baja"</formula>
    </cfRule>
  </conditionalFormatting>
  <conditionalFormatting sqref="AB174:AB177">
    <cfRule type="cellIs" dxfId="2156" priority="127" operator="equal">
      <formula>"Catastrófico"</formula>
    </cfRule>
    <cfRule type="cellIs" dxfId="2155" priority="128" operator="equal">
      <formula>"Mayor"</formula>
    </cfRule>
    <cfRule type="cellIs" dxfId="2154" priority="129" operator="equal">
      <formula>"Moderado"</formula>
    </cfRule>
    <cfRule type="cellIs" dxfId="2153" priority="130" operator="equal">
      <formula>"Menor"</formula>
    </cfRule>
    <cfRule type="cellIs" dxfId="2152" priority="131" operator="equal">
      <formula>"Leve"</formula>
    </cfRule>
  </conditionalFormatting>
  <conditionalFormatting sqref="AD174:AD177">
    <cfRule type="cellIs" dxfId="2151" priority="123" operator="equal">
      <formula>"Extremo"</formula>
    </cfRule>
    <cfRule type="cellIs" dxfId="2150" priority="124" operator="equal">
      <formula>"Alto"</formula>
    </cfRule>
    <cfRule type="cellIs" dxfId="2149" priority="125" operator="equal">
      <formula>"Moderado"</formula>
    </cfRule>
    <cfRule type="cellIs" dxfId="2148" priority="126" operator="equal">
      <formula>"Bajo"</formula>
    </cfRule>
  </conditionalFormatting>
  <conditionalFormatting sqref="Z63:Z64">
    <cfRule type="cellIs" dxfId="2147" priority="118" operator="equal">
      <formula>"Muy Alta"</formula>
    </cfRule>
    <cfRule type="cellIs" dxfId="2146" priority="119" operator="equal">
      <formula>"Alta"</formula>
    </cfRule>
    <cfRule type="cellIs" dxfId="2145" priority="120" operator="equal">
      <formula>"Media"</formula>
    </cfRule>
    <cfRule type="cellIs" dxfId="2144" priority="121" operator="equal">
      <formula>"Baja"</formula>
    </cfRule>
    <cfRule type="cellIs" dxfId="2143" priority="122" operator="equal">
      <formula>"Muy Baja"</formula>
    </cfRule>
  </conditionalFormatting>
  <conditionalFormatting sqref="AB63:AB64">
    <cfRule type="cellIs" dxfId="2142" priority="113" operator="equal">
      <formula>"Catastrófico"</formula>
    </cfRule>
    <cfRule type="cellIs" dxfId="2141" priority="114" operator="equal">
      <formula>"Mayor"</formula>
    </cfRule>
    <cfRule type="cellIs" dxfId="2140" priority="115" operator="equal">
      <formula>"Moderado"</formula>
    </cfRule>
    <cfRule type="cellIs" dxfId="2139" priority="116" operator="equal">
      <formula>"Menor"</formula>
    </cfRule>
    <cfRule type="cellIs" dxfId="2138" priority="117" operator="equal">
      <formula>"Leve"</formula>
    </cfRule>
  </conditionalFormatting>
  <conditionalFormatting sqref="AD63:AD64">
    <cfRule type="cellIs" dxfId="2137" priority="109" operator="equal">
      <formula>"Extremo"</formula>
    </cfRule>
    <cfRule type="cellIs" dxfId="2136" priority="110" operator="equal">
      <formula>"Alto"</formula>
    </cfRule>
    <cfRule type="cellIs" dxfId="2135" priority="111" operator="equal">
      <formula>"Moderado"</formula>
    </cfRule>
    <cfRule type="cellIs" dxfId="2134" priority="112" operator="equal">
      <formula>"Bajo"</formula>
    </cfRule>
  </conditionalFormatting>
  <conditionalFormatting sqref="Z85:Z86">
    <cfRule type="cellIs" dxfId="2133" priority="104" operator="equal">
      <formula>"Muy Alta"</formula>
    </cfRule>
    <cfRule type="cellIs" dxfId="2132" priority="105" operator="equal">
      <formula>"Alta"</formula>
    </cfRule>
    <cfRule type="cellIs" dxfId="2131" priority="106" operator="equal">
      <formula>"Media"</formula>
    </cfRule>
    <cfRule type="cellIs" dxfId="2130" priority="107" operator="equal">
      <formula>"Baja"</formula>
    </cfRule>
    <cfRule type="cellIs" dxfId="2129" priority="108" operator="equal">
      <formula>"Muy Baja"</formula>
    </cfRule>
  </conditionalFormatting>
  <conditionalFormatting sqref="AB85:AB86">
    <cfRule type="cellIs" dxfId="2128" priority="99" operator="equal">
      <formula>"Catastrófico"</formula>
    </cfRule>
    <cfRule type="cellIs" dxfId="2127" priority="100" operator="equal">
      <formula>"Mayor"</formula>
    </cfRule>
    <cfRule type="cellIs" dxfId="2126" priority="101" operator="equal">
      <formula>"Moderado"</formula>
    </cfRule>
    <cfRule type="cellIs" dxfId="2125" priority="102" operator="equal">
      <formula>"Menor"</formula>
    </cfRule>
    <cfRule type="cellIs" dxfId="2124" priority="103" operator="equal">
      <formula>"Leve"</formula>
    </cfRule>
  </conditionalFormatting>
  <conditionalFormatting sqref="AD85:AD86">
    <cfRule type="cellIs" dxfId="2123" priority="95" operator="equal">
      <formula>"Extremo"</formula>
    </cfRule>
    <cfRule type="cellIs" dxfId="2122" priority="96" operator="equal">
      <formula>"Alto"</formula>
    </cfRule>
    <cfRule type="cellIs" dxfId="2121" priority="97" operator="equal">
      <formula>"Moderado"</formula>
    </cfRule>
    <cfRule type="cellIs" dxfId="2120" priority="98" operator="equal">
      <formula>"Bajo"</formula>
    </cfRule>
  </conditionalFormatting>
  <conditionalFormatting sqref="Z119">
    <cfRule type="cellIs" dxfId="2119" priority="90" operator="equal">
      <formula>"Muy Alta"</formula>
    </cfRule>
    <cfRule type="cellIs" dxfId="2118" priority="91" operator="equal">
      <formula>"Alta"</formula>
    </cfRule>
    <cfRule type="cellIs" dxfId="2117" priority="92" operator="equal">
      <formula>"Media"</formula>
    </cfRule>
    <cfRule type="cellIs" dxfId="2116" priority="93" operator="equal">
      <formula>"Baja"</formula>
    </cfRule>
    <cfRule type="cellIs" dxfId="2115" priority="94" operator="equal">
      <formula>"Muy Baja"</formula>
    </cfRule>
  </conditionalFormatting>
  <conditionalFormatting sqref="AB119">
    <cfRule type="cellIs" dxfId="2114" priority="85" operator="equal">
      <formula>"Catastrófico"</formula>
    </cfRule>
    <cfRule type="cellIs" dxfId="2113" priority="86" operator="equal">
      <formula>"Mayor"</formula>
    </cfRule>
    <cfRule type="cellIs" dxfId="2112" priority="87" operator="equal">
      <formula>"Moderado"</formula>
    </cfRule>
    <cfRule type="cellIs" dxfId="2111" priority="88" operator="equal">
      <formula>"Menor"</formula>
    </cfRule>
    <cfRule type="cellIs" dxfId="2110" priority="89" operator="equal">
      <formula>"Leve"</formula>
    </cfRule>
  </conditionalFormatting>
  <conditionalFormatting sqref="AD119">
    <cfRule type="cellIs" dxfId="2109" priority="81" operator="equal">
      <formula>"Extremo"</formula>
    </cfRule>
    <cfRule type="cellIs" dxfId="2108" priority="82" operator="equal">
      <formula>"Alto"</formula>
    </cfRule>
    <cfRule type="cellIs" dxfId="2107" priority="83" operator="equal">
      <formula>"Moderado"</formula>
    </cfRule>
    <cfRule type="cellIs" dxfId="2106" priority="84" operator="equal">
      <formula>"Bajo"</formula>
    </cfRule>
  </conditionalFormatting>
  <conditionalFormatting sqref="Z124:Z125">
    <cfRule type="cellIs" dxfId="2105" priority="76" operator="equal">
      <formula>"Muy Alta"</formula>
    </cfRule>
    <cfRule type="cellIs" dxfId="2104" priority="77" operator="equal">
      <formula>"Alta"</formula>
    </cfRule>
    <cfRule type="cellIs" dxfId="2103" priority="78" operator="equal">
      <formula>"Media"</formula>
    </cfRule>
    <cfRule type="cellIs" dxfId="2102" priority="79" operator="equal">
      <formula>"Baja"</formula>
    </cfRule>
    <cfRule type="cellIs" dxfId="2101" priority="80" operator="equal">
      <formula>"Muy Baja"</formula>
    </cfRule>
  </conditionalFormatting>
  <conditionalFormatting sqref="AB124:AB125">
    <cfRule type="cellIs" dxfId="2100" priority="71" operator="equal">
      <formula>"Catastrófico"</formula>
    </cfRule>
    <cfRule type="cellIs" dxfId="2099" priority="72" operator="equal">
      <formula>"Mayor"</formula>
    </cfRule>
    <cfRule type="cellIs" dxfId="2098" priority="73" operator="equal">
      <formula>"Moderado"</formula>
    </cfRule>
    <cfRule type="cellIs" dxfId="2097" priority="74" operator="equal">
      <formula>"Menor"</formula>
    </cfRule>
    <cfRule type="cellIs" dxfId="2096" priority="75" operator="equal">
      <formula>"Leve"</formula>
    </cfRule>
  </conditionalFormatting>
  <conditionalFormatting sqref="AD124:AD125">
    <cfRule type="cellIs" dxfId="2095" priority="67" operator="equal">
      <formula>"Extremo"</formula>
    </cfRule>
    <cfRule type="cellIs" dxfId="2094" priority="68" operator="equal">
      <formula>"Alto"</formula>
    </cfRule>
    <cfRule type="cellIs" dxfId="2093" priority="69" operator="equal">
      <formula>"Moderado"</formula>
    </cfRule>
    <cfRule type="cellIs" dxfId="2092" priority="70" operator="equal">
      <formula>"Bajo"</formula>
    </cfRule>
  </conditionalFormatting>
  <conditionalFormatting sqref="Z148:Z149">
    <cfRule type="cellIs" dxfId="2091" priority="62" operator="equal">
      <formula>"Muy Alta"</formula>
    </cfRule>
    <cfRule type="cellIs" dxfId="2090" priority="63" operator="equal">
      <formula>"Alta"</formula>
    </cfRule>
    <cfRule type="cellIs" dxfId="2089" priority="64" operator="equal">
      <formula>"Media"</formula>
    </cfRule>
    <cfRule type="cellIs" dxfId="2088" priority="65" operator="equal">
      <formula>"Baja"</formula>
    </cfRule>
    <cfRule type="cellIs" dxfId="2087" priority="66" operator="equal">
      <formula>"Muy Baja"</formula>
    </cfRule>
  </conditionalFormatting>
  <conditionalFormatting sqref="AB148:AB149">
    <cfRule type="cellIs" dxfId="2086" priority="57" operator="equal">
      <formula>"Catastrófico"</formula>
    </cfRule>
    <cfRule type="cellIs" dxfId="2085" priority="58" operator="equal">
      <formula>"Mayor"</formula>
    </cfRule>
    <cfRule type="cellIs" dxfId="2084" priority="59" operator="equal">
      <formula>"Moderado"</formula>
    </cfRule>
    <cfRule type="cellIs" dxfId="2083" priority="60" operator="equal">
      <formula>"Menor"</formula>
    </cfRule>
    <cfRule type="cellIs" dxfId="2082" priority="61" operator="equal">
      <formula>"Leve"</formula>
    </cfRule>
  </conditionalFormatting>
  <conditionalFormatting sqref="AD148:AD149">
    <cfRule type="cellIs" dxfId="2081" priority="53" operator="equal">
      <formula>"Extremo"</formula>
    </cfRule>
    <cfRule type="cellIs" dxfId="2080" priority="54" operator="equal">
      <formula>"Alto"</formula>
    </cfRule>
    <cfRule type="cellIs" dxfId="2079" priority="55" operator="equal">
      <formula>"Moderado"</formula>
    </cfRule>
    <cfRule type="cellIs" dxfId="2078" priority="56" operator="equal">
      <formula>"Bajo"</formula>
    </cfRule>
  </conditionalFormatting>
  <conditionalFormatting sqref="Z65:Z68">
    <cfRule type="cellIs" dxfId="2077" priority="48" operator="equal">
      <formula>"Muy Alta"</formula>
    </cfRule>
    <cfRule type="cellIs" dxfId="2076" priority="49" operator="equal">
      <formula>"Alta"</formula>
    </cfRule>
    <cfRule type="cellIs" dxfId="2075" priority="50" operator="equal">
      <formula>"Media"</formula>
    </cfRule>
    <cfRule type="cellIs" dxfId="2074" priority="51" operator="equal">
      <formula>"Baja"</formula>
    </cfRule>
    <cfRule type="cellIs" dxfId="2073" priority="52" operator="equal">
      <formula>"Muy Baja"</formula>
    </cfRule>
  </conditionalFormatting>
  <conditionalFormatting sqref="AB65:AB68">
    <cfRule type="cellIs" dxfId="2072" priority="43" operator="equal">
      <formula>"Catastrófico"</formula>
    </cfRule>
    <cfRule type="cellIs" dxfId="2071" priority="44" operator="equal">
      <formula>"Mayor"</formula>
    </cfRule>
    <cfRule type="cellIs" dxfId="2070" priority="45" operator="equal">
      <formula>"Moderado"</formula>
    </cfRule>
    <cfRule type="cellIs" dxfId="2069" priority="46" operator="equal">
      <formula>"Menor"</formula>
    </cfRule>
    <cfRule type="cellIs" dxfId="2068" priority="47" operator="equal">
      <formula>"Leve"</formula>
    </cfRule>
  </conditionalFormatting>
  <conditionalFormatting sqref="Z35:Z38">
    <cfRule type="cellIs" dxfId="2067" priority="34" operator="equal">
      <formula>"Muy Alta"</formula>
    </cfRule>
    <cfRule type="cellIs" dxfId="2066" priority="35" operator="equal">
      <formula>"Alta"</formula>
    </cfRule>
    <cfRule type="cellIs" dxfId="2065" priority="36" operator="equal">
      <formula>"Media"</formula>
    </cfRule>
    <cfRule type="cellIs" dxfId="2064" priority="37" operator="equal">
      <formula>"Baja"</formula>
    </cfRule>
    <cfRule type="cellIs" dxfId="2063" priority="38" operator="equal">
      <formula>"Muy Baja"</formula>
    </cfRule>
  </conditionalFormatting>
  <conditionalFormatting sqref="AB35:AB38">
    <cfRule type="cellIs" dxfId="2062" priority="29" operator="equal">
      <formula>"Catastrófico"</formula>
    </cfRule>
    <cfRule type="cellIs" dxfId="2061" priority="30" operator="equal">
      <formula>"Mayor"</formula>
    </cfRule>
    <cfRule type="cellIs" dxfId="2060" priority="31" operator="equal">
      <formula>"Moderado"</formula>
    </cfRule>
    <cfRule type="cellIs" dxfId="2059" priority="32" operator="equal">
      <formula>"Menor"</formula>
    </cfRule>
    <cfRule type="cellIs" dxfId="2058" priority="33" operator="equal">
      <formula>"Leve"</formula>
    </cfRule>
  </conditionalFormatting>
  <conditionalFormatting sqref="AD35:AD38">
    <cfRule type="cellIs" dxfId="2057" priority="25" operator="equal">
      <formula>"Extremo"</formula>
    </cfRule>
    <cfRule type="cellIs" dxfId="2056" priority="26" operator="equal">
      <formula>"Alto"</formula>
    </cfRule>
    <cfRule type="cellIs" dxfId="2055" priority="27" operator="equal">
      <formula>"Moderado"</formula>
    </cfRule>
    <cfRule type="cellIs" dxfId="2054" priority="28" operator="equal">
      <formula>"Bajo"</formula>
    </cfRule>
  </conditionalFormatting>
  <conditionalFormatting sqref="Z48">
    <cfRule type="cellIs" dxfId="2053" priority="20" operator="equal">
      <formula>"Muy Alta"</formula>
    </cfRule>
    <cfRule type="cellIs" dxfId="2052" priority="21" operator="equal">
      <formula>"Alta"</formula>
    </cfRule>
    <cfRule type="cellIs" dxfId="2051" priority="22" operator="equal">
      <formula>"Media"</formula>
    </cfRule>
    <cfRule type="cellIs" dxfId="2050" priority="23" operator="equal">
      <formula>"Baja"</formula>
    </cfRule>
    <cfRule type="cellIs" dxfId="2049" priority="24" operator="equal">
      <formula>"Muy Baja"</formula>
    </cfRule>
  </conditionalFormatting>
  <conditionalFormatting sqref="AB48">
    <cfRule type="cellIs" dxfId="2048" priority="15" operator="equal">
      <formula>"Catastrófico"</formula>
    </cfRule>
    <cfRule type="cellIs" dxfId="2047" priority="16" operator="equal">
      <formula>"Mayor"</formula>
    </cfRule>
    <cfRule type="cellIs" dxfId="2046" priority="17" operator="equal">
      <formula>"Moderado"</formula>
    </cfRule>
    <cfRule type="cellIs" dxfId="2045" priority="18" operator="equal">
      <formula>"Menor"</formula>
    </cfRule>
    <cfRule type="cellIs" dxfId="2044" priority="19" operator="equal">
      <formula>"Leve"</formula>
    </cfRule>
  </conditionalFormatting>
  <conditionalFormatting sqref="AD48">
    <cfRule type="cellIs" dxfId="2043" priority="11" operator="equal">
      <formula>"Extremo"</formula>
    </cfRule>
    <cfRule type="cellIs" dxfId="2042" priority="12" operator="equal">
      <formula>"Alto"</formula>
    </cfRule>
    <cfRule type="cellIs" dxfId="2041" priority="13" operator="equal">
      <formula>"Moderado"</formula>
    </cfRule>
    <cfRule type="cellIs" dxfId="2040" priority="14" operator="equal">
      <formula>"Bajo"</formula>
    </cfRule>
  </conditionalFormatting>
  <conditionalFormatting sqref="Z15:Z16">
    <cfRule type="cellIs" dxfId="2039" priority="6" operator="equal">
      <formula>"Muy Alta"</formula>
    </cfRule>
    <cfRule type="cellIs" dxfId="2038" priority="7" operator="equal">
      <formula>"Alta"</formula>
    </cfRule>
    <cfRule type="cellIs" dxfId="2037" priority="8" operator="equal">
      <formula>"Media"</formula>
    </cfRule>
    <cfRule type="cellIs" dxfId="2036" priority="9" operator="equal">
      <formula>"Baja"</formula>
    </cfRule>
    <cfRule type="cellIs" dxfId="2035" priority="10" operator="equal">
      <formula>"Muy Baja"</formula>
    </cfRule>
  </conditionalFormatting>
  <conditionalFormatting sqref="AB15:AB16">
    <cfRule type="cellIs" dxfId="2034" priority="1" operator="equal">
      <formula>"Catastrófico"</formula>
    </cfRule>
    <cfRule type="cellIs" dxfId="2033" priority="2" operator="equal">
      <formula>"Mayor"</formula>
    </cfRule>
    <cfRule type="cellIs" dxfId="2032" priority="3" operator="equal">
      <formula>"Moderado"</formula>
    </cfRule>
    <cfRule type="cellIs" dxfId="2031" priority="4" operator="equal">
      <formula>"Menor"</formula>
    </cfRule>
    <cfRule type="cellIs" dxfId="2030" priority="5" operator="equal">
      <formula>"Leve"</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9">
        <x14:dataValidation type="list" allowBlank="1" showInputMessage="1" showErrorMessage="1">
          <x14:formula1>
            <xm:f>'Tabla Valoración controles'!$D$13:$D$14</xm:f>
          </x14:formula1>
          <xm:sqref>X178</xm:sqref>
        </x14:dataValidation>
        <x14:dataValidation type="list" allowBlank="1" showInputMessage="1" showErrorMessage="1">
          <x14:formula1>
            <xm:f>'Tabla Valoración controles'!$D$11:$D$12</xm:f>
          </x14:formula1>
          <xm:sqref>W178</xm:sqref>
        </x14:dataValidation>
        <x14:dataValidation type="list" allowBlank="1" showInputMessage="1" showErrorMessage="1">
          <x14:formula1>
            <xm:f>'Tabla Valoración controles'!$D$9:$D$10</xm:f>
          </x14:formula1>
          <xm:sqref>V178</xm:sqref>
        </x14:dataValidation>
        <x14:dataValidation type="list" allowBlank="1" showInputMessage="1" showErrorMessage="1">
          <x14:formula1>
            <xm:f>'Tabla Valoración controles'!$D$7:$D$8</xm:f>
          </x14:formula1>
          <xm:sqref>T178</xm:sqref>
        </x14:dataValidation>
        <x14:dataValidation type="list" allowBlank="1" showInputMessage="1" showErrorMessage="1">
          <x14:formula1>
            <xm:f>'Tabla Valoración controles'!$D$4:$D$6</xm:f>
          </x14:formula1>
          <xm:sqref>S178</xm:sqref>
        </x14:dataValidation>
        <x14:dataValidation type="custom" allowBlank="1" showInputMessage="1" showErrorMessage="1" error="Recuerde que las acciones se generan bajo la medida de mitigar el riesgo">
          <x14:formula1>
            <xm:f>IF(OR(AE178='Opciones Tratamiento'!$B$2,AE178='Opciones Tratamiento'!$B$3,AE178='Opciones Tratamiento'!$B$4),ISBLANK(AE178),ISTEXT(AE178))</xm:f>
          </x14:formula1>
          <xm:sqref>AI178</xm:sqref>
        </x14:dataValidation>
        <x14:dataValidation type="custom" allowBlank="1" showInputMessage="1" showErrorMessage="1" error="Recuerde que las acciones se generan bajo la medida de mitigar el riesgo">
          <x14:formula1>
            <xm:f>IF(OR(AE178='Opciones Tratamiento'!$B$2,AE178='Opciones Tratamiento'!$B$3,AE178='Opciones Tratamiento'!$B$4),ISBLANK(AE178),ISTEXT(AE178))</xm:f>
          </x14:formula1>
          <xm:sqref>AH178</xm:sqref>
        </x14:dataValidation>
        <x14:dataValidation type="custom" allowBlank="1" showInputMessage="1" showErrorMessage="1" error="Recuerde que las acciones se generan bajo la medida de mitigar el riesgo">
          <x14:formula1>
            <xm:f>IF(OR(AE178='Opciones Tratamiento'!$B$2,AE178='Opciones Tratamiento'!$B$3,AE178='Opciones Tratamiento'!$B$4),ISBLANK(AE178),ISTEXT(AE178))</xm:f>
          </x14:formula1>
          <xm:sqref>AG178</xm:sqref>
        </x14:dataValidation>
        <x14:dataValidation type="custom" allowBlank="1" showInputMessage="1" showErrorMessage="1" error="Recuerde que las acciones se generan bajo la medida de mitigar el riesgo">
          <x14:formula1>
            <xm:f>IF(OR(AE178='Opciones Tratamiento'!$B$2,AE178='Opciones Tratamiento'!$B$3,AE178='Opciones Tratamiento'!$B$4),ISBLANK(AE178),ISTEXT(AE178))</xm:f>
          </x14:formula1>
          <xm:sqref>AF178</xm:sqref>
        </x14:dataValidation>
        <x14:dataValidation type="custom" allowBlank="1" showInputMessage="1" showErrorMessage="1" prompt="Recuerde que las acciones se generan bajo la medida de mitigar el riesgo">
          <x14:formula1>
            <xm:f>IF(OR(AE158='[1]Opciones Tratamiento'!#REF!,AE158='[1]Opciones Tratamiento'!#REF!,AE158='[1]Opciones Tratamiento'!#REF!),ISBLANK(AE158),ISTEXT(AE158))</xm:f>
          </x14:formula1>
          <xm:sqref>AH158</xm:sqref>
        </x14:dataValidation>
        <x14:dataValidation type="custom" allowBlank="1" showInputMessage="1" showErrorMessage="1" prompt="Recuerde que las acciones se generan bajo la medida de mitigar el riesgo">
          <x14:formula1>
            <xm:f>IF(OR(X149='[5]Opciones Tratamiento'!#REF!,X149='[5]Opciones Tratamiento'!#REF!,X149='[5]Opciones Tratamiento'!#REF!),ISBLANK(X149),ISTEXT(X149))</xm:f>
          </x14:formula1>
          <xm:sqref>AJ149:AK149</xm:sqref>
        </x14:dataValidation>
        <x14:dataValidation type="custom" allowBlank="1" showInputMessage="1" showErrorMessage="1" error="Recuerde que las acciones se generan bajo la medida de mitigar el riesgo">
          <x14:formula1>
            <xm:f>IF(OR(Y126='[6]Opciones Tratamiento'!#REF!,Y126='[6]Opciones Tratamiento'!#REF!,Y126='[6]Opciones Tratamiento'!#REF!),ISBLANK(Y126),ISTEXT(Y126))</xm:f>
          </x14:formula1>
          <xm:sqref>AK126 AK130</xm:sqref>
        </x14:dataValidation>
        <x14:dataValidation type="custom" allowBlank="1" showInputMessage="1" showErrorMessage="1" error="Recuerde que las acciones se generan bajo la medida de mitigar el riesgo">
          <x14:formula1>
            <xm:f>IF(OR(X120='[1]Opciones Tratamiento'!#REF!,X120='[1]Opciones Tratamiento'!#REF!,X120='[1]Opciones Tratamiento'!#REF!),ISBLANK(X120),ISTEXT(X120))</xm:f>
          </x14:formula1>
          <xm:sqref>AJ120:AK120</xm:sqref>
        </x14:dataValidation>
        <x14:dataValidation type="custom" allowBlank="1" showInputMessage="1" showErrorMessage="1" error="Recuerde que las acciones se generan bajo la medida de mitigar el riesgo">
          <x14:formula1>
            <xm:f>IF(OR(X119='[1]Opciones Tratamiento'!#REF!,X119='[1]Opciones Tratamiento'!#REF!,X119='[1]Opciones Tratamiento'!#REF!),ISBLANK(X119),ISTEXT(X119))</xm:f>
          </x14:formula1>
          <xm:sqref>AJ119:AK119 AJ124:AK124</xm:sqref>
        </x14:dataValidation>
        <x14:dataValidation type="custom" allowBlank="1" showInputMessage="1" showErrorMessage="1" error="Recuerde que las acciones se generan bajo la medida de mitigar el riesgo">
          <x14:formula1>
            <xm:f>IF(OR(AE64='[1]Opciones Tratamiento'!#REF!,AE64='[1]Opciones Tratamiento'!#REF!,AE64='[1]Opciones Tratamiento'!#REF!),ISBLANK(AE64),ISTEXT(AE64))</xm:f>
          </x14:formula1>
          <xm:sqref>AI64</xm:sqref>
        </x14:dataValidation>
        <x14:dataValidation type="custom" allowBlank="1" showInputMessage="1" showErrorMessage="1" error="Recuerde que las acciones se generan bajo la medida de mitigar el riesgo">
          <x14:formula1>
            <xm:f>IF(OR(AE64='[1]Opciones Tratamiento'!#REF!,AE64='[1]Opciones Tratamiento'!#REF!,AE64='[1]Opciones Tratamiento'!#REF!),ISBLANK(AE64),ISTEXT(AE64))</xm:f>
          </x14:formula1>
          <xm:sqref>AH64</xm:sqref>
        </x14:dataValidation>
        <x14:dataValidation type="custom" allowBlank="1" showInputMessage="1" showErrorMessage="1" error="Recuerde que las acciones se generan bajo la medida de mitigar el riesgo">
          <x14:formula1>
            <xm:f>IF(OR(AE64='[1]Opciones Tratamiento'!#REF!,AE64='[1]Opciones Tratamiento'!#REF!,AE64='[1]Opciones Tratamiento'!#REF!),ISBLANK(AE64),ISTEXT(AE64))</xm:f>
          </x14:formula1>
          <xm:sqref>AG64</xm:sqref>
        </x14:dataValidation>
        <x14:dataValidation type="custom" allowBlank="1" showInputMessage="1" showErrorMessage="1" error="Recuerde que las acciones se generan bajo la medida de mitigar el riesgo">
          <x14:formula1>
            <xm:f>IF(OR(AE64='[1]Opciones Tratamiento'!#REF!,AE64='[1]Opciones Tratamiento'!#REF!,AE64='[1]Opciones Tratamiento'!#REF!),ISBLANK(AE64),ISTEXT(AE64))</xm:f>
          </x14:formula1>
          <xm:sqref>AF64</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AF23 AF27 AF31 AF35 AF39 AF43:AF46 AF48 AF91 AF95 AF99 AF103 AF105:AF120 AF124 AF127:AF129 AF135:AF145 AF150 AF154 AF162 AF166 AF170 AF174</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AG23 AG27 AG31 AG35 AG39 AG43:AG48 AG51 AG91 AG95 AG99 AG103:AG120 AG124 AG127:AG129 AG135:AG145 AG150 AG154 AG162 AG166 AG170 AG174</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AH23 AH27 AH31 AH35 AH39 AH43:AH48 AH51 AH91 AH95 AH99 AH103 AH105:AH120 AH124 AH127:AH129 AH135:AH145 AH150 AH154 AH162 AH166 AH170 AH174</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AI23 AI27 AI31 AI35 AI39 AI43:AI46 AI48 AI91 AI95 AI99 AI103:AI120 AI124 AI127:AI129 AI135:AI145 AI150 AI154 AI162 AI166 AI170 AI174</xm:sqref>
        </x14:dataValidation>
        <x14:dataValidation type="custom" allowBlank="1" showInputMessage="1" showErrorMessage="1" error="Recuerde que las acciones se generan bajo la medida de mitigar el riesgo">
          <x14:formula1>
            <xm:f>IF(OR(X19='[4]Opciones Tratamiento'!#REF!,X19='[4]Opciones Tratamiento'!#REF!,X19='[4]Opciones Tratamiento'!#REF!),ISBLANK(X19),ISTEXT(X19))</xm:f>
          </x14:formula1>
          <xm:sqref>AJ138:AK138 AJ19:AK19 AJ23:AK23 AJ27:AK27 AJ31:AK31 AJ35:AK35 AJ43:AK43 AJ47:AK47 AJ51:AK51 AJ91:AK91 AJ95:AK95 AJ99:AK99 AJ103:AK103 AJ107:AK107 AJ111:AK111 AJ115:AK115 AJ134:AK134 AJ142:AK142 AJ146:AK146 AJ150:AK150 AJ154:AK154 AJ158:AK158 AJ162:AK162 AJ166:AK166 AJ170:AK170 AJ174:AK174</xm:sqref>
        </x14:dataValidation>
        <x14:dataValidation type="list" allowBlank="1" showInputMessage="1" showErrorMessage="1">
          <x14:formula1>
            <xm:f>'[4]Tabla Impacto'!#REF!</xm:f>
          </x14:formula1>
          <xm:sqref>K146:K147</xm:sqref>
        </x14:dataValidation>
        <x14:dataValidation type="list" allowBlank="1" showInputMessage="1" showErrorMessage="1">
          <x14:formula1>
            <xm:f>[4]Listas!#REF!</xm:f>
          </x14:formula1>
          <xm:sqref>B146:B147</xm:sqref>
        </x14:dataValidation>
        <x14:dataValidation type="list" allowBlank="1" showInputMessage="1" showErrorMessage="1">
          <x14:formula1>
            <xm:f>'[4]Opciones Tratamiento'!#REF!</xm:f>
          </x14:formula1>
          <xm:sqref>G146:G147 AE146 C146:C147</xm:sqref>
        </x14:dataValidation>
        <x14:dataValidation type="list" allowBlank="1" showInputMessage="1" showErrorMessage="1">
          <x14:formula1>
            <xm:f>'[4]Tabla Valoración controles'!#REF!</xm:f>
          </x14:formula1>
          <xm:sqref>S158:T158 S146:T147 V158:X158 V146:X147</xm:sqref>
        </x14:dataValidation>
        <x14:dataValidation type="list" allowBlank="1" showInputMessage="1" showErrorMessage="1">
          <x14:formula1>
            <xm:f>'Tabla Impacto'!$F$210:$F$221</xm:f>
          </x14:formula1>
          <xm:sqref>K119:K120 K11:K65 K69 K73 K77 K81 K85:K87 K91 K95 K99 K103 K107 K111 K115 K124 K126 K130 K134 K138 K142 K148 K150 K152 K154 K156 K158 K160 K162:K178</xm:sqref>
        </x14:dataValidation>
        <x14:dataValidation type="list" allowBlank="1" showInputMessage="1" showErrorMessage="1">
          <x14:formula1>
            <xm:f>'Opciones Tratamiento'!$B$2:$B$5</xm:f>
          </x14:formula1>
          <xm:sqref>AE11 AE15 AE19 AE23 AE27 AE31 AE65 AE39 AE43 AE47 AE51 AE55 AE59 AE35 AE69 AE73 AE77 AE81 AE87 AE91 AE95 AE99 AE103 AE107 AE111 AE115 AE126 AE130 AE134 AE138 AE142 AE63 AE85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N685"/>
  <sheetViews>
    <sheetView zoomScale="75" zoomScaleNormal="75" workbookViewId="0">
      <selection sqref="A1:H3"/>
    </sheetView>
  </sheetViews>
  <sheetFormatPr baseColWidth="10" defaultColWidth="11.42578125" defaultRowHeight="16.5" x14ac:dyDescent="0.3"/>
  <cols>
    <col min="1" max="1" width="6.42578125" style="546" customWidth="1"/>
    <col min="2" max="2" width="41.42578125" style="546" customWidth="1"/>
    <col min="3" max="3" width="19.85546875" style="546" customWidth="1"/>
    <col min="4" max="4" width="26.5703125" style="546" customWidth="1"/>
    <col min="5" max="5" width="26.28515625" style="546" customWidth="1"/>
    <col min="6" max="6" width="32.42578125" style="545" customWidth="1"/>
    <col min="7" max="7" width="25" style="639" customWidth="1"/>
    <col min="8" max="8" width="18.5703125" style="545" customWidth="1"/>
    <col min="9" max="9" width="21.5703125" style="545" customWidth="1"/>
    <col min="10" max="10" width="7" style="545" bestFit="1" customWidth="1"/>
    <col min="11" max="11" width="26.85546875" style="545" customWidth="1"/>
    <col min="12" max="12" width="37.28515625" style="545" customWidth="1"/>
    <col min="13" max="13" width="17.5703125" style="545" customWidth="1"/>
    <col min="14" max="14" width="7" style="545" bestFit="1" customWidth="1"/>
    <col min="15" max="15" width="16" style="545" customWidth="1"/>
    <col min="16" max="16" width="5.85546875" style="545" customWidth="1"/>
    <col min="17" max="17" width="59" style="545" customWidth="1"/>
    <col min="18" max="18" width="15.140625" style="546" bestFit="1" customWidth="1"/>
    <col min="19" max="24" width="14.7109375" style="546" customWidth="1"/>
    <col min="25" max="25" width="18.5703125" style="545" bestFit="1" customWidth="1"/>
    <col min="26" max="26" width="8.7109375" style="545" customWidth="1"/>
    <col min="27" max="27" width="10.42578125" style="545" customWidth="1"/>
    <col min="28" max="28" width="9.28515625" style="545" customWidth="1"/>
    <col min="29" max="29" width="9.140625" style="545" customWidth="1"/>
    <col min="30" max="30" width="8.42578125" style="545" customWidth="1"/>
    <col min="31" max="31" width="7.28515625" style="545" customWidth="1"/>
    <col min="32" max="32" width="28.85546875" style="545" customWidth="1"/>
    <col min="33" max="33" width="22.42578125" style="545" customWidth="1"/>
    <col min="34" max="34" width="22.140625" style="545" customWidth="1"/>
    <col min="35" max="35" width="33.42578125" style="545" customWidth="1"/>
    <col min="36" max="36" width="26.85546875" style="545" customWidth="1"/>
    <col min="37" max="37" width="21" style="545" customWidth="1"/>
    <col min="38" max="38" width="23" style="545" customWidth="1"/>
    <col min="39" max="39" width="29.42578125" style="545" customWidth="1"/>
    <col min="40" max="40" width="18.85546875" style="545" customWidth="1"/>
    <col min="41" max="41" width="23" style="545" customWidth="1"/>
    <col min="42" max="42" width="29.140625" style="545" customWidth="1"/>
    <col min="43" max="43" width="29.5703125" style="545" customWidth="1"/>
    <col min="44" max="44" width="20.5703125" style="545" customWidth="1"/>
    <col min="45" max="46" width="23" style="545" customWidth="1"/>
    <col min="47" max="47" width="20.5703125" style="545" customWidth="1"/>
    <col min="48" max="48" width="23" style="545" customWidth="1"/>
    <col min="49" max="49" width="18.85546875" style="545" customWidth="1"/>
    <col min="50" max="50" width="18.5703125" style="545" customWidth="1"/>
    <col min="51" max="51" width="21" style="545" customWidth="1"/>
    <col min="52" max="16384" width="11.42578125" style="545"/>
  </cols>
  <sheetData>
    <row r="1" spans="1:66" s="544" customFormat="1" ht="28.5" customHeight="1" x14ac:dyDescent="0.2">
      <c r="A1" s="865"/>
      <c r="B1" s="865"/>
      <c r="C1" s="865"/>
      <c r="D1" s="865"/>
      <c r="E1" s="865"/>
      <c r="F1" s="865"/>
      <c r="G1" s="865"/>
      <c r="H1" s="865"/>
      <c r="I1" s="863" t="s">
        <v>335</v>
      </c>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row>
    <row r="2" spans="1:66" s="544" customFormat="1" ht="27.75" customHeight="1" x14ac:dyDescent="0.2">
      <c r="A2" s="865"/>
      <c r="B2" s="865"/>
      <c r="C2" s="865"/>
      <c r="D2" s="865"/>
      <c r="E2" s="865"/>
      <c r="F2" s="865"/>
      <c r="G2" s="865"/>
      <c r="H2" s="865"/>
      <c r="I2" s="864" t="s">
        <v>780</v>
      </c>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row>
    <row r="3" spans="1:66" s="544" customFormat="1" ht="24" customHeight="1" x14ac:dyDescent="0.2">
      <c r="A3" s="865"/>
      <c r="B3" s="865"/>
      <c r="C3" s="865"/>
      <c r="D3" s="865"/>
      <c r="E3" s="865"/>
      <c r="F3" s="865"/>
      <c r="G3" s="865"/>
      <c r="H3" s="865"/>
      <c r="I3" s="666" t="s">
        <v>782</v>
      </c>
      <c r="J3" s="666"/>
      <c r="K3" s="666"/>
      <c r="L3" s="666"/>
      <c r="M3" s="666"/>
      <c r="N3" s="666"/>
      <c r="O3" s="666"/>
      <c r="P3" s="666"/>
      <c r="Q3" s="666"/>
      <c r="R3" s="666"/>
      <c r="S3" s="666"/>
      <c r="T3" s="666"/>
      <c r="U3" s="666"/>
      <c r="V3" s="666"/>
      <c r="W3" s="666"/>
      <c r="X3" s="666"/>
      <c r="Y3" s="666"/>
      <c r="Z3" s="666"/>
      <c r="AA3" s="666"/>
      <c r="AB3" s="666"/>
      <c r="AC3" s="666"/>
      <c r="AD3" s="666"/>
      <c r="AE3" s="666"/>
      <c r="AF3" s="666"/>
      <c r="AG3" s="666"/>
      <c r="AH3" s="666" t="s">
        <v>422</v>
      </c>
      <c r="AI3" s="666"/>
      <c r="AJ3" s="666"/>
      <c r="AK3" s="666"/>
      <c r="AL3" s="666"/>
      <c r="AM3" s="666"/>
      <c r="AN3" s="666"/>
      <c r="AO3" s="666"/>
      <c r="AP3" s="666"/>
      <c r="AQ3" s="666"/>
      <c r="AR3" s="666"/>
      <c r="AS3" s="666"/>
      <c r="AT3" s="666"/>
    </row>
    <row r="4" spans="1:66" x14ac:dyDescent="0.3">
      <c r="A4" s="263"/>
      <c r="B4" s="263"/>
      <c r="C4" s="263"/>
      <c r="D4" s="263"/>
      <c r="E4" s="263"/>
      <c r="F4" s="263"/>
      <c r="G4" s="263"/>
      <c r="H4" s="263"/>
    </row>
    <row r="5" spans="1:66" ht="116.25" customHeight="1" thickBot="1" x14ac:dyDescent="0.35">
      <c r="A5" s="855" t="s">
        <v>425</v>
      </c>
      <c r="B5" s="85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5"/>
      <c r="AH5" s="855"/>
      <c r="AI5" s="855"/>
      <c r="AJ5" s="855"/>
      <c r="AK5" s="855"/>
      <c r="AL5" s="855"/>
      <c r="AM5" s="855"/>
      <c r="AN5" s="855"/>
      <c r="AO5" s="855"/>
      <c r="AP5" s="855"/>
      <c r="AQ5" s="855"/>
      <c r="AR5" s="855"/>
      <c r="AS5" s="855"/>
      <c r="AT5" s="855"/>
    </row>
    <row r="6" spans="1:66" ht="129.6" customHeight="1" x14ac:dyDescent="0.3">
      <c r="A6" s="880" t="s">
        <v>205</v>
      </c>
      <c r="B6" s="881"/>
      <c r="C6" s="881"/>
      <c r="D6" s="881"/>
      <c r="E6" s="881"/>
      <c r="F6" s="881"/>
      <c r="G6" s="881"/>
      <c r="H6" s="881"/>
      <c r="I6" s="862" t="s">
        <v>289</v>
      </c>
      <c r="J6" s="862"/>
      <c r="K6" s="862"/>
      <c r="L6" s="862"/>
      <c r="M6" s="862"/>
      <c r="N6" s="862"/>
      <c r="O6" s="862"/>
      <c r="P6" s="862" t="s">
        <v>288</v>
      </c>
      <c r="Q6" s="862"/>
      <c r="R6" s="862"/>
      <c r="S6" s="862"/>
      <c r="T6" s="862"/>
      <c r="U6" s="862"/>
      <c r="V6" s="862"/>
      <c r="W6" s="862"/>
      <c r="X6" s="862"/>
      <c r="Y6" s="862" t="s">
        <v>287</v>
      </c>
      <c r="Z6" s="862"/>
      <c r="AA6" s="862"/>
      <c r="AB6" s="862"/>
      <c r="AC6" s="862"/>
      <c r="AD6" s="862"/>
      <c r="AE6" s="862"/>
      <c r="AF6" s="862" t="s">
        <v>204</v>
      </c>
      <c r="AG6" s="862"/>
      <c r="AH6" s="862"/>
      <c r="AI6" s="862"/>
      <c r="AJ6" s="884" t="s">
        <v>1426</v>
      </c>
      <c r="AK6" s="884"/>
      <c r="AL6" s="870" t="s">
        <v>203</v>
      </c>
      <c r="AM6" s="870"/>
      <c r="AN6" s="870"/>
      <c r="AO6" s="870"/>
      <c r="AP6" s="886" t="s">
        <v>202</v>
      </c>
      <c r="AQ6" s="886"/>
      <c r="AR6" s="866" t="s">
        <v>201</v>
      </c>
      <c r="AS6" s="866"/>
      <c r="AT6" s="867"/>
      <c r="AU6" s="547"/>
      <c r="AV6" s="548"/>
      <c r="AW6" s="548"/>
      <c r="AX6" s="548"/>
      <c r="AY6" s="548"/>
      <c r="AZ6" s="548"/>
      <c r="BA6" s="548"/>
      <c r="BB6" s="548"/>
      <c r="BC6" s="548"/>
    </row>
    <row r="7" spans="1:66" ht="33.75" customHeight="1" x14ac:dyDescent="0.3">
      <c r="A7" s="878" t="s">
        <v>293</v>
      </c>
      <c r="B7" s="860" t="s">
        <v>188</v>
      </c>
      <c r="C7" s="860" t="s">
        <v>286</v>
      </c>
      <c r="D7" s="858" t="s">
        <v>285</v>
      </c>
      <c r="E7" s="858"/>
      <c r="F7" s="860" t="s">
        <v>200</v>
      </c>
      <c r="G7" s="860" t="s">
        <v>276</v>
      </c>
      <c r="H7" s="860" t="s">
        <v>284</v>
      </c>
      <c r="I7" s="860" t="s">
        <v>283</v>
      </c>
      <c r="J7" s="860" t="s">
        <v>4</v>
      </c>
      <c r="K7" s="860" t="s">
        <v>282</v>
      </c>
      <c r="L7" s="858" t="s">
        <v>77</v>
      </c>
      <c r="M7" s="860" t="s">
        <v>281</v>
      </c>
      <c r="N7" s="860" t="s">
        <v>4</v>
      </c>
      <c r="O7" s="860" t="s">
        <v>280</v>
      </c>
      <c r="P7" s="856" t="s">
        <v>10</v>
      </c>
      <c r="Q7" s="858" t="s">
        <v>279</v>
      </c>
      <c r="R7" s="858" t="s">
        <v>11</v>
      </c>
      <c r="S7" s="858" t="s">
        <v>7</v>
      </c>
      <c r="T7" s="858"/>
      <c r="U7" s="858"/>
      <c r="V7" s="858"/>
      <c r="W7" s="858"/>
      <c r="X7" s="858"/>
      <c r="Y7" s="856" t="s">
        <v>118</v>
      </c>
      <c r="Z7" s="856" t="s">
        <v>33</v>
      </c>
      <c r="AA7" s="856" t="s">
        <v>4</v>
      </c>
      <c r="AB7" s="856" t="s">
        <v>34</v>
      </c>
      <c r="AC7" s="856" t="s">
        <v>4</v>
      </c>
      <c r="AD7" s="856" t="s">
        <v>36</v>
      </c>
      <c r="AE7" s="856" t="s">
        <v>25</v>
      </c>
      <c r="AF7" s="858" t="s">
        <v>197</v>
      </c>
      <c r="AG7" s="858" t="s">
        <v>196</v>
      </c>
      <c r="AH7" s="858" t="s">
        <v>290</v>
      </c>
      <c r="AI7" s="860" t="s">
        <v>198</v>
      </c>
      <c r="AJ7" s="885"/>
      <c r="AK7" s="885"/>
      <c r="AL7" s="871"/>
      <c r="AM7" s="871"/>
      <c r="AN7" s="871"/>
      <c r="AO7" s="871"/>
      <c r="AP7" s="887"/>
      <c r="AQ7" s="887"/>
      <c r="AR7" s="868"/>
      <c r="AS7" s="868"/>
      <c r="AT7" s="869"/>
      <c r="AU7" s="547"/>
      <c r="AV7" s="548"/>
      <c r="AW7" s="548"/>
      <c r="AX7" s="548"/>
      <c r="AY7" s="548"/>
      <c r="AZ7" s="548"/>
      <c r="BA7" s="548"/>
      <c r="BB7" s="548"/>
      <c r="BC7" s="548"/>
    </row>
    <row r="8" spans="1:66" ht="21" customHeight="1" x14ac:dyDescent="0.3">
      <c r="A8" s="878"/>
      <c r="B8" s="860"/>
      <c r="C8" s="860"/>
      <c r="D8" s="858"/>
      <c r="E8" s="858"/>
      <c r="F8" s="860"/>
      <c r="G8" s="860"/>
      <c r="H8" s="860"/>
      <c r="I8" s="860"/>
      <c r="J8" s="860"/>
      <c r="K8" s="860"/>
      <c r="L8" s="858"/>
      <c r="M8" s="860"/>
      <c r="N8" s="860"/>
      <c r="O8" s="860"/>
      <c r="P8" s="856"/>
      <c r="Q8" s="858"/>
      <c r="R8" s="858"/>
      <c r="S8" s="856" t="s">
        <v>12</v>
      </c>
      <c r="T8" s="856" t="s">
        <v>16</v>
      </c>
      <c r="U8" s="856" t="s">
        <v>24</v>
      </c>
      <c r="V8" s="856" t="s">
        <v>17</v>
      </c>
      <c r="W8" s="856" t="s">
        <v>20</v>
      </c>
      <c r="X8" s="856" t="s">
        <v>23</v>
      </c>
      <c r="Y8" s="856"/>
      <c r="Z8" s="856"/>
      <c r="AA8" s="856"/>
      <c r="AB8" s="856"/>
      <c r="AC8" s="856"/>
      <c r="AD8" s="856"/>
      <c r="AE8" s="856"/>
      <c r="AF8" s="858"/>
      <c r="AG8" s="858"/>
      <c r="AH8" s="858"/>
      <c r="AI8" s="860"/>
      <c r="AJ8" s="888" t="s">
        <v>197</v>
      </c>
      <c r="AK8" s="888" t="s">
        <v>196</v>
      </c>
      <c r="AL8" s="872" t="s">
        <v>194</v>
      </c>
      <c r="AM8" s="872" t="s">
        <v>291</v>
      </c>
      <c r="AN8" s="872" t="s">
        <v>292</v>
      </c>
      <c r="AO8" s="872" t="s">
        <v>192</v>
      </c>
      <c r="AP8" s="876" t="s">
        <v>195</v>
      </c>
      <c r="AQ8" s="876" t="s">
        <v>192</v>
      </c>
      <c r="AR8" s="882" t="s">
        <v>194</v>
      </c>
      <c r="AS8" s="882" t="s">
        <v>193</v>
      </c>
      <c r="AT8" s="874" t="s">
        <v>192</v>
      </c>
      <c r="AU8" s="547"/>
      <c r="AV8" s="548"/>
      <c r="AW8" s="548"/>
      <c r="AX8" s="548"/>
      <c r="AY8" s="548"/>
      <c r="AZ8" s="548"/>
      <c r="BA8" s="548"/>
      <c r="BB8" s="548"/>
      <c r="BC8" s="548"/>
    </row>
    <row r="9" spans="1:66" ht="43.5" customHeight="1" x14ac:dyDescent="0.3">
      <c r="A9" s="878"/>
      <c r="B9" s="860"/>
      <c r="C9" s="860"/>
      <c r="D9" s="858"/>
      <c r="E9" s="858"/>
      <c r="F9" s="860"/>
      <c r="G9" s="860"/>
      <c r="H9" s="860"/>
      <c r="I9" s="860"/>
      <c r="J9" s="860"/>
      <c r="K9" s="860"/>
      <c r="L9" s="858"/>
      <c r="M9" s="860"/>
      <c r="N9" s="860"/>
      <c r="O9" s="860"/>
      <c r="P9" s="856"/>
      <c r="Q9" s="858"/>
      <c r="R9" s="858"/>
      <c r="S9" s="856"/>
      <c r="T9" s="856"/>
      <c r="U9" s="856"/>
      <c r="V9" s="856"/>
      <c r="W9" s="856"/>
      <c r="X9" s="856"/>
      <c r="Y9" s="856"/>
      <c r="Z9" s="856"/>
      <c r="AA9" s="856"/>
      <c r="AB9" s="856"/>
      <c r="AC9" s="856"/>
      <c r="AD9" s="856"/>
      <c r="AE9" s="856"/>
      <c r="AF9" s="858"/>
      <c r="AG9" s="858"/>
      <c r="AH9" s="858"/>
      <c r="AI9" s="860" t="s">
        <v>332</v>
      </c>
      <c r="AJ9" s="888"/>
      <c r="AK9" s="888"/>
      <c r="AL9" s="872"/>
      <c r="AM9" s="872"/>
      <c r="AN9" s="872"/>
      <c r="AO9" s="872"/>
      <c r="AP9" s="876"/>
      <c r="AQ9" s="876"/>
      <c r="AR9" s="882"/>
      <c r="AS9" s="882"/>
      <c r="AT9" s="874"/>
      <c r="AU9" s="547"/>
      <c r="AV9" s="548"/>
      <c r="AW9" s="548"/>
      <c r="AX9" s="548"/>
      <c r="AY9" s="548"/>
      <c r="AZ9" s="548"/>
      <c r="BA9" s="548"/>
      <c r="BB9" s="548"/>
      <c r="BC9" s="548"/>
      <c r="BD9" s="548"/>
      <c r="BE9" s="548"/>
      <c r="BF9" s="548"/>
      <c r="BG9" s="548"/>
      <c r="BH9" s="548"/>
      <c r="BI9" s="548"/>
      <c r="BJ9" s="548"/>
      <c r="BK9" s="548"/>
      <c r="BL9" s="548"/>
      <c r="BM9" s="548"/>
      <c r="BN9" s="548"/>
    </row>
    <row r="10" spans="1:66" s="551" customFormat="1" ht="46.5" customHeight="1" thickBot="1" x14ac:dyDescent="0.3">
      <c r="A10" s="879"/>
      <c r="B10" s="861"/>
      <c r="C10" s="861"/>
      <c r="D10" s="533" t="s">
        <v>278</v>
      </c>
      <c r="E10" s="533" t="s">
        <v>277</v>
      </c>
      <c r="F10" s="533" t="s">
        <v>191</v>
      </c>
      <c r="G10" s="861"/>
      <c r="H10" s="861"/>
      <c r="I10" s="861"/>
      <c r="J10" s="861"/>
      <c r="K10" s="861"/>
      <c r="L10" s="859"/>
      <c r="M10" s="861"/>
      <c r="N10" s="861"/>
      <c r="O10" s="861"/>
      <c r="P10" s="857"/>
      <c r="Q10" s="859"/>
      <c r="R10" s="859"/>
      <c r="S10" s="857"/>
      <c r="T10" s="857"/>
      <c r="U10" s="857"/>
      <c r="V10" s="857"/>
      <c r="W10" s="857"/>
      <c r="X10" s="857"/>
      <c r="Y10" s="857"/>
      <c r="Z10" s="857"/>
      <c r="AA10" s="857"/>
      <c r="AB10" s="857"/>
      <c r="AC10" s="857"/>
      <c r="AD10" s="857"/>
      <c r="AE10" s="857"/>
      <c r="AF10" s="859"/>
      <c r="AG10" s="859"/>
      <c r="AH10" s="859"/>
      <c r="AI10" s="861"/>
      <c r="AJ10" s="889"/>
      <c r="AK10" s="889"/>
      <c r="AL10" s="549" t="s">
        <v>190</v>
      </c>
      <c r="AM10" s="873"/>
      <c r="AN10" s="873"/>
      <c r="AO10" s="873"/>
      <c r="AP10" s="877"/>
      <c r="AQ10" s="877"/>
      <c r="AR10" s="883"/>
      <c r="AS10" s="883"/>
      <c r="AT10" s="875"/>
      <c r="AU10" s="550"/>
    </row>
    <row r="11" spans="1:66" s="551" customFormat="1" ht="131.25" hidden="1" customHeight="1" x14ac:dyDescent="0.25">
      <c r="A11" s="854">
        <v>1</v>
      </c>
      <c r="B11" s="853" t="s">
        <v>816</v>
      </c>
      <c r="C11" s="853" t="s">
        <v>115</v>
      </c>
      <c r="D11" s="853" t="s">
        <v>881</v>
      </c>
      <c r="E11" s="853" t="s">
        <v>882</v>
      </c>
      <c r="F11" s="853" t="s">
        <v>883</v>
      </c>
      <c r="G11" s="853" t="s">
        <v>540</v>
      </c>
      <c r="H11" s="820">
        <v>240</v>
      </c>
      <c r="I11" s="850" t="str">
        <f>IF(H11&lt;=0,"",IF(H11&lt;=2,"Muy Baja",IF(H11&lt;=24,"Baja",IF(H11&lt;=500,"Media",IF(H11&lt;=5000,"Alta","Muy Alta")))))</f>
        <v>Media</v>
      </c>
      <c r="J11" s="851">
        <f>IF(I11="","",IF(I11="Muy Baja",0.2,IF(I11="Baja",0.4,IF(I11="Media",0.6,IF(I11="Alta",0.8,IF(I11="Muy Alta",1,))))))</f>
        <v>0.6</v>
      </c>
      <c r="K11" s="852" t="s">
        <v>130</v>
      </c>
      <c r="L11" s="552" t="str">
        <f>IF(NOT(ISERROR(MATCH(K11,'Tabla Impacto'!$B$221:$B$223,0))),'Tabla Impacto'!$F$223&amp;"Por favor no seleccionar los criterios de impacto(Afectación Económica o presupuestal y Pérdida Reputacional)",K11)</f>
        <v xml:space="preserve">     El riesgo afecta la imagen de de la entidad con efecto publicitario sostenido a nivel de sector administrativo, nivel departamental o municipal</v>
      </c>
      <c r="M11" s="850" t="str">
        <f>IF(OR(L11='Tabla Impacto'!$C$11,L11='Tabla Impacto'!$D$11),"Leve",IF(OR(L11='Tabla Impacto'!$C$12,L11='Tabla Impacto'!$D$12),"Menor",IF(OR(L11='Tabla Impacto'!$C$13,L11='Tabla Impacto'!$D$13),"Moderado",IF(OR(L11='Tabla Impacto'!$C$14,L11='Tabla Impacto'!$D$14),"Mayor",IF(OR(L11='Tabla Impacto'!$C$15,L11='Tabla Impacto'!$D$15),"Catastrófico","")))))</f>
        <v>Mayor</v>
      </c>
      <c r="N11" s="851">
        <f>IF(M11="","",IF(M11="Leve",0.2,IF(M11="Menor",0.4,IF(M11="Moderado",0.6,IF(M11="Mayor",0.8,IF(M11="Catastrófico",1,))))))</f>
        <v>0.8</v>
      </c>
      <c r="O11" s="850" t="str">
        <f>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Alto</v>
      </c>
      <c r="P11" s="553">
        <v>1</v>
      </c>
      <c r="Q11" s="554" t="s">
        <v>954</v>
      </c>
      <c r="R11" s="554" t="str">
        <f t="shared" ref="R11:R17" si="0">IF(OR(S11="Preventivo",S11="Detectivo"),"Probabilidad",IF(S11="Correctivo","Impacto",""))</f>
        <v>Probabilidad</v>
      </c>
      <c r="S11" s="554" t="s">
        <v>13</v>
      </c>
      <c r="T11" s="554" t="s">
        <v>8</v>
      </c>
      <c r="U11" s="554" t="str">
        <f t="shared" ref="U11:U17" si="1">IF(AND(S11="Preventivo",T11="Automático"),"50%",IF(AND(S11="Preventivo",T11="Manual"),"40%",IF(AND(S11="Detectivo",T11="Automático"),"40%",IF(AND(S11="Detectivo",T11="Manual"),"30%",IF(AND(S11="Correctivo",T11="Automático"),"35%",IF(AND(S11="Correctivo",T11="Manual"),"25%",""))))))</f>
        <v>40%</v>
      </c>
      <c r="V11" s="554" t="s">
        <v>18</v>
      </c>
      <c r="W11" s="554" t="s">
        <v>21</v>
      </c>
      <c r="X11" s="554" t="s">
        <v>539</v>
      </c>
      <c r="Y11" s="555">
        <f>IFERROR(IF(R11="Probabilidad",(J11-(+J11*U11)),IF(R11="Impacto",J11,"")),"")</f>
        <v>0.36</v>
      </c>
      <c r="Z11" s="556" t="str">
        <f>IFERROR(IF(Y11="","",IF(Y11&lt;=0.2,"Muy Baja",IF(Y11&lt;=0.4,"Baja",IF(Y11&lt;=0.6,"Media",IF(Y11&lt;=0.8,"Alta","Muy Alta"))))),"")</f>
        <v>Baja</v>
      </c>
      <c r="AA11" s="557">
        <f>+Y11</f>
        <v>0.36</v>
      </c>
      <c r="AB11" s="556" t="str">
        <f>IFERROR(IF(AC11="","",IF(AC11&lt;=0.2,"Leve",IF(AC11&lt;=0.4,"Menor",IF(AC11&lt;=0.6,"Moderado",IF(AC11&lt;=0.8,"Mayor","Catastrófico"))))),"")</f>
        <v>Mayor</v>
      </c>
      <c r="AC11" s="557">
        <f>IFERROR(IF(R11="Impacto",(N11-(+N11*U11)),IF(R11="Probabilidad",N11,"")),"")</f>
        <v>0.8</v>
      </c>
      <c r="AD11" s="556" t="str">
        <f>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Alto</v>
      </c>
      <c r="AE11" s="836" t="s">
        <v>26</v>
      </c>
      <c r="AF11" s="558" t="s">
        <v>1038</v>
      </c>
      <c r="AG11" s="538" t="s">
        <v>1039</v>
      </c>
      <c r="AH11" s="233">
        <v>45657</v>
      </c>
      <c r="AI11" s="822" t="s">
        <v>1044</v>
      </c>
      <c r="AJ11" s="820" t="s">
        <v>1045</v>
      </c>
      <c r="AK11" s="820" t="s">
        <v>1046</v>
      </c>
      <c r="AL11" s="559"/>
      <c r="AM11" s="559"/>
      <c r="AN11" s="559"/>
      <c r="AO11" s="559"/>
      <c r="AP11" s="560"/>
      <c r="AQ11" s="560"/>
      <c r="AR11" s="561"/>
      <c r="AS11" s="561"/>
      <c r="AT11" s="562"/>
      <c r="AU11" s="550"/>
    </row>
    <row r="12" spans="1:66" s="551" customFormat="1" ht="142.5" hidden="1" customHeight="1" thickBot="1" x14ac:dyDescent="0.3">
      <c r="A12" s="846"/>
      <c r="B12" s="837"/>
      <c r="C12" s="837"/>
      <c r="D12" s="837"/>
      <c r="E12" s="837"/>
      <c r="F12" s="837"/>
      <c r="G12" s="837"/>
      <c r="H12" s="821"/>
      <c r="I12" s="831"/>
      <c r="J12" s="839"/>
      <c r="K12" s="845"/>
      <c r="L12" s="563">
        <f ca="1">IF(NOT(ISERROR(MATCH(K12,_xlfn.ANCHORARRAY(F45),0))),J91&amp;"Por favor no seleccionar los criterios de impacto",K12)</f>
        <v>0</v>
      </c>
      <c r="M12" s="831"/>
      <c r="N12" s="839"/>
      <c r="O12" s="831"/>
      <c r="P12" s="564">
        <v>2</v>
      </c>
      <c r="Q12" s="565" t="s">
        <v>955</v>
      </c>
      <c r="R12" s="566" t="str">
        <f t="shared" si="0"/>
        <v>Probabilidad</v>
      </c>
      <c r="S12" s="565" t="s">
        <v>13</v>
      </c>
      <c r="T12" s="565" t="s">
        <v>8</v>
      </c>
      <c r="U12" s="565" t="str">
        <f t="shared" si="1"/>
        <v>40%</v>
      </c>
      <c r="V12" s="565" t="s">
        <v>18</v>
      </c>
      <c r="W12" s="565" t="s">
        <v>21</v>
      </c>
      <c r="X12" s="565" t="s">
        <v>539</v>
      </c>
      <c r="Y12" s="567">
        <f>IFERROR(IF(AND(R11="Probabilidad",R12="Probabilidad"),(AA11-(+AA11*U12)),IF(R12="Probabilidad",(J11-(+J11*U12)),IF(R12="Impacto",AA11,""))),"")</f>
        <v>0.216</v>
      </c>
      <c r="Z12" s="568" t="str">
        <f t="shared" ref="Z12:Z14" si="2">IFERROR(IF(Y12="","",IF(Y12&lt;=0.2,"Muy Baja",IF(Y12&lt;=0.4,"Baja",IF(Y12&lt;=0.6,"Media",IF(Y12&lt;=0.8,"Alta","Muy Alta"))))),"")</f>
        <v>Baja</v>
      </c>
      <c r="AA12" s="569">
        <f t="shared" ref="AA12:AA14" si="3">+Y12</f>
        <v>0.216</v>
      </c>
      <c r="AB12" s="568" t="str">
        <f t="shared" ref="AB12:AB14" si="4">IFERROR(IF(AC12="","",IF(AC12&lt;=0.2,"Leve",IF(AC12&lt;=0.4,"Menor",IF(AC12&lt;=0.6,"Moderado",IF(AC12&lt;=0.8,"Mayor","Catastrófico"))))),"")</f>
        <v>Mayor</v>
      </c>
      <c r="AC12" s="569">
        <f>IFERROR(IF(AND(R11="Impacto",R12="Impacto"),(AC11-(+AC11*U12)),IF(R12="Impacto",(N11-(+N11*U12)),IF(R12="Probabilidad",AC11,""))),"")</f>
        <v>0.8</v>
      </c>
      <c r="AD12" s="568" t="str">
        <f t="shared" ref="AD12:AD13" si="5">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Alto</v>
      </c>
      <c r="AE12" s="830"/>
      <c r="AF12" s="570" t="s">
        <v>1040</v>
      </c>
      <c r="AG12" s="564" t="s">
        <v>1041</v>
      </c>
      <c r="AH12" s="571">
        <v>45657</v>
      </c>
      <c r="AI12" s="814"/>
      <c r="AJ12" s="821"/>
      <c r="AK12" s="821"/>
      <c r="AL12" s="572"/>
      <c r="AM12" s="572"/>
      <c r="AN12" s="572"/>
      <c r="AO12" s="572"/>
      <c r="AP12" s="573"/>
      <c r="AQ12" s="573"/>
      <c r="AR12" s="574"/>
      <c r="AS12" s="574"/>
      <c r="AT12" s="575"/>
      <c r="AU12" s="550"/>
    </row>
    <row r="13" spans="1:66" s="551" customFormat="1" ht="30" hidden="1" customHeight="1" x14ac:dyDescent="0.25">
      <c r="A13" s="846"/>
      <c r="B13" s="837"/>
      <c r="C13" s="837"/>
      <c r="D13" s="837"/>
      <c r="E13" s="837"/>
      <c r="F13" s="837"/>
      <c r="G13" s="837"/>
      <c r="H13" s="821"/>
      <c r="I13" s="831"/>
      <c r="J13" s="839"/>
      <c r="K13" s="845"/>
      <c r="L13" s="563">
        <f ca="1">IF(NOT(ISERROR(MATCH(K13,_xlfn.ANCHORARRAY(F46),0))),J92&amp;"Por favor no seleccionar los criterios de impacto",K13)</f>
        <v>0</v>
      </c>
      <c r="M13" s="831"/>
      <c r="N13" s="839"/>
      <c r="O13" s="831"/>
      <c r="P13" s="564">
        <v>3</v>
      </c>
      <c r="Q13" s="576"/>
      <c r="R13" s="576" t="str">
        <f t="shared" si="0"/>
        <v/>
      </c>
      <c r="S13" s="576"/>
      <c r="T13" s="576"/>
      <c r="U13" s="576" t="str">
        <f t="shared" si="1"/>
        <v/>
      </c>
      <c r="V13" s="576"/>
      <c r="W13" s="576"/>
      <c r="X13" s="576"/>
      <c r="Y13" s="567" t="str">
        <f>IFERROR(IF(AND(R12="Probabilidad",R13="Probabilidad"),(AA12-(+AA12*U13)),IF(AND(R12="Impacto",R13="Probabilidad"),(AA11-(+AA11*U13)),IF(R13="Impacto",AA12,""))),"")</f>
        <v/>
      </c>
      <c r="Z13" s="568" t="str">
        <f t="shared" si="2"/>
        <v/>
      </c>
      <c r="AA13" s="569" t="str">
        <f t="shared" si="3"/>
        <v/>
      </c>
      <c r="AB13" s="568" t="str">
        <f t="shared" si="4"/>
        <v/>
      </c>
      <c r="AC13" s="569" t="str">
        <f>IFERROR(IF(AND(R12="Impacto",R13="Impacto"),(AC12-(+AC12*U13)),IF(AND(R12="Probabilidad",R13="Impacto"),(AC11-(+AC11*U13)),IF(R13="Probabilidad",AC12,""))),"")</f>
        <v/>
      </c>
      <c r="AD13" s="568" t="str">
        <f t="shared" si="5"/>
        <v/>
      </c>
      <c r="AE13" s="830"/>
      <c r="AF13" s="535"/>
      <c r="AG13" s="539"/>
      <c r="AH13" s="243"/>
      <c r="AI13" s="535"/>
      <c r="AJ13" s="535"/>
      <c r="AK13" s="535"/>
      <c r="AL13" s="572"/>
      <c r="AM13" s="572"/>
      <c r="AN13" s="572"/>
      <c r="AO13" s="572"/>
      <c r="AP13" s="573"/>
      <c r="AQ13" s="573"/>
      <c r="AR13" s="574"/>
      <c r="AS13" s="574"/>
      <c r="AT13" s="575"/>
      <c r="AU13" s="550"/>
    </row>
    <row r="14" spans="1:66" s="551" customFormat="1" ht="69.95" hidden="1" customHeight="1" x14ac:dyDescent="0.25">
      <c r="A14" s="846"/>
      <c r="B14" s="837"/>
      <c r="C14" s="837"/>
      <c r="D14" s="837"/>
      <c r="E14" s="837"/>
      <c r="F14" s="837"/>
      <c r="G14" s="837"/>
      <c r="H14" s="821"/>
      <c r="I14" s="831"/>
      <c r="J14" s="839"/>
      <c r="K14" s="845"/>
      <c r="L14" s="563">
        <f ca="1">IF(NOT(ISERROR(MATCH(K14,_xlfn.ANCHORARRAY(F93),0))),J93&amp;"Por favor no seleccionar los criterios de impacto",K14)</f>
        <v>0</v>
      </c>
      <c r="M14" s="831"/>
      <c r="N14" s="839"/>
      <c r="O14" s="831"/>
      <c r="P14" s="564">
        <v>4</v>
      </c>
      <c r="Q14" s="565"/>
      <c r="R14" s="566"/>
      <c r="S14" s="565"/>
      <c r="T14" s="565"/>
      <c r="U14" s="565"/>
      <c r="V14" s="565"/>
      <c r="W14" s="565"/>
      <c r="X14" s="565"/>
      <c r="Y14" s="567" t="str">
        <f>IFERROR(IF(AND(R13="Probabilidad",R14="Probabilidad"),(AA13-(+AA13*U14)),IF(AND(R13="Impacto",R14="Probabilidad"),(AA12-(+AA12*U14)),IF(R14="Impacto",AA13,""))),"")</f>
        <v/>
      </c>
      <c r="Z14" s="568" t="str">
        <f t="shared" si="2"/>
        <v/>
      </c>
      <c r="AA14" s="569" t="str">
        <f t="shared" si="3"/>
        <v/>
      </c>
      <c r="AB14" s="568" t="str">
        <f t="shared" si="4"/>
        <v/>
      </c>
      <c r="AC14" s="569" t="str">
        <f>IFERROR(IF(AND(R13="Impacto",R14="Impacto"),(AC13-(+AC13*U14)),IF(AND(R13="Probabilidad",R14="Impacto"),(AC12-(+AC12*U14)),IF(R14="Probabilidad",AC13,""))),"")</f>
        <v/>
      </c>
      <c r="AD14" s="568" t="str">
        <f>IFERROR(IF(OR(AND(Z14="Muy Baja",AB14="Leve"),AND(Z14="Muy Baja",AB14="Menor"),AND(Z14="Baja",AB14="Leve")),"Bajo",IF(OR(AND(Z14="Muy baja",AB14="Moderado"),AND(Z14="Baja",AB14="Menor"),AND(Z14="Baja",AB14="Moderado"),AND(Z14="Media",AB14="Leve"),AND(Z14="Media",AB14="Menor"),AND(Z14="Media",AB14="Moderado"),AND(Z14="Alta",AB14="Leve"),AND(Z14="Alta",AB14="Menor")),"Moderado",IF(OR(AND(Z14="Muy Baja",AB14="Mayor"),AND(Z14="Baja",AB14="Mayor"),AND(Z14="Media",AB14="Mayor"),AND(Z14="Alta",AB14="Moderado"),AND(Z14="Alta",AB14="Mayor"),AND(Z14="Muy Alta",AB14="Leve"),AND(Z14="Muy Alta",AB14="Menor"),AND(Z14="Muy Alta",AB14="Moderado"),AND(Z14="Muy Alta",AB14="Mayor")),"Alto",IF(OR(AND(Z14="Muy Baja",AB14="Catastrófico"),AND(Z14="Baja",AB14="Catastrófico"),AND(Z14="Media",AB14="Catastrófico"),AND(Z14="Alta",AB14="Catastrófico"),AND(Z14="Muy Alta",AB14="Catastrófico")),"Extremo","")))),"")</f>
        <v/>
      </c>
      <c r="AE14" s="830"/>
      <c r="AF14" s="263"/>
      <c r="AG14" s="564"/>
      <c r="AH14" s="243"/>
      <c r="AI14" s="263"/>
      <c r="AJ14" s="535"/>
      <c r="AK14" s="535"/>
      <c r="AL14" s="572"/>
      <c r="AM14" s="572"/>
      <c r="AN14" s="572"/>
      <c r="AO14" s="572"/>
      <c r="AP14" s="573"/>
      <c r="AQ14" s="573"/>
      <c r="AR14" s="574"/>
      <c r="AS14" s="574"/>
      <c r="AT14" s="575"/>
      <c r="AU14" s="550"/>
    </row>
    <row r="15" spans="1:66" s="551" customFormat="1" ht="97.5" hidden="1" customHeight="1" x14ac:dyDescent="0.25">
      <c r="A15" s="846">
        <v>2</v>
      </c>
      <c r="B15" s="837" t="s">
        <v>816</v>
      </c>
      <c r="C15" s="837" t="s">
        <v>115</v>
      </c>
      <c r="D15" s="837" t="s">
        <v>884</v>
      </c>
      <c r="E15" s="837" t="s">
        <v>885</v>
      </c>
      <c r="F15" s="837" t="s">
        <v>886</v>
      </c>
      <c r="G15" s="837" t="s">
        <v>540</v>
      </c>
      <c r="H15" s="821">
        <v>240</v>
      </c>
      <c r="I15" s="831" t="str">
        <f>IF(H15&lt;=0,"",IF(H15&lt;=2,"Muy Baja",IF(H15&lt;=24,"Baja",IF(H15&lt;=500,"Media",IF(H15&lt;=5000,"Alta","Muy Alta")))))</f>
        <v>Media</v>
      </c>
      <c r="J15" s="839">
        <f>IF(I15="","",IF(I15="Muy Baja",0.2,IF(I15="Baja",0.4,IF(I15="Media",0.6,IF(I15="Alta",0.8,IF(I15="Muy Alta",1,))))))</f>
        <v>0.6</v>
      </c>
      <c r="K15" s="845" t="s">
        <v>130</v>
      </c>
      <c r="L15" s="563" t="str">
        <f>IF(NOT(ISERROR(MATCH(K15,'Tabla Impacto'!$B$221:$B$223,0))),'Tabla Impacto'!$F$223&amp;"Por favor no seleccionar los criterios de impacto(Afectación Económica o presupuestal y Pérdida Reputacional)",K15)</f>
        <v xml:space="preserve">     El riesgo afecta la imagen de de la entidad con efecto publicitario sostenido a nivel de sector administrativo, nivel departamental o municipal</v>
      </c>
      <c r="M15" s="831" t="str">
        <f>IF(OR(L15='Tabla Impacto'!$C$11,L15='Tabla Impacto'!$D$11),"Leve",IF(OR(L15='Tabla Impacto'!$C$12,L15='Tabla Impacto'!$D$12),"Menor",IF(OR(L15='Tabla Impacto'!$C$13,L15='Tabla Impacto'!$D$13),"Moderado",IF(OR(L15='Tabla Impacto'!$C$14,L15='Tabla Impacto'!$D$14),"Mayor",IF(OR(L15='Tabla Impacto'!$C$15,L15='Tabla Impacto'!$D$15),"Catastrófico","")))))</f>
        <v>Mayor</v>
      </c>
      <c r="N15" s="839">
        <f>IF(M15="","",IF(M15="Leve",0.2,IF(M15="Menor",0.4,IF(M15="Moderado",0.6,IF(M15="Mayor",0.8,IF(M15="Catastrófico",1,))))))</f>
        <v>0.8</v>
      </c>
      <c r="O15" s="831" t="str">
        <f>IF(OR(AND(I15="Muy Baja",M15="Leve"),AND(I15="Muy Baja",M15="Menor"),AND(I15="Baja",M15="Leve")),"Bajo",IF(OR(AND(I15="Muy baja",M15="Moderado"),AND(I15="Baja",M15="Menor"),AND(I15="Baja",M15="Moderado"),AND(I15="Media",M15="Leve"),AND(I15="Media",M15="Menor"),AND(I15="Media",M15="Moderado"),AND(I15="Alta",M15="Leve"),AND(I15="Alta",M15="Menor")),"Moderado",IF(OR(AND(I15="Muy Baja",M15="Mayor"),AND(I15="Baja",M15="Mayor"),AND(I15="Media",M15="Mayor"),AND(I15="Alta",M15="Moderado"),AND(I15="Alta",M15="Mayor"),AND(I15="Muy Alta",M15="Leve"),AND(I15="Muy Alta",M15="Menor"),AND(I15="Muy Alta",M15="Moderado"),AND(I15="Muy Alta",M15="Mayor")),"Alto",IF(OR(AND(I15="Muy Baja",M15="Catastrófico"),AND(I15="Baja",M15="Catastrófico"),AND(I15="Media",M15="Catastrófico"),AND(I15="Alta",M15="Catastrófico"),AND(I15="Muy Alta",M15="Catastrófico")),"Extremo",""))))</f>
        <v>Alto</v>
      </c>
      <c r="P15" s="564">
        <v>1</v>
      </c>
      <c r="Q15" s="576" t="s">
        <v>956</v>
      </c>
      <c r="R15" s="576" t="str">
        <f t="shared" si="0"/>
        <v>Probabilidad</v>
      </c>
      <c r="S15" s="576" t="s">
        <v>13</v>
      </c>
      <c r="T15" s="576" t="s">
        <v>8</v>
      </c>
      <c r="U15" s="576" t="str">
        <f t="shared" si="1"/>
        <v>40%</v>
      </c>
      <c r="V15" s="576" t="s">
        <v>18</v>
      </c>
      <c r="W15" s="576" t="s">
        <v>21</v>
      </c>
      <c r="X15" s="576" t="s">
        <v>539</v>
      </c>
      <c r="Y15" s="567">
        <f>IFERROR(IF(R15="Probabilidad",(J15-(+J15*U15)),IF(R15="Impacto",J15,"")),"")</f>
        <v>0.36</v>
      </c>
      <c r="Z15" s="568" t="str">
        <f>IFERROR(IF(Y15="","",IF(Y15&lt;=0.2,"Muy Baja",IF(Y15&lt;=0.4,"Baja",IF(Y15&lt;=0.6,"Media",IF(Y15&lt;=0.8,"Alta","Muy Alta"))))),"")</f>
        <v>Baja</v>
      </c>
      <c r="AA15" s="569">
        <f>+Y15</f>
        <v>0.36</v>
      </c>
      <c r="AB15" s="568" t="str">
        <f>IFERROR(IF(AC15="","",IF(AC15&lt;=0.2,"Leve",IF(AC15&lt;=0.4,"Menor",IF(AC15&lt;=0.6,"Moderado",IF(AC15&lt;=0.8,"Mayor","Catastrófico"))))),"")</f>
        <v>Mayor</v>
      </c>
      <c r="AC15" s="569">
        <f>IFERROR(IF(R15="Impacto",(N15-(+N15*U15)),IF(R15="Probabilidad",N15,"")),"")</f>
        <v>0.8</v>
      </c>
      <c r="AD15" s="568" t="str">
        <f>IFERROR(IF(OR(AND(Z15="Muy Baja",AB15="Leve"),AND(Z15="Muy Baja",AB15="Menor"),AND(Z15="Baja",AB15="Leve")),"Bajo",IF(OR(AND(Z15="Muy baja",AB15="Moderado"),AND(Z15="Baja",AB15="Menor"),AND(Z15="Baja",AB15="Moderado"),AND(Z15="Media",AB15="Leve"),AND(Z15="Media",AB15="Menor"),AND(Z15="Media",AB15="Moderado"),AND(Z15="Alta",AB15="Leve"),AND(Z15="Alta",AB15="Menor")),"Moderado",IF(OR(AND(Z15="Muy Baja",AB15="Mayor"),AND(Z15="Baja",AB15="Mayor"),AND(Z15="Media",AB15="Mayor"),AND(Z15="Alta",AB15="Moderado"),AND(Z15="Alta",AB15="Mayor"),AND(Z15="Muy Alta",AB15="Leve"),AND(Z15="Muy Alta",AB15="Menor"),AND(Z15="Muy Alta",AB15="Moderado"),AND(Z15="Muy Alta",AB15="Mayor")),"Alto",IF(OR(AND(Z15="Muy Baja",AB15="Catastrófico"),AND(Z15="Baja",AB15="Catastrófico"),AND(Z15="Media",AB15="Catastrófico"),AND(Z15="Alta",AB15="Catastrófico"),AND(Z15="Muy Alta",AB15="Catastrófico")),"Extremo","")))),"")</f>
        <v>Alto</v>
      </c>
      <c r="AE15" s="830" t="s">
        <v>26</v>
      </c>
      <c r="AF15" s="818" t="s">
        <v>1042</v>
      </c>
      <c r="AG15" s="812" t="s">
        <v>1043</v>
      </c>
      <c r="AH15" s="809">
        <v>45657</v>
      </c>
      <c r="AI15" s="812" t="s">
        <v>1047</v>
      </c>
      <c r="AJ15" s="820" t="s">
        <v>1045</v>
      </c>
      <c r="AK15" s="820" t="s">
        <v>1046</v>
      </c>
      <c r="AL15" s="572"/>
      <c r="AM15" s="572"/>
      <c r="AN15" s="572"/>
      <c r="AO15" s="572"/>
      <c r="AP15" s="573"/>
      <c r="AQ15" s="573"/>
      <c r="AR15" s="574"/>
      <c r="AS15" s="574"/>
      <c r="AT15" s="575"/>
      <c r="AU15" s="550"/>
    </row>
    <row r="16" spans="1:66" s="551" customFormat="1" ht="129" hidden="1" customHeight="1" x14ac:dyDescent="0.25">
      <c r="A16" s="846"/>
      <c r="B16" s="837"/>
      <c r="C16" s="837"/>
      <c r="D16" s="837"/>
      <c r="E16" s="837"/>
      <c r="F16" s="837"/>
      <c r="G16" s="837"/>
      <c r="H16" s="821"/>
      <c r="I16" s="831"/>
      <c r="J16" s="839"/>
      <c r="K16" s="845"/>
      <c r="L16" s="563">
        <f ca="1">IF(NOT(ISERROR(MATCH(K16,_xlfn.ANCHORARRAY(F95),0))),J51&amp;"Por favor no seleccionar los criterios de impacto",K16)</f>
        <v>0</v>
      </c>
      <c r="M16" s="831"/>
      <c r="N16" s="839"/>
      <c r="O16" s="831"/>
      <c r="P16" s="564">
        <v>2</v>
      </c>
      <c r="Q16" s="565" t="s">
        <v>957</v>
      </c>
      <c r="R16" s="566" t="str">
        <f>IF(OR(S16="Preventivo",S16="Detectivo"),"Probabilidad",IF(S16="Correctivo","Impacto",""))</f>
        <v>Probabilidad</v>
      </c>
      <c r="S16" s="565" t="s">
        <v>13</v>
      </c>
      <c r="T16" s="565" t="s">
        <v>8</v>
      </c>
      <c r="U16" s="565" t="str">
        <f>IF(AND(S16="Preventivo",T16="Automático"),"50%",IF(AND(S16="Preventivo",T16="Manual"),"40%",IF(AND(S16="Detectivo",T16="Automático"),"40%",IF(AND(S16="Detectivo",T16="Manual"),"30%",IF(AND(S16="Correctivo",T16="Automático"),"35%",IF(AND(S16="Correctivo",T16="Manual"),"25%",""))))))</f>
        <v>40%</v>
      </c>
      <c r="V16" s="565" t="s">
        <v>18</v>
      </c>
      <c r="W16" s="565" t="s">
        <v>21</v>
      </c>
      <c r="X16" s="565" t="s">
        <v>539</v>
      </c>
      <c r="Y16" s="567">
        <f>IFERROR(IF(AND(R15="Probabilidad",R16="Probabilidad"),(AA15-(+AA15*U16)),IF(R16="Probabilidad",(J15-(+J15*U16)),IF(R16="Impacto",AA15,""))),"")</f>
        <v>0.216</v>
      </c>
      <c r="Z16" s="568" t="str">
        <f t="shared" ref="Z16:Z18" si="6">IFERROR(IF(Y16="","",IF(Y16&lt;=0.2,"Muy Baja",IF(Y16&lt;=0.4,"Baja",IF(Y16&lt;=0.6,"Media",IF(Y16&lt;=0.8,"Alta","Muy Alta"))))),"")</f>
        <v>Baja</v>
      </c>
      <c r="AA16" s="569">
        <f t="shared" ref="AA16:AA18" si="7">+Y16</f>
        <v>0.216</v>
      </c>
      <c r="AB16" s="568" t="str">
        <f t="shared" ref="AB16:AB18" si="8">IFERROR(IF(AC16="","",IF(AC16&lt;=0.2,"Leve",IF(AC16&lt;=0.4,"Menor",IF(AC16&lt;=0.6,"Moderado",IF(AC16&lt;=0.8,"Mayor","Catastrófico"))))),"")</f>
        <v>Mayor</v>
      </c>
      <c r="AC16" s="569">
        <f>IFERROR(IF(AND(R15="Impacto",R16="Impacto"),(AC15-(+AC15*U16)),IF(R16="Impacto",(N15-(+N15*U16)),IF(R16="Probabilidad",AC15,""))),"")</f>
        <v>0.8</v>
      </c>
      <c r="AD16" s="568" t="str">
        <f t="shared" ref="AD16:AD17" si="9">IFERROR(IF(OR(AND(Z16="Muy Baja",AB16="Leve"),AND(Z16="Muy Baja",AB16="Menor"),AND(Z16="Baja",AB16="Leve")),"Bajo",IF(OR(AND(Z16="Muy baja",AB16="Moderado"),AND(Z16="Baja",AB16="Menor"),AND(Z16="Baja",AB16="Moderado"),AND(Z16="Media",AB16="Leve"),AND(Z16="Media",AB16="Menor"),AND(Z16="Media",AB16="Moderado"),AND(Z16="Alta",AB16="Leve"),AND(Z16="Alta",AB16="Menor")),"Moderado",IF(OR(AND(Z16="Muy Baja",AB16="Mayor"),AND(Z16="Baja",AB16="Mayor"),AND(Z16="Media",AB16="Mayor"),AND(Z16="Alta",AB16="Moderado"),AND(Z16="Alta",AB16="Mayor"),AND(Z16="Muy Alta",AB16="Leve"),AND(Z16="Muy Alta",AB16="Menor"),AND(Z16="Muy Alta",AB16="Moderado"),AND(Z16="Muy Alta",AB16="Mayor")),"Alto",IF(OR(AND(Z16="Muy Baja",AB16="Catastrófico"),AND(Z16="Baja",AB16="Catastrófico"),AND(Z16="Media",AB16="Catastrófico"),AND(Z16="Alta",AB16="Catastrófico"),AND(Z16="Muy Alta",AB16="Catastrófico")),"Extremo","")))),"")</f>
        <v>Alto</v>
      </c>
      <c r="AE16" s="830"/>
      <c r="AF16" s="819"/>
      <c r="AG16" s="814"/>
      <c r="AH16" s="811"/>
      <c r="AI16" s="814"/>
      <c r="AJ16" s="821"/>
      <c r="AK16" s="821"/>
      <c r="AL16" s="572"/>
      <c r="AM16" s="572"/>
      <c r="AN16" s="572"/>
      <c r="AO16" s="572"/>
      <c r="AP16" s="573"/>
      <c r="AQ16" s="573"/>
      <c r="AR16" s="574"/>
      <c r="AS16" s="574"/>
      <c r="AT16" s="575"/>
      <c r="AU16" s="550"/>
    </row>
    <row r="17" spans="1:47" s="551" customFormat="1" ht="46.5" hidden="1" customHeight="1" x14ac:dyDescent="0.25">
      <c r="A17" s="846"/>
      <c r="B17" s="837"/>
      <c r="C17" s="837"/>
      <c r="D17" s="837"/>
      <c r="E17" s="837"/>
      <c r="F17" s="837"/>
      <c r="G17" s="837"/>
      <c r="H17" s="821"/>
      <c r="I17" s="831"/>
      <c r="J17" s="839"/>
      <c r="K17" s="845"/>
      <c r="L17" s="563">
        <f ca="1">IF(NOT(ISERROR(MATCH(K17,_xlfn.ANCHORARRAY(F96),0))),J52&amp;"Por favor no seleccionar los criterios de impacto",K17)</f>
        <v>0</v>
      </c>
      <c r="M17" s="831"/>
      <c r="N17" s="839"/>
      <c r="O17" s="831"/>
      <c r="P17" s="564">
        <v>3</v>
      </c>
      <c r="Q17" s="576"/>
      <c r="R17" s="576" t="str">
        <f t="shared" si="0"/>
        <v/>
      </c>
      <c r="S17" s="576"/>
      <c r="T17" s="576"/>
      <c r="U17" s="576" t="str">
        <f t="shared" si="1"/>
        <v/>
      </c>
      <c r="V17" s="576"/>
      <c r="W17" s="576"/>
      <c r="X17" s="576"/>
      <c r="Y17" s="567" t="str">
        <f>IFERROR(IF(AND(#REF!="Probabilidad",R17="Probabilidad"),(AA16-(+AA16*U17)),IF(AND(#REF!="Impacto",R17="Probabilidad"),(AA15-(+AA15*U17)),IF(R17="Impacto",AA16,""))),"")</f>
        <v/>
      </c>
      <c r="Z17" s="568" t="str">
        <f t="shared" si="6"/>
        <v/>
      </c>
      <c r="AA17" s="569" t="str">
        <f t="shared" si="7"/>
        <v/>
      </c>
      <c r="AB17" s="568" t="str">
        <f t="shared" si="8"/>
        <v/>
      </c>
      <c r="AC17" s="569" t="str">
        <f>IFERROR(IF(AND(#REF!="Impacto",R17="Impacto"),(AC16-(+AC16*U17)),IF(AND(#REF!="Probabilidad",R17="Impacto"),(AC15-(+AC15*U17)),IF(R17="Probabilidad",AC16,""))),"")</f>
        <v/>
      </c>
      <c r="AD17" s="568" t="str">
        <f t="shared" si="9"/>
        <v/>
      </c>
      <c r="AE17" s="830"/>
      <c r="AF17" s="535"/>
      <c r="AG17" s="539"/>
      <c r="AH17" s="243"/>
      <c r="AI17" s="535"/>
      <c r="AJ17" s="535"/>
      <c r="AK17" s="535"/>
      <c r="AL17" s="572"/>
      <c r="AM17" s="572"/>
      <c r="AN17" s="572"/>
      <c r="AO17" s="572"/>
      <c r="AP17" s="573"/>
      <c r="AQ17" s="573"/>
      <c r="AR17" s="574"/>
      <c r="AS17" s="574"/>
      <c r="AT17" s="575"/>
      <c r="AU17" s="550"/>
    </row>
    <row r="18" spans="1:47" s="551" customFormat="1" ht="46.5" hidden="1" customHeight="1" x14ac:dyDescent="0.25">
      <c r="A18" s="846"/>
      <c r="B18" s="837"/>
      <c r="C18" s="837"/>
      <c r="D18" s="837"/>
      <c r="E18" s="837"/>
      <c r="F18" s="837"/>
      <c r="G18" s="837"/>
      <c r="H18" s="821"/>
      <c r="I18" s="831"/>
      <c r="J18" s="839"/>
      <c r="K18" s="845"/>
      <c r="L18" s="563">
        <f ca="1">IF(NOT(ISERROR(MATCH(K18,_xlfn.ANCHORARRAY(F51),0))),J53&amp;"Por favor no seleccionar los criterios de impacto",K18)</f>
        <v>0</v>
      </c>
      <c r="M18" s="831"/>
      <c r="N18" s="839"/>
      <c r="O18" s="831"/>
      <c r="P18" s="564">
        <v>4</v>
      </c>
      <c r="Y18" s="567" t="str">
        <f>IFERROR(IF(AND(R17="Probabilidad",R16="Probabilidad"),(AA17-(+AA17*U16)),IF(AND(R17="Impacto",R16="Probabilidad"),(AA16-(+AA16*U16)),IF(R16="Impacto",AA17,""))),"")</f>
        <v/>
      </c>
      <c r="Z18" s="568" t="str">
        <f t="shared" si="6"/>
        <v/>
      </c>
      <c r="AA18" s="569" t="str">
        <f t="shared" si="7"/>
        <v/>
      </c>
      <c r="AB18" s="568" t="str">
        <f t="shared" si="8"/>
        <v/>
      </c>
      <c r="AC18" s="569" t="str">
        <f>IFERROR(IF(AND(R17="Impacto",R16="Impacto"),(AC17-(+AC17*U16)),IF(AND(R17="Probabilidad",R16="Impacto"),(AC16-(+AC16*U16)),IF(R16="Probabilidad",AC17,""))),"")</f>
        <v/>
      </c>
      <c r="AD18" s="568" t="str">
        <f>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
      </c>
      <c r="AE18" s="830"/>
      <c r="AF18" s="263"/>
      <c r="AG18" s="564"/>
      <c r="AH18" s="243"/>
      <c r="AI18" s="263"/>
      <c r="AJ18" s="535"/>
      <c r="AK18" s="535"/>
      <c r="AL18" s="572"/>
      <c r="AM18" s="572"/>
      <c r="AN18" s="572"/>
      <c r="AO18" s="572"/>
      <c r="AP18" s="573"/>
      <c r="AQ18" s="573"/>
      <c r="AR18" s="574"/>
      <c r="AS18" s="574"/>
      <c r="AT18" s="575"/>
      <c r="AU18" s="550"/>
    </row>
    <row r="19" spans="1:47" s="551" customFormat="1" ht="271.5" hidden="1" customHeight="1" x14ac:dyDescent="0.25">
      <c r="A19" s="846">
        <v>3</v>
      </c>
      <c r="B19" s="837" t="s">
        <v>811</v>
      </c>
      <c r="C19" s="837" t="s">
        <v>115</v>
      </c>
      <c r="D19" s="837" t="s">
        <v>858</v>
      </c>
      <c r="E19" s="837" t="s">
        <v>859</v>
      </c>
      <c r="F19" s="837" t="s">
        <v>860</v>
      </c>
      <c r="G19" s="837" t="s">
        <v>540</v>
      </c>
      <c r="H19" s="821">
        <v>3000</v>
      </c>
      <c r="I19" s="831" t="str">
        <f>IF(H19&lt;=0,"",IF(H19&lt;=2,"Muy Baja",IF(H19&lt;=24,"Baja",IF(H19&lt;=500,"Media",IF(H19&lt;=5000,"Alta","Muy Alta")))))</f>
        <v>Alta</v>
      </c>
      <c r="J19" s="839">
        <f>IF(I19="","",IF(I19="Muy Baja",0.2,IF(I19="Baja",0.4,IF(I19="Media",0.6,IF(I19="Alta",0.8,IF(I19="Muy Alta",1,))))))</f>
        <v>0.8</v>
      </c>
      <c r="K19" s="845" t="s">
        <v>130</v>
      </c>
      <c r="L19" s="563" t="str">
        <f>IF(NOT(ISERROR(MATCH(K19,'Tabla Impacto'!$B$221:$B$223,0))),'Tabla Impacto'!$F$223&amp;"Por favor no seleccionar los criterios de impacto(Afectación Económica o presupuestal y Pérdida Reputacional)",K19)</f>
        <v xml:space="preserve">     El riesgo afecta la imagen de de la entidad con efecto publicitario sostenido a nivel de sector administrativo, nivel departamental o municipal</v>
      </c>
      <c r="M19" s="831" t="str">
        <f>IF(OR(L19='Tabla Impacto'!$C$11,L19='Tabla Impacto'!$D$11),"Leve",IF(OR(L19='Tabla Impacto'!$C$12,L19='Tabla Impacto'!$D$12),"Menor",IF(OR(L19='Tabla Impacto'!$C$13,L19='Tabla Impacto'!$D$13),"Moderado",IF(OR(L19='Tabla Impacto'!$C$14,L19='Tabla Impacto'!$D$14),"Mayor",IF(OR(L19='Tabla Impacto'!$C$15,L19='Tabla Impacto'!$D$15),"Catastrófico","")))))</f>
        <v>Mayor</v>
      </c>
      <c r="N19" s="839">
        <f>IF(M19="","",IF(M19="Leve",0.2,IF(M19="Menor",0.4,IF(M19="Moderado",0.6,IF(M19="Mayor",0.8,IF(M19="Catastrófico",1,))))))</f>
        <v>0.8</v>
      </c>
      <c r="O19" s="831" t="str">
        <f>IF(OR(AND(I19="Muy Baja",M19="Leve"),AND(I19="Muy Baja",M19="Menor"),AND(I19="Baja",M19="Leve")),"Bajo",IF(OR(AND(I19="Muy baja",M19="Moderado"),AND(I19="Baja",M19="Menor"),AND(I19="Baja",M19="Moderado"),AND(I19="Media",M19="Leve"),AND(I19="Media",M19="Menor"),AND(I19="Media",M19="Moderado"),AND(I19="Alta",M19="Leve"),AND(I19="Alta",M19="Menor")),"Moderado",IF(OR(AND(I19="Muy Baja",M19="Mayor"),AND(I19="Baja",M19="Mayor"),AND(I19="Media",M19="Mayor"),AND(I19="Alta",M19="Moderado"),AND(I19="Alta",M19="Mayor"),AND(I19="Muy Alta",M19="Leve"),AND(I19="Muy Alta",M19="Menor"),AND(I19="Muy Alta",M19="Moderado"),AND(I19="Muy Alta",M19="Mayor")),"Alto",IF(OR(AND(I19="Muy Baja",M19="Catastrófico"),AND(I19="Baja",M19="Catastrófico"),AND(I19="Media",M19="Catastrófico"),AND(I19="Alta",M19="Catastrófico"),AND(I19="Muy Alta",M19="Catastrófico")),"Extremo",""))))</f>
        <v>Alto</v>
      </c>
      <c r="P19" s="564">
        <v>1</v>
      </c>
      <c r="Q19" s="837" t="s">
        <v>938</v>
      </c>
      <c r="R19" s="837" t="str">
        <f>IF(OR(S19="Preventivo",S19="Detectivo"),"Probabilidad",IF(S19="Correctivo","Impacto",""))</f>
        <v>Probabilidad</v>
      </c>
      <c r="S19" s="837" t="s">
        <v>13</v>
      </c>
      <c r="T19" s="837" t="s">
        <v>8</v>
      </c>
      <c r="U19" s="837" t="str">
        <f t="shared" ref="U19:U53" si="10">IF(AND(S19="Preventivo",T19="Automático"),"50%",IF(AND(S19="Preventivo",T19="Manual"),"40%",IF(AND(S19="Detectivo",T19="Automático"),"40%",IF(AND(S19="Detectivo",T19="Manual"),"30%",IF(AND(S19="Correctivo",T19="Automático"),"35%",IF(AND(S19="Correctivo",T19="Manual"),"25%",""))))))</f>
        <v>40%</v>
      </c>
      <c r="V19" s="837" t="s">
        <v>18</v>
      </c>
      <c r="W19" s="837" t="s">
        <v>21</v>
      </c>
      <c r="X19" s="837" t="s">
        <v>539</v>
      </c>
      <c r="Y19" s="567">
        <f>IFERROR(IF(R19="Probabilidad",(J19-(+J19*U19)),IF(R19="Impacto",J19,"")),"")</f>
        <v>0.48</v>
      </c>
      <c r="Z19" s="568" t="str">
        <f>IFERROR(IF(Y19="","",IF(Y19&lt;=0.2,"Muy Baja",IF(Y19&lt;=0.4,"Baja",IF(Y19&lt;=0.6,"Media",IF(Y19&lt;=0.8,"Alta","Muy Alta"))))),"")</f>
        <v>Media</v>
      </c>
      <c r="AA19" s="569">
        <f>+Y19</f>
        <v>0.48</v>
      </c>
      <c r="AB19" s="568" t="str">
        <f>IFERROR(IF(AC19="","",IF(AC19&lt;=0.2,"Leve",IF(AC19&lt;=0.4,"Menor",IF(AC19&lt;=0.6,"Moderado",IF(AC19&lt;=0.8,"Mayor","Catastrófico"))))),"")</f>
        <v>Mayor</v>
      </c>
      <c r="AC19" s="569">
        <f>IFERROR(IF(R19="Impacto",(N19-(+N19*U19)),IF(R19="Probabilidad",N19,"")),"")</f>
        <v>0.8</v>
      </c>
      <c r="AD19" s="568" t="str">
        <f>IFERROR(IF(OR(AND(Z19="Muy Baja",AB19="Leve"),AND(Z19="Muy Baja",AB19="Menor"),AND(Z19="Baja",AB19="Leve")),"Bajo",IF(OR(AND(Z19="Muy baja",AB19="Moderado"),AND(Z19="Baja",AB19="Menor"),AND(Z19="Baja",AB19="Moderado"),AND(Z19="Media",AB19="Leve"),AND(Z19="Media",AB19="Menor"),AND(Z19="Media",AB19="Moderado"),AND(Z19="Alta",AB19="Leve"),AND(Z19="Alta",AB19="Menor")),"Moderado",IF(OR(AND(Z19="Muy Baja",AB19="Mayor"),AND(Z19="Baja",AB19="Mayor"),AND(Z19="Media",AB19="Mayor"),AND(Z19="Alta",AB19="Moderado"),AND(Z19="Alta",AB19="Mayor"),AND(Z19="Muy Alta",AB19="Leve"),AND(Z19="Muy Alta",AB19="Menor"),AND(Z19="Muy Alta",AB19="Moderado"),AND(Z19="Muy Alta",AB19="Mayor")),"Alto",IF(OR(AND(Z19="Muy Baja",AB19="Catastrófico"),AND(Z19="Baja",AB19="Catastrófico"),AND(Z19="Media",AB19="Catastrófico"),AND(Z19="Alta",AB19="Catastrófico"),AND(Z19="Muy Alta",AB19="Catastrófico")),"Extremo","")))),"")</f>
        <v>Alto</v>
      </c>
      <c r="AE19" s="830" t="s">
        <v>26</v>
      </c>
      <c r="AF19" s="539" t="s">
        <v>1048</v>
      </c>
      <c r="AG19" s="539" t="s">
        <v>1049</v>
      </c>
      <c r="AH19" s="539">
        <v>45657</v>
      </c>
      <c r="AI19" s="539" t="s">
        <v>1050</v>
      </c>
      <c r="AJ19" s="539" t="s">
        <v>1051</v>
      </c>
      <c r="AK19" s="539" t="s">
        <v>1052</v>
      </c>
      <c r="AL19" s="572"/>
      <c r="AM19" s="572"/>
      <c r="AN19" s="572"/>
      <c r="AO19" s="572"/>
      <c r="AP19" s="573"/>
      <c r="AQ19" s="573"/>
      <c r="AR19" s="574"/>
      <c r="AS19" s="574"/>
      <c r="AT19" s="575"/>
      <c r="AU19" s="550"/>
    </row>
    <row r="20" spans="1:47" s="551" customFormat="1" ht="46.5" hidden="1" customHeight="1" x14ac:dyDescent="0.25">
      <c r="A20" s="846"/>
      <c r="B20" s="837"/>
      <c r="C20" s="837"/>
      <c r="D20" s="837"/>
      <c r="E20" s="837"/>
      <c r="F20" s="837"/>
      <c r="G20" s="837"/>
      <c r="H20" s="821"/>
      <c r="I20" s="831"/>
      <c r="J20" s="839"/>
      <c r="K20" s="845"/>
      <c r="L20" s="563">
        <f ca="1">IF(NOT(ISERROR(MATCH(K20,_xlfn.ANCHORARRAY(F168),0))),J31&amp;"Por favor no seleccionar los criterios de impacto",K20)</f>
        <v>0</v>
      </c>
      <c r="M20" s="831"/>
      <c r="N20" s="839"/>
      <c r="O20" s="831"/>
      <c r="P20" s="564">
        <v>2</v>
      </c>
      <c r="Q20" s="837"/>
      <c r="R20" s="837" t="str">
        <f>IF(OR(S20="Preventivo",S20="Detectivo"),"Probabilidad",IF(S20="Correctivo","Impacto",""))</f>
        <v/>
      </c>
      <c r="S20" s="837"/>
      <c r="T20" s="837"/>
      <c r="U20" s="837" t="str">
        <f t="shared" si="10"/>
        <v/>
      </c>
      <c r="V20" s="837"/>
      <c r="W20" s="837"/>
      <c r="X20" s="837"/>
      <c r="Y20" s="567" t="str">
        <f>IFERROR(IF(AND(R19="Probabilidad",R20="Probabilidad"),(AA19-(+AA19*U20)),IF(R20="Probabilidad",(J19-(+J19*U20)),IF(R20="Impacto",AA19,""))),"")</f>
        <v/>
      </c>
      <c r="Z20" s="568" t="str">
        <f t="shared" ref="Z20:Z22" si="11">IFERROR(IF(Y20="","",IF(Y20&lt;=0.2,"Muy Baja",IF(Y20&lt;=0.4,"Baja",IF(Y20&lt;=0.6,"Media",IF(Y20&lt;=0.8,"Alta","Muy Alta"))))),"")</f>
        <v/>
      </c>
      <c r="AA20" s="569" t="str">
        <f t="shared" ref="AA20:AA22" si="12">+Y20</f>
        <v/>
      </c>
      <c r="AB20" s="568" t="str">
        <f t="shared" ref="AB20:AB22" si="13">IFERROR(IF(AC20="","",IF(AC20&lt;=0.2,"Leve",IF(AC20&lt;=0.4,"Menor",IF(AC20&lt;=0.6,"Moderado",IF(AC20&lt;=0.8,"Mayor","Catastrófico"))))),"")</f>
        <v/>
      </c>
      <c r="AC20" s="569" t="str">
        <f>IFERROR(IF(AND(R19="Impacto",R20="Impacto"),(AC19-(+AC19*U20)),IF(R20="Impacto",(N19-(+N19*U20)),IF(R20="Probabilidad",AC19,""))),"")</f>
        <v/>
      </c>
      <c r="AD20" s="568" t="str">
        <f t="shared" ref="AD20:AD21" si="14">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
      </c>
      <c r="AE20" s="830"/>
      <c r="AF20" s="535"/>
      <c r="AG20" s="539"/>
      <c r="AH20" s="243"/>
      <c r="AI20" s="535"/>
      <c r="AJ20" s="384"/>
      <c r="AK20" s="384"/>
      <c r="AL20" s="572"/>
      <c r="AM20" s="572"/>
      <c r="AN20" s="572"/>
      <c r="AO20" s="572"/>
      <c r="AP20" s="573"/>
      <c r="AQ20" s="573"/>
      <c r="AR20" s="574"/>
      <c r="AS20" s="574"/>
      <c r="AT20" s="575"/>
      <c r="AU20" s="550"/>
    </row>
    <row r="21" spans="1:47" s="551" customFormat="1" ht="46.5" hidden="1" customHeight="1" x14ac:dyDescent="0.25">
      <c r="A21" s="846"/>
      <c r="B21" s="837"/>
      <c r="C21" s="837"/>
      <c r="D21" s="837"/>
      <c r="E21" s="837"/>
      <c r="F21" s="837"/>
      <c r="G21" s="837"/>
      <c r="H21" s="821"/>
      <c r="I21" s="831"/>
      <c r="J21" s="839"/>
      <c r="K21" s="845"/>
      <c r="L21" s="563">
        <f ca="1">IF(NOT(ISERROR(MATCH(K21,_xlfn.ANCHORARRAY(F169),0))),J32&amp;"Por favor no seleccionar los criterios de impacto",K21)</f>
        <v>0</v>
      </c>
      <c r="M21" s="831"/>
      <c r="N21" s="839"/>
      <c r="O21" s="831"/>
      <c r="P21" s="564">
        <v>3</v>
      </c>
      <c r="Q21" s="837"/>
      <c r="R21" s="837" t="str">
        <f>IF(OR(S21="Preventivo",S21="Detectivo"),"Probabilidad",IF(S21="Correctivo","Impacto",""))</f>
        <v/>
      </c>
      <c r="S21" s="837"/>
      <c r="T21" s="837"/>
      <c r="U21" s="837" t="str">
        <f t="shared" si="10"/>
        <v/>
      </c>
      <c r="V21" s="837"/>
      <c r="W21" s="837"/>
      <c r="X21" s="837"/>
      <c r="Y21" s="567" t="str">
        <f>IFERROR(IF(AND(R20="Probabilidad",R21="Probabilidad"),(AA20-(+AA20*U21)),IF(AND(R20="Impacto",R21="Probabilidad"),(AA19-(+AA19*U21)),IF(R21="Impacto",AA20,""))),"")</f>
        <v/>
      </c>
      <c r="Z21" s="568" t="str">
        <f t="shared" si="11"/>
        <v/>
      </c>
      <c r="AA21" s="569" t="str">
        <f t="shared" si="12"/>
        <v/>
      </c>
      <c r="AB21" s="568" t="str">
        <f t="shared" si="13"/>
        <v/>
      </c>
      <c r="AC21" s="569" t="str">
        <f>IFERROR(IF(AND(R20="Impacto",R21="Impacto"),(AC20-(+AC20*U21)),IF(AND(R20="Probabilidad",R21="Impacto"),(AC19-(+AC19*U21)),IF(R21="Probabilidad",AC20,""))),"")</f>
        <v/>
      </c>
      <c r="AD21" s="568" t="str">
        <f t="shared" si="14"/>
        <v/>
      </c>
      <c r="AE21" s="830"/>
      <c r="AF21" s="535"/>
      <c r="AG21" s="539"/>
      <c r="AH21" s="243"/>
      <c r="AI21" s="535"/>
      <c r="AJ21" s="384"/>
      <c r="AK21" s="384"/>
      <c r="AL21" s="572"/>
      <c r="AM21" s="572"/>
      <c r="AN21" s="572"/>
      <c r="AO21" s="572"/>
      <c r="AP21" s="573"/>
      <c r="AQ21" s="573"/>
      <c r="AR21" s="574"/>
      <c r="AS21" s="574"/>
      <c r="AT21" s="575"/>
      <c r="AU21" s="550"/>
    </row>
    <row r="22" spans="1:47" s="551" customFormat="1" ht="46.5" hidden="1" customHeight="1" x14ac:dyDescent="0.25">
      <c r="A22" s="846"/>
      <c r="B22" s="837"/>
      <c r="C22" s="837"/>
      <c r="D22" s="837"/>
      <c r="E22" s="837"/>
      <c r="F22" s="837"/>
      <c r="G22" s="837"/>
      <c r="H22" s="821"/>
      <c r="I22" s="831"/>
      <c r="J22" s="839"/>
      <c r="K22" s="845"/>
      <c r="L22" s="563">
        <f ca="1">IF(NOT(ISERROR(MATCH(K22,_xlfn.ANCHORARRAY(F31),0))),J33&amp;"Por favor no seleccionar los criterios de impacto",K22)</f>
        <v>0</v>
      </c>
      <c r="M22" s="831"/>
      <c r="N22" s="839"/>
      <c r="O22" s="831"/>
      <c r="P22" s="564">
        <v>4</v>
      </c>
      <c r="Q22" s="837"/>
      <c r="R22" s="837" t="str">
        <f>IF(OR(S22="Preventivo",S22="Detectivo"),"Probabilidad",IF(S22="Correctivo","Impacto",""))</f>
        <v/>
      </c>
      <c r="S22" s="837"/>
      <c r="T22" s="837"/>
      <c r="U22" s="837" t="str">
        <f t="shared" si="10"/>
        <v/>
      </c>
      <c r="V22" s="837"/>
      <c r="W22" s="837"/>
      <c r="X22" s="837"/>
      <c r="Y22" s="567" t="str">
        <f>IFERROR(IF(AND(R21="Probabilidad",R22="Probabilidad"),(AA21-(+AA21*U22)),IF(AND(R21="Impacto",R22="Probabilidad"),(AA20-(+AA20*U22)),IF(R22="Impacto",AA21,""))),"")</f>
        <v/>
      </c>
      <c r="Z22" s="568" t="str">
        <f t="shared" si="11"/>
        <v/>
      </c>
      <c r="AA22" s="569" t="str">
        <f t="shared" si="12"/>
        <v/>
      </c>
      <c r="AB22" s="568" t="str">
        <f t="shared" si="13"/>
        <v/>
      </c>
      <c r="AC22" s="569" t="str">
        <f>IFERROR(IF(AND(R21="Impacto",R22="Impacto"),(AC21-(+AC21*U22)),IF(AND(R21="Probabilidad",R22="Impacto"),(AC20-(+AC20*U22)),IF(R22="Probabilidad",AC21,""))),"")</f>
        <v/>
      </c>
      <c r="AD22" s="568" t="str">
        <f>IFERROR(IF(OR(AND(Z22="Muy Baja",AB22="Leve"),AND(Z22="Muy Baja",AB22="Menor"),AND(Z22="Baja",AB22="Leve")),"Bajo",IF(OR(AND(Z22="Muy baja",AB22="Moderado"),AND(Z22="Baja",AB22="Menor"),AND(Z22="Baja",AB22="Moderado"),AND(Z22="Media",AB22="Leve"),AND(Z22="Media",AB22="Menor"),AND(Z22="Media",AB22="Moderado"),AND(Z22="Alta",AB22="Leve"),AND(Z22="Alta",AB22="Menor")),"Moderado",IF(OR(AND(Z22="Muy Baja",AB22="Mayor"),AND(Z22="Baja",AB22="Mayor"),AND(Z22="Media",AB22="Mayor"),AND(Z22="Alta",AB22="Moderado"),AND(Z22="Alta",AB22="Mayor"),AND(Z22="Muy Alta",AB22="Leve"),AND(Z22="Muy Alta",AB22="Menor"),AND(Z22="Muy Alta",AB22="Moderado"),AND(Z22="Muy Alta",AB22="Mayor")),"Alto",IF(OR(AND(Z22="Muy Baja",AB22="Catastrófico"),AND(Z22="Baja",AB22="Catastrófico"),AND(Z22="Media",AB22="Catastrófico"),AND(Z22="Alta",AB22="Catastrófico"),AND(Z22="Muy Alta",AB22="Catastrófico")),"Extremo","")))),"")</f>
        <v/>
      </c>
      <c r="AE22" s="830"/>
      <c r="AF22" s="263"/>
      <c r="AG22" s="564"/>
      <c r="AH22" s="243"/>
      <c r="AI22" s="263"/>
      <c r="AJ22" s="385"/>
      <c r="AK22" s="385"/>
      <c r="AL22" s="572"/>
      <c r="AM22" s="572"/>
      <c r="AN22" s="572"/>
      <c r="AO22" s="572"/>
      <c r="AP22" s="573"/>
      <c r="AQ22" s="573"/>
      <c r="AR22" s="574"/>
      <c r="AS22" s="574"/>
      <c r="AT22" s="575"/>
      <c r="AU22" s="550"/>
    </row>
    <row r="23" spans="1:47" s="551" customFormat="1" ht="161.25" hidden="1" customHeight="1" x14ac:dyDescent="0.25">
      <c r="A23" s="846">
        <v>4</v>
      </c>
      <c r="B23" s="837" t="s">
        <v>808</v>
      </c>
      <c r="C23" s="837" t="s">
        <v>115</v>
      </c>
      <c r="D23" s="837" t="s">
        <v>831</v>
      </c>
      <c r="E23" s="837" t="s">
        <v>832</v>
      </c>
      <c r="F23" s="837" t="s">
        <v>833</v>
      </c>
      <c r="G23" s="837" t="s">
        <v>540</v>
      </c>
      <c r="H23" s="821">
        <v>3300</v>
      </c>
      <c r="I23" s="831" t="str">
        <f>IF(H23&lt;=0,"",IF(H23&lt;=2,"Muy Baja",IF(H23&lt;=24,"Baja",IF(H23&lt;=500,"Media",IF(H23&lt;=5000,"Alta","Muy Alta")))))</f>
        <v>Alta</v>
      </c>
      <c r="J23" s="839">
        <f>IF(I23="","",IF(I23="Muy Baja",0.2,IF(I23="Baja",0.4,IF(I23="Media",0.6,IF(I23="Alta",0.8,IF(I23="Muy Alta",1,))))))</f>
        <v>0.8</v>
      </c>
      <c r="K23" s="845" t="s">
        <v>130</v>
      </c>
      <c r="L23" s="563" t="str">
        <f>IF(NOT(ISERROR(MATCH(K23,'Tabla Impacto'!$B$221:$B$223,0))),'Tabla Impacto'!$F$223&amp;"Por favor no seleccionar los criterios de impacto(Afectación Económica o presupuestal y Pérdida Reputacional)",K23)</f>
        <v xml:space="preserve">     El riesgo afecta la imagen de de la entidad con efecto publicitario sostenido a nivel de sector administrativo, nivel departamental o municipal</v>
      </c>
      <c r="M23" s="831" t="str">
        <f>IF(OR(L23='Tabla Impacto'!$C$11,L23='Tabla Impacto'!$D$11),"Leve",IF(OR(L23='Tabla Impacto'!$C$12,L23='Tabla Impacto'!$D$12),"Menor",IF(OR(L23='Tabla Impacto'!$C$13,L23='Tabla Impacto'!$D$13),"Moderado",IF(OR(L23='Tabla Impacto'!$C$14,L23='Tabla Impacto'!$D$14),"Mayor",IF(OR(L23='Tabla Impacto'!$C$15,L23='Tabla Impacto'!$D$15),"Catastrófico","")))))</f>
        <v>Mayor</v>
      </c>
      <c r="N23" s="839">
        <f>IF(M23="","",IF(M23="Leve",0.2,IF(M23="Menor",0.4,IF(M23="Moderado",0.6,IF(M23="Mayor",0.8,IF(M23="Catastrófico",1,))))))</f>
        <v>0.8</v>
      </c>
      <c r="O23" s="831" t="str">
        <f>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564">
        <v>1</v>
      </c>
      <c r="Q23" s="837" t="s">
        <v>931</v>
      </c>
      <c r="R23" s="890" t="str">
        <f>IF(OR(S23="Preventivo",S23="Detectivo"),"Probabilidad",IF(S23="Correctivo","Impacto",""))</f>
        <v>Probabilidad</v>
      </c>
      <c r="S23" s="890" t="s">
        <v>13</v>
      </c>
      <c r="T23" s="890" t="s">
        <v>8</v>
      </c>
      <c r="U23" s="890" t="str">
        <f t="shared" si="10"/>
        <v>40%</v>
      </c>
      <c r="V23" s="890" t="s">
        <v>18</v>
      </c>
      <c r="W23" s="890" t="s">
        <v>21</v>
      </c>
      <c r="X23" s="890" t="s">
        <v>539</v>
      </c>
      <c r="Y23" s="567">
        <f>IFERROR(IF(R23="Probabilidad",(J23-(+J23*U23)),IF(R23="Impacto",J23,"")),"")</f>
        <v>0.48</v>
      </c>
      <c r="Z23" s="568" t="str">
        <f>IFERROR(IF(Y23="","",IF(Y23&lt;=0.2,"Muy Baja",IF(Y23&lt;=0.4,"Baja",IF(Y23&lt;=0.6,"Media",IF(Y23&lt;=0.8,"Alta","Muy Alta"))))),"")</f>
        <v>Media</v>
      </c>
      <c r="AA23" s="569">
        <f>+Y23</f>
        <v>0.48</v>
      </c>
      <c r="AB23" s="568" t="str">
        <f>IFERROR(IF(AC23="","",IF(AC23&lt;=0.2,"Leve",IF(AC23&lt;=0.4,"Menor",IF(AC23&lt;=0.6,"Moderado",IF(AC23&lt;=0.8,"Mayor","Catastrófico"))))),"")</f>
        <v>Mayor</v>
      </c>
      <c r="AC23" s="569">
        <f>IFERROR(IF(R23="Impacto",(N23-(+N23*U23)),IF(R23="Probabilidad",N23,"")),"")</f>
        <v>0.8</v>
      </c>
      <c r="AD23" s="568" t="str">
        <f>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Alto</v>
      </c>
      <c r="AE23" s="830" t="s">
        <v>26</v>
      </c>
      <c r="AF23" s="539" t="s">
        <v>1053</v>
      </c>
      <c r="AG23" s="539" t="s">
        <v>1054</v>
      </c>
      <c r="AH23" s="577">
        <v>45657</v>
      </c>
      <c r="AI23" s="243" t="s">
        <v>1055</v>
      </c>
      <c r="AJ23" s="383" t="s">
        <v>1056</v>
      </c>
      <c r="AK23" s="535" t="s">
        <v>1054</v>
      </c>
      <c r="AL23" s="572"/>
      <c r="AM23" s="572"/>
      <c r="AN23" s="572"/>
      <c r="AO23" s="572"/>
      <c r="AP23" s="573"/>
      <c r="AQ23" s="573"/>
      <c r="AR23" s="574"/>
      <c r="AS23" s="574"/>
      <c r="AT23" s="575"/>
      <c r="AU23" s="550"/>
    </row>
    <row r="24" spans="1:47" s="551" customFormat="1" ht="46.5" hidden="1" customHeight="1" x14ac:dyDescent="0.25">
      <c r="A24" s="846"/>
      <c r="B24" s="837"/>
      <c r="C24" s="837"/>
      <c r="D24" s="837"/>
      <c r="E24" s="837"/>
      <c r="F24" s="837"/>
      <c r="G24" s="837"/>
      <c r="H24" s="821"/>
      <c r="I24" s="831"/>
      <c r="J24" s="839"/>
      <c r="K24" s="845"/>
      <c r="L24" s="563">
        <f ca="1">IF(NOT(ISERROR(MATCH(K24,_xlfn.ANCHORARRAY(F142),0))),J142&amp;"Por favor no seleccionar los criterios de impacto",K24)</f>
        <v>0</v>
      </c>
      <c r="M24" s="831"/>
      <c r="N24" s="839"/>
      <c r="O24" s="831"/>
      <c r="P24" s="564">
        <v>2</v>
      </c>
      <c r="Q24" s="837"/>
      <c r="R24" s="890"/>
      <c r="S24" s="890"/>
      <c r="T24" s="890"/>
      <c r="U24" s="890" t="str">
        <f t="shared" si="10"/>
        <v/>
      </c>
      <c r="V24" s="890"/>
      <c r="W24" s="890"/>
      <c r="X24" s="890"/>
      <c r="Y24" s="567" t="str">
        <f>IFERROR(IF(AND(R23="Probabilidad",R24="Probabilidad"),(AA23-(+AA23*U24)),IF(R24="Probabilidad",(J23-(+J23*U24)),IF(R24="Impacto",AA23,""))),"")</f>
        <v/>
      </c>
      <c r="Z24" s="568" t="str">
        <f t="shared" ref="Z24:Z26" si="15">IFERROR(IF(Y24="","",IF(Y24&lt;=0.2,"Muy Baja",IF(Y24&lt;=0.4,"Baja",IF(Y24&lt;=0.6,"Media",IF(Y24&lt;=0.8,"Alta","Muy Alta"))))),"")</f>
        <v/>
      </c>
      <c r="AA24" s="569" t="str">
        <f t="shared" ref="AA24:AA26" si="16">+Y24</f>
        <v/>
      </c>
      <c r="AB24" s="568" t="str">
        <f t="shared" ref="AB24:AB26" si="17">IFERROR(IF(AC24="","",IF(AC24&lt;=0.2,"Leve",IF(AC24&lt;=0.4,"Menor",IF(AC24&lt;=0.6,"Moderado",IF(AC24&lt;=0.8,"Mayor","Catastrófico"))))),"")</f>
        <v/>
      </c>
      <c r="AC24" s="569" t="str">
        <f>IFERROR(IF(AND(R23="Impacto",R24="Impacto"),(AC23-(+AC23*U24)),IF(R24="Impacto",(N23-(+N23*U24)),IF(R24="Probabilidad",AC23,""))),"")</f>
        <v/>
      </c>
      <c r="AD24" s="568" t="str">
        <f t="shared" ref="AD24:AD25" si="18">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830"/>
      <c r="AF24" s="535"/>
      <c r="AG24" s="539"/>
      <c r="AH24" s="243"/>
      <c r="AI24" s="535"/>
      <c r="AJ24" s="535"/>
      <c r="AK24" s="535"/>
      <c r="AL24" s="572"/>
      <c r="AM24" s="572"/>
      <c r="AN24" s="572"/>
      <c r="AO24" s="572"/>
      <c r="AP24" s="573"/>
      <c r="AQ24" s="573"/>
      <c r="AR24" s="574"/>
      <c r="AS24" s="574"/>
      <c r="AT24" s="575"/>
      <c r="AU24" s="550"/>
    </row>
    <row r="25" spans="1:47" s="551" customFormat="1" ht="46.5" hidden="1" customHeight="1" x14ac:dyDescent="0.25">
      <c r="A25" s="846"/>
      <c r="B25" s="837"/>
      <c r="C25" s="837"/>
      <c r="D25" s="837"/>
      <c r="E25" s="837"/>
      <c r="F25" s="837"/>
      <c r="G25" s="837"/>
      <c r="H25" s="821"/>
      <c r="I25" s="831"/>
      <c r="J25" s="839"/>
      <c r="K25" s="845"/>
      <c r="L25" s="563">
        <f ca="1">IF(NOT(ISERROR(MATCH(K25,_xlfn.ANCHORARRAY(F143),0))),J143&amp;"Por favor no seleccionar los criterios de impacto",K25)</f>
        <v>0</v>
      </c>
      <c r="M25" s="831"/>
      <c r="N25" s="839"/>
      <c r="O25" s="831"/>
      <c r="P25" s="564">
        <v>3</v>
      </c>
      <c r="Q25" s="837"/>
      <c r="R25" s="890"/>
      <c r="S25" s="890"/>
      <c r="T25" s="890"/>
      <c r="U25" s="890" t="str">
        <f t="shared" si="10"/>
        <v/>
      </c>
      <c r="V25" s="890"/>
      <c r="W25" s="890"/>
      <c r="X25" s="890"/>
      <c r="Y25" s="567" t="str">
        <f>IFERROR(IF(AND(R24="Probabilidad",R25="Probabilidad"),(AA24-(+AA24*U25)),IF(AND(R24="Impacto",R25="Probabilidad"),(AA23-(+AA23*U25)),IF(R25="Impacto",AA24,""))),"")</f>
        <v/>
      </c>
      <c r="Z25" s="568" t="str">
        <f t="shared" si="15"/>
        <v/>
      </c>
      <c r="AA25" s="569" t="str">
        <f t="shared" si="16"/>
        <v/>
      </c>
      <c r="AB25" s="568" t="str">
        <f t="shared" si="17"/>
        <v/>
      </c>
      <c r="AC25" s="569" t="str">
        <f>IFERROR(IF(AND(R24="Impacto",R25="Impacto"),(AC24-(+AC24*U25)),IF(AND(R24="Probabilidad",R25="Impacto"),(AC23-(+AC23*U25)),IF(R25="Probabilidad",AC24,""))),"")</f>
        <v/>
      </c>
      <c r="AD25" s="568" t="str">
        <f t="shared" si="18"/>
        <v/>
      </c>
      <c r="AE25" s="830"/>
      <c r="AF25" s="535"/>
      <c r="AG25" s="539"/>
      <c r="AH25" s="243"/>
      <c r="AI25" s="535"/>
      <c r="AJ25" s="535"/>
      <c r="AK25" s="535"/>
      <c r="AL25" s="572"/>
      <c r="AM25" s="572"/>
      <c r="AN25" s="572"/>
      <c r="AO25" s="572"/>
      <c r="AP25" s="573"/>
      <c r="AQ25" s="573"/>
      <c r="AR25" s="574"/>
      <c r="AS25" s="574"/>
      <c r="AT25" s="575"/>
      <c r="AU25" s="550"/>
    </row>
    <row r="26" spans="1:47" s="551" customFormat="1" ht="46.5" hidden="1" customHeight="1" x14ac:dyDescent="0.25">
      <c r="A26" s="846"/>
      <c r="B26" s="837"/>
      <c r="C26" s="837"/>
      <c r="D26" s="837"/>
      <c r="E26" s="837"/>
      <c r="F26" s="837"/>
      <c r="G26" s="837"/>
      <c r="H26" s="821"/>
      <c r="I26" s="831"/>
      <c r="J26" s="839"/>
      <c r="K26" s="845"/>
      <c r="L26" s="563">
        <f ca="1">IF(NOT(ISERROR(MATCH(K26,_xlfn.ANCHORARRAY(F144),0))),J144&amp;"Por favor no seleccionar los criterios de impacto",K26)</f>
        <v>0</v>
      </c>
      <c r="M26" s="831"/>
      <c r="N26" s="839"/>
      <c r="O26" s="831"/>
      <c r="P26" s="564">
        <v>4</v>
      </c>
      <c r="Q26" s="837"/>
      <c r="R26" s="890"/>
      <c r="S26" s="890"/>
      <c r="T26" s="890"/>
      <c r="U26" s="890" t="str">
        <f t="shared" si="10"/>
        <v/>
      </c>
      <c r="V26" s="890"/>
      <c r="W26" s="890"/>
      <c r="X26" s="890"/>
      <c r="Y26" s="567" t="str">
        <f>IFERROR(IF(AND(R25="Probabilidad",R26="Probabilidad"),(AA25-(+AA25*U26)),IF(AND(R25="Impacto",R26="Probabilidad"),(AA24-(+AA24*U26)),IF(R26="Impacto",AA25,""))),"")</f>
        <v/>
      </c>
      <c r="Z26" s="568" t="str">
        <f t="shared" si="15"/>
        <v/>
      </c>
      <c r="AA26" s="569" t="str">
        <f t="shared" si="16"/>
        <v/>
      </c>
      <c r="AB26" s="568" t="str">
        <f t="shared" si="17"/>
        <v/>
      </c>
      <c r="AC26" s="569" t="str">
        <f>IFERROR(IF(AND(R25="Impacto",R26="Impacto"),(AC25-(+AC25*U26)),IF(AND(R25="Probabilidad",R26="Impacto"),(AC24-(+AC24*U26)),IF(R26="Probabilidad",AC25,""))),"")</f>
        <v/>
      </c>
      <c r="AD26" s="568"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830"/>
      <c r="AF26" s="263"/>
      <c r="AG26" s="564"/>
      <c r="AH26" s="243"/>
      <c r="AI26" s="263"/>
      <c r="AJ26" s="535"/>
      <c r="AK26" s="535"/>
      <c r="AL26" s="572"/>
      <c r="AM26" s="572"/>
      <c r="AN26" s="572"/>
      <c r="AO26" s="572"/>
      <c r="AP26" s="573"/>
      <c r="AQ26" s="573"/>
      <c r="AR26" s="574"/>
      <c r="AS26" s="574"/>
      <c r="AT26" s="575"/>
      <c r="AU26" s="550"/>
    </row>
    <row r="27" spans="1:47" s="551" customFormat="1" ht="164.25" hidden="1" customHeight="1" x14ac:dyDescent="0.25">
      <c r="A27" s="846">
        <v>5</v>
      </c>
      <c r="B27" s="837" t="s">
        <v>812</v>
      </c>
      <c r="C27" s="837" t="s">
        <v>115</v>
      </c>
      <c r="D27" s="837" t="s">
        <v>861</v>
      </c>
      <c r="E27" s="837" t="s">
        <v>862</v>
      </c>
      <c r="F27" s="837" t="s">
        <v>863</v>
      </c>
      <c r="G27" s="837" t="s">
        <v>549</v>
      </c>
      <c r="H27" s="821">
        <v>4000</v>
      </c>
      <c r="I27" s="831" t="str">
        <f>IF(H27&lt;=0,"",IF(H27&lt;=2,"Muy Baja",IF(H27&lt;=24,"Baja",IF(H27&lt;=500,"Media",IF(H27&lt;=5000,"Alta","Muy Alta")))))</f>
        <v>Alta</v>
      </c>
      <c r="J27" s="839">
        <f>IF(I27="","",IF(I27="Muy Baja",0.2,IF(I27="Baja",0.4,IF(I27="Media",0.6,IF(I27="Alta",0.8,IF(I27="Muy Alta",1,))))))</f>
        <v>0.8</v>
      </c>
      <c r="K27" s="845" t="s">
        <v>129</v>
      </c>
      <c r="L27" s="563" t="str">
        <f>IF(NOT(ISERROR(MATCH(K27,'Tabla Impacto'!$B$221:$B$223,0))),'Tabla Impacto'!$F$223&amp;"Por favor no seleccionar los criterios de impacto(Afectación Económica o presupuestal y Pérdida Reputacional)",K27)</f>
        <v xml:space="preserve">     El riesgo afecta la imagen de la entidad con algunos usuarios de relevancia frente al logro de los objetivos</v>
      </c>
      <c r="M27" s="831" t="str">
        <f>IF(OR(L27='Tabla Impacto'!$C$11,L27='Tabla Impacto'!$D$11),"Leve",IF(OR(L27='Tabla Impacto'!$C$12,L27='Tabla Impacto'!$D$12),"Menor",IF(OR(L27='Tabla Impacto'!$C$13,L27='Tabla Impacto'!$D$13),"Moderado",IF(OR(L27='Tabla Impacto'!$C$14,L27='Tabla Impacto'!$D$14),"Mayor",IF(OR(L27='Tabla Impacto'!$C$15,L27='Tabla Impacto'!$D$15),"Catastrófico","")))))</f>
        <v>Moderado</v>
      </c>
      <c r="N27" s="839">
        <f>IF(M27="","",IF(M27="Leve",0.2,IF(M27="Menor",0.4,IF(M27="Moderado",0.6,IF(M27="Mayor",0.8,IF(M27="Catastrófico",1,))))))</f>
        <v>0.6</v>
      </c>
      <c r="O27" s="831" t="str">
        <f>IF(OR(AND(I27="Muy Baja",M27="Leve"),AND(I27="Muy Baja",M27="Menor"),AND(I27="Baja",M27="Leve")),"Bajo",IF(OR(AND(I27="Muy baja",M27="Moderado"),AND(I27="Baja",M27="Menor"),AND(I27="Baja",M27="Moderado"),AND(I27="Media",M27="Leve"),AND(I27="Media",M27="Menor"),AND(I27="Media",M27="Moderado"),AND(I27="Alta",M27="Leve"),AND(I27="Alta",M27="Menor")),"Moderado",IF(OR(AND(I27="Muy Baja",M27="Mayor"),AND(I27="Baja",M27="Mayor"),AND(I27="Media",M27="Mayor"),AND(I27="Alta",M27="Moderado"),AND(I27="Alta",M27="Mayor"),AND(I27="Muy Alta",M27="Leve"),AND(I27="Muy Alta",M27="Menor"),AND(I27="Muy Alta",M27="Moderado"),AND(I27="Muy Alta",M27="Mayor")),"Alto",IF(OR(AND(I27="Muy Baja",M27="Catastrófico"),AND(I27="Baja",M27="Catastrófico"),AND(I27="Media",M27="Catastrófico"),AND(I27="Alta",M27="Catastrófico"),AND(I27="Muy Alta",M27="Catastrófico")),"Extremo",""))))</f>
        <v>Alto</v>
      </c>
      <c r="P27" s="564">
        <v>1</v>
      </c>
      <c r="Q27" s="576" t="s">
        <v>939</v>
      </c>
      <c r="R27" s="576" t="str">
        <f t="shared" ref="R27:R85" si="19">IF(OR(S27="Preventivo",S27="Detectivo"),"Probabilidad",IF(S27="Correctivo","Impacto",""))</f>
        <v>Probabilidad</v>
      </c>
      <c r="S27" s="576" t="s">
        <v>13</v>
      </c>
      <c r="T27" s="576" t="s">
        <v>8</v>
      </c>
      <c r="U27" s="576" t="str">
        <f t="shared" si="10"/>
        <v>40%</v>
      </c>
      <c r="V27" s="576" t="s">
        <v>18</v>
      </c>
      <c r="W27" s="576" t="s">
        <v>21</v>
      </c>
      <c r="X27" s="576" t="s">
        <v>539</v>
      </c>
      <c r="Y27" s="567">
        <f>IFERROR(IF(R27="Probabilidad",(J27-(+J27*U27)),IF(R27="Impacto",J27,"")),"")</f>
        <v>0.48</v>
      </c>
      <c r="Z27" s="568" t="str">
        <f>IFERROR(IF(Y27="","",IF(Y27&lt;=0.2,"Muy Baja",IF(Y27&lt;=0.4,"Baja",IF(Y27&lt;=0.6,"Media",IF(Y27&lt;=0.8,"Alta","Muy Alta"))))),"")</f>
        <v>Media</v>
      </c>
      <c r="AA27" s="569">
        <f>+Y27</f>
        <v>0.48</v>
      </c>
      <c r="AB27" s="568" t="str">
        <f>IFERROR(IF(AC27="","",IF(AC27&lt;=0.2,"Leve",IF(AC27&lt;=0.4,"Menor",IF(AC27&lt;=0.6,"Moderado",IF(AC27&lt;=0.8,"Mayor","Catastrófico"))))),"")</f>
        <v>Moderado</v>
      </c>
      <c r="AC27" s="569">
        <f>IFERROR(IF(R27="Impacto",(N27-(+N27*U27)),IF(R27="Probabilidad",N27,"")),"")</f>
        <v>0.6</v>
      </c>
      <c r="AD27" s="568" t="str">
        <f>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Moderado</v>
      </c>
      <c r="AE27" s="830" t="s">
        <v>26</v>
      </c>
      <c r="AF27" s="812" t="s">
        <v>1057</v>
      </c>
      <c r="AG27" s="812" t="s">
        <v>1058</v>
      </c>
      <c r="AH27" s="815">
        <v>45657</v>
      </c>
      <c r="AI27" s="809" t="s">
        <v>1059</v>
      </c>
      <c r="AJ27" s="809" t="s">
        <v>1060</v>
      </c>
      <c r="AK27" s="809" t="s">
        <v>1061</v>
      </c>
      <c r="AL27" s="572"/>
      <c r="AM27" s="572"/>
      <c r="AN27" s="572"/>
      <c r="AO27" s="572"/>
      <c r="AP27" s="573"/>
      <c r="AQ27" s="573"/>
      <c r="AR27" s="574"/>
      <c r="AS27" s="574"/>
      <c r="AT27" s="575"/>
      <c r="AU27" s="550"/>
    </row>
    <row r="28" spans="1:47" s="551" customFormat="1" ht="87.75" hidden="1" customHeight="1" x14ac:dyDescent="0.25">
      <c r="A28" s="846"/>
      <c r="B28" s="837"/>
      <c r="C28" s="837"/>
      <c r="D28" s="837"/>
      <c r="E28" s="837"/>
      <c r="F28" s="837"/>
      <c r="G28" s="837"/>
      <c r="H28" s="821"/>
      <c r="I28" s="831"/>
      <c r="J28" s="839"/>
      <c r="K28" s="845"/>
      <c r="L28" s="563">
        <f ca="1">IF(NOT(ISERROR(MATCH(K28,_xlfn.ANCHORARRAY(F33),0))),J166&amp;"Por favor no seleccionar los criterios de impacto",K28)</f>
        <v>0</v>
      </c>
      <c r="M28" s="831"/>
      <c r="N28" s="839"/>
      <c r="O28" s="831"/>
      <c r="P28" s="564">
        <v>2</v>
      </c>
      <c r="Q28" s="565" t="s">
        <v>940</v>
      </c>
      <c r="R28" s="566" t="str">
        <f t="shared" si="19"/>
        <v>Probabilidad</v>
      </c>
      <c r="S28" s="565" t="s">
        <v>13</v>
      </c>
      <c r="T28" s="565" t="s">
        <v>8</v>
      </c>
      <c r="U28" s="578" t="str">
        <f t="shared" si="10"/>
        <v>40%</v>
      </c>
      <c r="V28" s="565" t="s">
        <v>18</v>
      </c>
      <c r="W28" s="565" t="s">
        <v>21</v>
      </c>
      <c r="X28" s="565" t="s">
        <v>539</v>
      </c>
      <c r="Y28" s="567">
        <f>IFERROR(IF(AND(R27="Probabilidad",R28="Probabilidad"),(AA27-(+AA27*U28)),IF(R28="Probabilidad",(J27-(+J27*U28)),IF(R28="Impacto",AA27,""))),"")</f>
        <v>0.28799999999999998</v>
      </c>
      <c r="Z28" s="568" t="str">
        <f t="shared" ref="Z28:Z30" si="20">IFERROR(IF(Y28="","",IF(Y28&lt;=0.2,"Muy Baja",IF(Y28&lt;=0.4,"Baja",IF(Y28&lt;=0.6,"Media",IF(Y28&lt;=0.8,"Alta","Muy Alta"))))),"")</f>
        <v>Baja</v>
      </c>
      <c r="AA28" s="569">
        <f t="shared" ref="AA28:AA30" si="21">+Y28</f>
        <v>0.28799999999999998</v>
      </c>
      <c r="AB28" s="568" t="str">
        <f t="shared" ref="AB28:AB30" si="22">IFERROR(IF(AC28="","",IF(AC28&lt;=0.2,"Leve",IF(AC28&lt;=0.4,"Menor",IF(AC28&lt;=0.6,"Moderado",IF(AC28&lt;=0.8,"Mayor","Catastrófico"))))),"")</f>
        <v>Moderado</v>
      </c>
      <c r="AC28" s="569">
        <f>IFERROR(IF(AND(R27="Impacto",R28="Impacto"),(AC27-(+AC27*U28)),IF(R28="Impacto",(N27-(+N27*U28)),IF(R28="Probabilidad",AC27,""))),"")</f>
        <v>0.6</v>
      </c>
      <c r="AD28" s="568" t="str">
        <f t="shared" ref="AD28:AD29" si="23">IFERROR(IF(OR(AND(Z28="Muy Baja",AB28="Leve"),AND(Z28="Muy Baja",AB28="Menor"),AND(Z28="Baja",AB28="Leve")),"Bajo",IF(OR(AND(Z28="Muy baja",AB28="Moderado"),AND(Z28="Baja",AB28="Menor"),AND(Z28="Baja",AB28="Moderado"),AND(Z28="Media",AB28="Leve"),AND(Z28="Media",AB28="Menor"),AND(Z28="Media",AB28="Moderado"),AND(Z28="Alta",AB28="Leve"),AND(Z28="Alta",AB28="Menor")),"Moderado",IF(OR(AND(Z28="Muy Baja",AB28="Mayor"),AND(Z28="Baja",AB28="Mayor"),AND(Z28="Media",AB28="Mayor"),AND(Z28="Alta",AB28="Moderado"),AND(Z28="Alta",AB28="Mayor"),AND(Z28="Muy Alta",AB28="Leve"),AND(Z28="Muy Alta",AB28="Menor"),AND(Z28="Muy Alta",AB28="Moderado"),AND(Z28="Muy Alta",AB28="Mayor")),"Alto",IF(OR(AND(Z28="Muy Baja",AB28="Catastrófico"),AND(Z28="Baja",AB28="Catastrófico"),AND(Z28="Media",AB28="Catastrófico"),AND(Z28="Alta",AB28="Catastrófico"),AND(Z28="Muy Alta",AB28="Catastrófico")),"Extremo","")))),"")</f>
        <v>Moderado</v>
      </c>
      <c r="AE28" s="830"/>
      <c r="AF28" s="813"/>
      <c r="AG28" s="813"/>
      <c r="AH28" s="816"/>
      <c r="AI28" s="810"/>
      <c r="AJ28" s="810"/>
      <c r="AK28" s="810"/>
      <c r="AL28" s="572"/>
      <c r="AM28" s="572"/>
      <c r="AN28" s="572"/>
      <c r="AO28" s="572"/>
      <c r="AP28" s="573"/>
      <c r="AQ28" s="573"/>
      <c r="AR28" s="574"/>
      <c r="AS28" s="574"/>
      <c r="AT28" s="575"/>
      <c r="AU28" s="550"/>
    </row>
    <row r="29" spans="1:47" s="551" customFormat="1" ht="96.75" hidden="1" customHeight="1" x14ac:dyDescent="0.25">
      <c r="A29" s="846"/>
      <c r="B29" s="837"/>
      <c r="C29" s="837"/>
      <c r="D29" s="837"/>
      <c r="E29" s="837"/>
      <c r="F29" s="837"/>
      <c r="G29" s="837"/>
      <c r="H29" s="821"/>
      <c r="I29" s="831"/>
      <c r="J29" s="839"/>
      <c r="K29" s="845"/>
      <c r="L29" s="563">
        <f ca="1">IF(NOT(ISERROR(MATCH(K29,_xlfn.ANCHORARRAY(F34),0))),J167&amp;"Por favor no seleccionar los criterios de impacto",K29)</f>
        <v>0</v>
      </c>
      <c r="M29" s="831"/>
      <c r="N29" s="839"/>
      <c r="O29" s="831"/>
      <c r="P29" s="564">
        <v>3</v>
      </c>
      <c r="Q29" s="565" t="s">
        <v>941</v>
      </c>
      <c r="R29" s="566" t="str">
        <f t="shared" si="19"/>
        <v>Probabilidad</v>
      </c>
      <c r="S29" s="565" t="s">
        <v>13</v>
      </c>
      <c r="T29" s="565" t="s">
        <v>8</v>
      </c>
      <c r="U29" s="578" t="str">
        <f t="shared" si="10"/>
        <v>40%</v>
      </c>
      <c r="V29" s="565" t="s">
        <v>18</v>
      </c>
      <c r="W29" s="565" t="s">
        <v>21</v>
      </c>
      <c r="X29" s="565" t="s">
        <v>539</v>
      </c>
      <c r="Y29" s="567">
        <f>IFERROR(IF(AND(R28="Probabilidad",R29="Probabilidad"),(AA28-(+AA28*U29)),IF(AND(R28="Impacto",R29="Probabilidad"),(AA27-(+AA27*U29)),IF(R29="Impacto",AA28,""))),"")</f>
        <v>0.17279999999999998</v>
      </c>
      <c r="Z29" s="568" t="str">
        <f t="shared" si="20"/>
        <v>Muy Baja</v>
      </c>
      <c r="AA29" s="569">
        <f t="shared" si="21"/>
        <v>0.17279999999999998</v>
      </c>
      <c r="AB29" s="568" t="str">
        <f t="shared" si="22"/>
        <v>Moderado</v>
      </c>
      <c r="AC29" s="569">
        <f>IFERROR(IF(AND(R28="Impacto",R29="Impacto"),(AC28-(+AC28*U29)),IF(AND(R28="Probabilidad",R29="Impacto"),(AC27-(+AC27*U29)),IF(R29="Probabilidad",AC28,""))),"")</f>
        <v>0.6</v>
      </c>
      <c r="AD29" s="568" t="str">
        <f t="shared" si="23"/>
        <v>Moderado</v>
      </c>
      <c r="AE29" s="830"/>
      <c r="AF29" s="814"/>
      <c r="AG29" s="814"/>
      <c r="AH29" s="817"/>
      <c r="AI29" s="811"/>
      <c r="AJ29" s="811"/>
      <c r="AK29" s="811"/>
      <c r="AL29" s="572"/>
      <c r="AM29" s="572"/>
      <c r="AN29" s="572"/>
      <c r="AO29" s="572"/>
      <c r="AP29" s="573"/>
      <c r="AQ29" s="573"/>
      <c r="AR29" s="574"/>
      <c r="AS29" s="574"/>
      <c r="AT29" s="575"/>
      <c r="AU29" s="550"/>
    </row>
    <row r="30" spans="1:47" s="551" customFormat="1" ht="80.099999999999994" hidden="1" customHeight="1" x14ac:dyDescent="0.25">
      <c r="A30" s="846"/>
      <c r="B30" s="837"/>
      <c r="C30" s="837"/>
      <c r="D30" s="837"/>
      <c r="E30" s="837"/>
      <c r="F30" s="837"/>
      <c r="G30" s="837"/>
      <c r="H30" s="821"/>
      <c r="I30" s="831"/>
      <c r="J30" s="839"/>
      <c r="K30" s="845"/>
      <c r="L30" s="563">
        <f ca="1">IF(NOT(ISERROR(MATCH(K30,_xlfn.ANCHORARRAY(F170),0))),J168&amp;"Por favor no seleccionar los criterios de impacto",K30)</f>
        <v>0</v>
      </c>
      <c r="M30" s="831"/>
      <c r="N30" s="839"/>
      <c r="O30" s="831"/>
      <c r="P30" s="564">
        <v>4</v>
      </c>
      <c r="Q30" s="565"/>
      <c r="R30" s="566"/>
      <c r="S30" s="565"/>
      <c r="T30" s="565"/>
      <c r="U30" s="578"/>
      <c r="V30" s="565"/>
      <c r="W30" s="565"/>
      <c r="X30" s="565"/>
      <c r="Y30" s="567" t="str">
        <f>IFERROR(IF(AND(R29="Probabilidad",R30="Probabilidad"),(AA29-(+AA29*U30)),IF(AND(R29="Impacto",R30="Probabilidad"),(AA28-(+AA28*U30)),IF(R30="Impacto",AA29,""))),"")</f>
        <v/>
      </c>
      <c r="Z30" s="568" t="str">
        <f t="shared" si="20"/>
        <v/>
      </c>
      <c r="AA30" s="569" t="str">
        <f t="shared" si="21"/>
        <v/>
      </c>
      <c r="AB30" s="568" t="str">
        <f t="shared" si="22"/>
        <v/>
      </c>
      <c r="AC30" s="569" t="str">
        <f>IFERROR(IF(AND(R29="Impacto",R30="Impacto"),(AC29-(+AC29*U30)),IF(AND(R29="Probabilidad",R30="Impacto"),(AC28-(+AC28*U30)),IF(R30="Probabilidad",AC29,""))),"")</f>
        <v/>
      </c>
      <c r="AD30" s="568" t="str">
        <f>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
      </c>
      <c r="AE30" s="830"/>
      <c r="AF30" s="535"/>
      <c r="AG30" s="526"/>
      <c r="AH30" s="526"/>
      <c r="AI30" s="526"/>
      <c r="AJ30" s="526"/>
      <c r="AK30" s="526"/>
      <c r="AL30" s="572"/>
      <c r="AM30" s="572"/>
      <c r="AN30" s="572"/>
      <c r="AO30" s="572"/>
      <c r="AP30" s="573"/>
      <c r="AQ30" s="573"/>
      <c r="AR30" s="574"/>
      <c r="AS30" s="574"/>
      <c r="AT30" s="575"/>
      <c r="AU30" s="550"/>
    </row>
    <row r="31" spans="1:47" s="551" customFormat="1" ht="354.75" hidden="1" customHeight="1" x14ac:dyDescent="0.25">
      <c r="A31" s="846">
        <v>6</v>
      </c>
      <c r="B31" s="837" t="s">
        <v>812</v>
      </c>
      <c r="C31" s="837" t="s">
        <v>115</v>
      </c>
      <c r="D31" s="837" t="s">
        <v>867</v>
      </c>
      <c r="E31" s="837" t="s">
        <v>868</v>
      </c>
      <c r="F31" s="837" t="s">
        <v>869</v>
      </c>
      <c r="G31" s="837" t="s">
        <v>549</v>
      </c>
      <c r="H31" s="821">
        <v>1000</v>
      </c>
      <c r="I31" s="831" t="str">
        <f>IF(H31&lt;=0,"",IF(H31&lt;=2,"Muy Baja",IF(H31&lt;=24,"Baja",IF(H31&lt;=500,"Media",IF(H31&lt;=5000,"Alta","Muy Alta")))))</f>
        <v>Alta</v>
      </c>
      <c r="J31" s="839">
        <f>IF(I31="","",IF(I31="Muy Baja",0.2,IF(I31="Baja",0.4,IF(I31="Media",0.6,IF(I31="Alta",0.8,IF(I31="Muy Alta",1,))))))</f>
        <v>0.8</v>
      </c>
      <c r="K31" s="845" t="s">
        <v>129</v>
      </c>
      <c r="L31" s="563" t="str">
        <f>IF(NOT(ISERROR(MATCH(K31,'Tabla Impacto'!$B$221:$B$223,0))),'Tabla Impacto'!$F$223&amp;"Por favor no seleccionar los criterios de impacto(Afectación Económica o presupuestal y Pérdida Reputacional)",K31)</f>
        <v xml:space="preserve">     El riesgo afecta la imagen de la entidad con algunos usuarios de relevancia frente al logro de los objetivos</v>
      </c>
      <c r="M31" s="831" t="str">
        <f>IF(OR(L31='Tabla Impacto'!$C$11,L31='Tabla Impacto'!$D$11),"Leve",IF(OR(L31='Tabla Impacto'!$C$12,L31='Tabla Impacto'!$D$12),"Menor",IF(OR(L31='Tabla Impacto'!$C$13,L31='Tabla Impacto'!$D$13),"Moderado",IF(OR(L31='Tabla Impacto'!$C$14,L31='Tabla Impacto'!$D$14),"Mayor",IF(OR(L31='Tabla Impacto'!$C$15,L31='Tabla Impacto'!$D$15),"Catastrófico","")))))</f>
        <v>Moderado</v>
      </c>
      <c r="N31" s="839">
        <f>IF(M31="","",IF(M31="Leve",0.2,IF(M31="Menor",0.4,IF(M31="Moderado",0.6,IF(M31="Mayor",0.8,IF(M31="Catastrófico",1,))))))</f>
        <v>0.6</v>
      </c>
      <c r="O31" s="831" t="str">
        <f>IF(OR(AND(I31="Muy Baja",M31="Leve"),AND(I31="Muy Baja",M31="Menor"),AND(I31="Baja",M31="Leve")),"Bajo",IF(OR(AND(I31="Muy baja",M31="Moderado"),AND(I31="Baja",M31="Menor"),AND(I31="Baja",M31="Moderado"),AND(I31="Media",M31="Leve"),AND(I31="Media",M31="Menor"),AND(I31="Media",M31="Moderado"),AND(I31="Alta",M31="Leve"),AND(I31="Alta",M31="Menor")),"Moderado",IF(OR(AND(I31="Muy Baja",M31="Mayor"),AND(I31="Baja",M31="Mayor"),AND(I31="Media",M31="Mayor"),AND(I31="Alta",M31="Moderado"),AND(I31="Alta",M31="Mayor"),AND(I31="Muy Alta",M31="Leve"),AND(I31="Muy Alta",M31="Menor"),AND(I31="Muy Alta",M31="Moderado"),AND(I31="Muy Alta",M31="Mayor")),"Alto",IF(OR(AND(I31="Muy Baja",M31="Catastrófico"),AND(I31="Baja",M31="Catastrófico"),AND(I31="Media",M31="Catastrófico"),AND(I31="Alta",M31="Catastrófico"),AND(I31="Muy Alta",M31="Catastrófico")),"Extremo",""))))</f>
        <v>Alto</v>
      </c>
      <c r="P31" s="564">
        <v>1</v>
      </c>
      <c r="Q31" s="576" t="s">
        <v>943</v>
      </c>
      <c r="R31" s="576" t="str">
        <f t="shared" si="19"/>
        <v>Probabilidad</v>
      </c>
      <c r="S31" s="576" t="s">
        <v>13</v>
      </c>
      <c r="T31" s="576" t="s">
        <v>8</v>
      </c>
      <c r="U31" s="576" t="str">
        <f t="shared" si="10"/>
        <v>40%</v>
      </c>
      <c r="V31" s="576" t="s">
        <v>18</v>
      </c>
      <c r="W31" s="576" t="s">
        <v>21</v>
      </c>
      <c r="X31" s="576" t="s">
        <v>539</v>
      </c>
      <c r="Y31" s="567">
        <f>IFERROR(IF(R31="Probabilidad",(J31-(+J31*U31)),IF(R31="Impacto",J31,"")),"")</f>
        <v>0.48</v>
      </c>
      <c r="Z31" s="568" t="str">
        <f>IFERROR(IF(Y31="","",IF(Y31&lt;=0.2,"Muy Baja",IF(Y31&lt;=0.4,"Baja",IF(Y31&lt;=0.6,"Media",IF(Y31&lt;=0.8,"Alta","Muy Alta"))))),"")</f>
        <v>Media</v>
      </c>
      <c r="AA31" s="569">
        <f>+Y31</f>
        <v>0.48</v>
      </c>
      <c r="AB31" s="568" t="str">
        <f>IFERROR(IF(AC31="","",IF(AC31&lt;=0.2,"Leve",IF(AC31&lt;=0.4,"Menor",IF(AC31&lt;=0.6,"Moderado",IF(AC31&lt;=0.8,"Mayor","Catastrófico"))))),"")</f>
        <v>Moderado</v>
      </c>
      <c r="AC31" s="569">
        <f>IFERROR(IF(R31="Impacto",(N31-(+N31*U31)),IF(R31="Probabilidad",N31,"")),"")</f>
        <v>0.6</v>
      </c>
      <c r="AD31" s="568" t="str">
        <f>IFERROR(IF(OR(AND(Z31="Muy Baja",AB31="Leve"),AND(Z31="Muy Baja",AB31="Menor"),AND(Z31="Baja",AB31="Leve")),"Bajo",IF(OR(AND(Z31="Muy baja",AB31="Moderado"),AND(Z31="Baja",AB31="Menor"),AND(Z31="Baja",AB31="Moderado"),AND(Z31="Media",AB31="Leve"),AND(Z31="Media",AB31="Menor"),AND(Z31="Media",AB31="Moderado"),AND(Z31="Alta",AB31="Leve"),AND(Z31="Alta",AB31="Menor")),"Moderado",IF(OR(AND(Z31="Muy Baja",AB31="Mayor"),AND(Z31="Baja",AB31="Mayor"),AND(Z31="Media",AB31="Mayor"),AND(Z31="Alta",AB31="Moderado"),AND(Z31="Alta",AB31="Mayor"),AND(Z31="Muy Alta",AB31="Leve"),AND(Z31="Muy Alta",AB31="Menor"),AND(Z31="Muy Alta",AB31="Moderado"),AND(Z31="Muy Alta",AB31="Mayor")),"Alto",IF(OR(AND(Z31="Muy Baja",AB31="Catastrófico"),AND(Z31="Baja",AB31="Catastrófico"),AND(Z31="Media",AB31="Catastrófico"),AND(Z31="Alta",AB31="Catastrófico"),AND(Z31="Muy Alta",AB31="Catastrófico")),"Extremo","")))),"")</f>
        <v>Moderado</v>
      </c>
      <c r="AE31" s="830" t="s">
        <v>26</v>
      </c>
      <c r="AF31" s="383" t="s">
        <v>1062</v>
      </c>
      <c r="AG31" s="383" t="s">
        <v>1063</v>
      </c>
      <c r="AH31" s="579">
        <v>45657</v>
      </c>
      <c r="AI31" s="580" t="s">
        <v>1064</v>
      </c>
      <c r="AJ31" s="535" t="s">
        <v>1060</v>
      </c>
      <c r="AK31" s="535" t="s">
        <v>1065</v>
      </c>
      <c r="AL31" s="572"/>
      <c r="AM31" s="572"/>
      <c r="AN31" s="572"/>
      <c r="AO31" s="572"/>
      <c r="AP31" s="573"/>
      <c r="AQ31" s="573"/>
      <c r="AR31" s="574"/>
      <c r="AS31" s="574"/>
      <c r="AT31" s="575"/>
      <c r="AU31" s="550"/>
    </row>
    <row r="32" spans="1:47" s="551" customFormat="1" ht="63.75" hidden="1" x14ac:dyDescent="0.25">
      <c r="A32" s="846"/>
      <c r="B32" s="837"/>
      <c r="C32" s="837"/>
      <c r="D32" s="837"/>
      <c r="E32" s="837"/>
      <c r="F32" s="837"/>
      <c r="G32" s="837"/>
      <c r="H32" s="821"/>
      <c r="I32" s="831"/>
      <c r="J32" s="839"/>
      <c r="K32" s="845"/>
      <c r="L32" s="563">
        <f ca="1">IF(NOT(ISERROR(MATCH(K32,_xlfn.ANCHORARRAY(F119),0))),J35&amp;"Por favor no seleccionar los criterios de impacto",K32)</f>
        <v>0</v>
      </c>
      <c r="M32" s="831"/>
      <c r="N32" s="839"/>
      <c r="O32" s="831"/>
      <c r="P32" s="564">
        <v>2</v>
      </c>
      <c r="Q32" s="565" t="s">
        <v>944</v>
      </c>
      <c r="R32" s="565" t="str">
        <f t="shared" si="19"/>
        <v>Probabilidad</v>
      </c>
      <c r="S32" s="565" t="s">
        <v>13</v>
      </c>
      <c r="T32" s="565" t="s">
        <v>8</v>
      </c>
      <c r="U32" s="565" t="str">
        <f t="shared" si="10"/>
        <v>40%</v>
      </c>
      <c r="V32" s="565" t="s">
        <v>18</v>
      </c>
      <c r="W32" s="565" t="s">
        <v>21</v>
      </c>
      <c r="X32" s="565" t="s">
        <v>539</v>
      </c>
      <c r="Y32" s="567">
        <f>IFERROR(IF(AND(R31="Probabilidad",R32="Probabilidad"),(AA31-(+AA31*U32)),IF(R32="Probabilidad",(J31-(+J31*U32)),IF(R32="Impacto",AA31,""))),"")</f>
        <v>0.28799999999999998</v>
      </c>
      <c r="Z32" s="568" t="str">
        <f t="shared" ref="Z32:Z34" si="24">IFERROR(IF(Y32="","",IF(Y32&lt;=0.2,"Muy Baja",IF(Y32&lt;=0.4,"Baja",IF(Y32&lt;=0.6,"Media",IF(Y32&lt;=0.8,"Alta","Muy Alta"))))),"")</f>
        <v>Baja</v>
      </c>
      <c r="AA32" s="569">
        <f t="shared" ref="AA32:AA34" si="25">+Y32</f>
        <v>0.28799999999999998</v>
      </c>
      <c r="AB32" s="568" t="str">
        <f t="shared" ref="AB32:AB34" si="26">IFERROR(IF(AC32="","",IF(AC32&lt;=0.2,"Leve",IF(AC32&lt;=0.4,"Menor",IF(AC32&lt;=0.6,"Moderado",IF(AC32&lt;=0.8,"Mayor","Catastrófico"))))),"")</f>
        <v>Moderado</v>
      </c>
      <c r="AC32" s="569">
        <f>IFERROR(IF(AND(R31="Impacto",R32="Impacto"),(AC31-(+AC31*U32)),IF(R32="Impacto",(N31-(+N31*U32)),IF(R32="Probabilidad",AC31,""))),"")</f>
        <v>0.6</v>
      </c>
      <c r="AD32" s="568" t="str">
        <f t="shared" ref="AD32:AD33" si="27">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Moderado</v>
      </c>
      <c r="AE32" s="830"/>
      <c r="AF32" s="535"/>
      <c r="AG32" s="539"/>
      <c r="AH32" s="243"/>
      <c r="AI32" s="535"/>
      <c r="AJ32" s="535"/>
      <c r="AK32" s="535"/>
      <c r="AL32" s="572"/>
      <c r="AM32" s="572"/>
      <c r="AN32" s="572"/>
      <c r="AO32" s="572"/>
      <c r="AP32" s="573"/>
      <c r="AQ32" s="573"/>
      <c r="AR32" s="574"/>
      <c r="AS32" s="574"/>
      <c r="AT32" s="575"/>
      <c r="AU32" s="550"/>
    </row>
    <row r="33" spans="1:47" s="551" customFormat="1" ht="87" hidden="1" customHeight="1" x14ac:dyDescent="0.25">
      <c r="A33" s="846"/>
      <c r="B33" s="837"/>
      <c r="C33" s="837"/>
      <c r="D33" s="837"/>
      <c r="E33" s="837"/>
      <c r="F33" s="837"/>
      <c r="G33" s="837"/>
      <c r="H33" s="821"/>
      <c r="I33" s="831"/>
      <c r="J33" s="839"/>
      <c r="K33" s="845"/>
      <c r="L33" s="563">
        <f ca="1">IF(NOT(ISERROR(MATCH(K33,_xlfn.ANCHORARRAY(F120),0))),J36&amp;"Por favor no seleccionar los criterios de impacto",K33)</f>
        <v>0</v>
      </c>
      <c r="M33" s="831"/>
      <c r="N33" s="839"/>
      <c r="O33" s="831"/>
      <c r="P33" s="564">
        <v>3</v>
      </c>
      <c r="Q33" s="576"/>
      <c r="R33" s="576" t="str">
        <f t="shared" si="19"/>
        <v/>
      </c>
      <c r="S33" s="576"/>
      <c r="T33" s="576"/>
      <c r="U33" s="576" t="str">
        <f t="shared" si="10"/>
        <v/>
      </c>
      <c r="V33" s="576"/>
      <c r="W33" s="576"/>
      <c r="X33" s="576"/>
      <c r="Y33" s="567" t="str">
        <f>IFERROR(IF(AND(R32="Probabilidad",R33="Probabilidad"),(AA32-(+AA32*U33)),IF(AND(R32="Impacto",R33="Probabilidad"),(AA31-(+AA31*U33)),IF(R33="Impacto",AA32,""))),"")</f>
        <v/>
      </c>
      <c r="Z33" s="568" t="str">
        <f t="shared" si="24"/>
        <v/>
      </c>
      <c r="AA33" s="569" t="str">
        <f t="shared" si="25"/>
        <v/>
      </c>
      <c r="AB33" s="568" t="str">
        <f t="shared" si="26"/>
        <v/>
      </c>
      <c r="AC33" s="569" t="str">
        <f>IFERROR(IF(AND(R32="Impacto",R33="Impacto"),(AC32-(+AC32*U33)),IF(AND(R32="Probabilidad",R33="Impacto"),(AC31-(+AC31*U33)),IF(R33="Probabilidad",AC32,""))),"")</f>
        <v/>
      </c>
      <c r="AD33" s="568" t="str">
        <f t="shared" si="27"/>
        <v/>
      </c>
      <c r="AE33" s="830"/>
      <c r="AF33" s="535"/>
      <c r="AG33" s="539"/>
      <c r="AH33" s="243"/>
      <c r="AI33" s="535"/>
      <c r="AJ33" s="535"/>
      <c r="AK33" s="535"/>
      <c r="AL33" s="572"/>
      <c r="AM33" s="572"/>
      <c r="AN33" s="572"/>
      <c r="AO33" s="572"/>
      <c r="AP33" s="573"/>
      <c r="AQ33" s="573"/>
      <c r="AR33" s="574"/>
      <c r="AS33" s="574"/>
      <c r="AT33" s="575"/>
      <c r="AU33" s="550"/>
    </row>
    <row r="34" spans="1:47" s="551" customFormat="1" ht="67.5" hidden="1" customHeight="1" x14ac:dyDescent="0.25">
      <c r="A34" s="846"/>
      <c r="B34" s="837"/>
      <c r="C34" s="837"/>
      <c r="D34" s="837"/>
      <c r="E34" s="837"/>
      <c r="F34" s="837"/>
      <c r="G34" s="837"/>
      <c r="H34" s="821"/>
      <c r="I34" s="831"/>
      <c r="J34" s="839"/>
      <c r="K34" s="845"/>
      <c r="L34" s="563">
        <f ca="1">IF(NOT(ISERROR(MATCH(K34,_xlfn.ANCHORARRAY(F35),0))),J37&amp;"Por favor no seleccionar los criterios de impacto",K34)</f>
        <v>0</v>
      </c>
      <c r="M34" s="831"/>
      <c r="N34" s="839"/>
      <c r="O34" s="831"/>
      <c r="P34" s="564">
        <v>4</v>
      </c>
      <c r="Q34" s="565"/>
      <c r="R34" s="565"/>
      <c r="S34" s="565"/>
      <c r="T34" s="565"/>
      <c r="U34" s="565"/>
      <c r="V34" s="565"/>
      <c r="W34" s="565"/>
      <c r="X34" s="565"/>
      <c r="Y34" s="567" t="str">
        <f>IFERROR(IF(AND(R33="Probabilidad",R34="Probabilidad"),(AA33-(+AA33*U34)),IF(AND(R33="Impacto",R34="Probabilidad"),(AA32-(+AA32*U34)),IF(R34="Impacto",AA33,""))),"")</f>
        <v/>
      </c>
      <c r="Z34" s="568" t="str">
        <f t="shared" si="24"/>
        <v/>
      </c>
      <c r="AA34" s="569" t="str">
        <f t="shared" si="25"/>
        <v/>
      </c>
      <c r="AB34" s="568" t="str">
        <f t="shared" si="26"/>
        <v/>
      </c>
      <c r="AC34" s="569" t="str">
        <f>IFERROR(IF(AND(R33="Impacto",R34="Impacto"),(AC33-(+AC33*U34)),IF(AND(R33="Probabilidad",R34="Impacto"),(AC32-(+AC32*U34)),IF(R34="Probabilidad",AC33,""))),"")</f>
        <v/>
      </c>
      <c r="AD34" s="568" t="str">
        <f>IFERROR(IF(OR(AND(Z34="Muy Baja",AB34="Leve"),AND(Z34="Muy Baja",AB34="Menor"),AND(Z34="Baja",AB34="Leve")),"Bajo",IF(OR(AND(Z34="Muy baja",AB34="Moderado"),AND(Z34="Baja",AB34="Menor"),AND(Z34="Baja",AB34="Moderado"),AND(Z34="Media",AB34="Leve"),AND(Z34="Media",AB34="Menor"),AND(Z34="Media",AB34="Moderado"),AND(Z34="Alta",AB34="Leve"),AND(Z34="Alta",AB34="Menor")),"Moderado",IF(OR(AND(Z34="Muy Baja",AB34="Mayor"),AND(Z34="Baja",AB34="Mayor"),AND(Z34="Media",AB34="Mayor"),AND(Z34="Alta",AB34="Moderado"),AND(Z34="Alta",AB34="Mayor"),AND(Z34="Muy Alta",AB34="Leve"),AND(Z34="Muy Alta",AB34="Menor"),AND(Z34="Muy Alta",AB34="Moderado"),AND(Z34="Muy Alta",AB34="Mayor")),"Alto",IF(OR(AND(Z34="Muy Baja",AB34="Catastrófico"),AND(Z34="Baja",AB34="Catastrófico"),AND(Z34="Media",AB34="Catastrófico"),AND(Z34="Alta",AB34="Catastrófico"),AND(Z34="Muy Alta",AB34="Catastrófico")),"Extremo","")))),"")</f>
        <v/>
      </c>
      <c r="AE34" s="830"/>
      <c r="AF34" s="263"/>
      <c r="AG34" s="564"/>
      <c r="AH34" s="243"/>
      <c r="AI34" s="263"/>
      <c r="AJ34" s="535"/>
      <c r="AK34" s="535"/>
      <c r="AL34" s="572"/>
      <c r="AM34" s="572"/>
      <c r="AN34" s="572"/>
      <c r="AO34" s="572"/>
      <c r="AP34" s="573"/>
      <c r="AQ34" s="573"/>
      <c r="AR34" s="574"/>
      <c r="AS34" s="574"/>
      <c r="AT34" s="575"/>
      <c r="AU34" s="550"/>
    </row>
    <row r="35" spans="1:47" s="551" customFormat="1" ht="270.75" hidden="1" x14ac:dyDescent="0.25">
      <c r="A35" s="846">
        <v>7</v>
      </c>
      <c r="B35" s="837" t="s">
        <v>815</v>
      </c>
      <c r="C35" s="837" t="s">
        <v>115</v>
      </c>
      <c r="D35" s="837" t="s">
        <v>875</v>
      </c>
      <c r="E35" s="837" t="s">
        <v>876</v>
      </c>
      <c r="F35" s="837" t="s">
        <v>877</v>
      </c>
      <c r="G35" s="837" t="s">
        <v>549</v>
      </c>
      <c r="H35" s="821">
        <v>255</v>
      </c>
      <c r="I35" s="831" t="str">
        <f>IF(H35&lt;=0,"",IF(H35&lt;=2,"Muy Baja",IF(H35&lt;=24,"Baja",IF(H35&lt;=500,"Media",IF(H35&lt;=5000,"Alta","Muy Alta")))))</f>
        <v>Media</v>
      </c>
      <c r="J35" s="839">
        <f>IF(I35="","",IF(I35="Muy Baja",0.2,IF(I35="Baja",0.4,IF(I35="Media",0.6,IF(I35="Alta",0.8,IF(I35="Muy Alta",1,))))))</f>
        <v>0.6</v>
      </c>
      <c r="K35" s="845" t="s">
        <v>128</v>
      </c>
      <c r="L35" s="563" t="str">
        <f>IF(NOT(ISERROR(MATCH(K35,'Tabla Impacto'!$B$221:$B$223,0))),'Tabla Impacto'!$F$223&amp;"Por favor no seleccionar los criterios de impacto(Afectación Económica o presupuestal y Pérdida Reputacional)",K35)</f>
        <v xml:space="preserve">     El riesgo afecta la imagen de la entidad internamente, de conocimiento general, nivel interno, de junta dircetiva y accionistas y/o de provedores</v>
      </c>
      <c r="M35" s="831" t="str">
        <f>IF(OR(L35='Tabla Impacto'!$C$11,L35='Tabla Impacto'!$D$11),"Leve",IF(OR(L35='Tabla Impacto'!$C$12,L35='Tabla Impacto'!$D$12),"Menor",IF(OR(L35='Tabla Impacto'!$C$13,L35='Tabla Impacto'!$D$13),"Moderado",IF(OR(L35='Tabla Impacto'!$C$14,L35='Tabla Impacto'!$D$14),"Mayor",IF(OR(L35='Tabla Impacto'!$C$15,L35='Tabla Impacto'!$D$15),"Catastrófico","")))))</f>
        <v>Menor</v>
      </c>
      <c r="N35" s="839">
        <f>IF(M35="","",IF(M35="Leve",0.2,IF(M35="Menor",0.4,IF(M35="Moderado",0.6,IF(M35="Mayor",0.8,IF(M35="Catastrófico",1,))))))</f>
        <v>0.4</v>
      </c>
      <c r="O35" s="831" t="str">
        <f>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Moderado</v>
      </c>
      <c r="P35" s="564">
        <v>1</v>
      </c>
      <c r="Q35" s="576" t="s">
        <v>947</v>
      </c>
      <c r="R35" s="566" t="str">
        <f t="shared" si="19"/>
        <v>Probabilidad</v>
      </c>
      <c r="S35" s="565" t="s">
        <v>14</v>
      </c>
      <c r="T35" s="565" t="s">
        <v>8</v>
      </c>
      <c r="U35" s="578" t="str">
        <f t="shared" ref="U35:U37" si="28">IF(AND(S35="Preventivo",T35="Automático"),"50%",IF(AND(S35="Preventivo",T35="Manual"),"40%",IF(AND(S35="Detectivo",T35="Automático"),"40%",IF(AND(S35="Detectivo",T35="Manual"),"30%",IF(AND(S35="Correctivo",T35="Automático"),"35%",IF(AND(S35="Correctivo",T35="Manual"),"25%",""))))))</f>
        <v>30%</v>
      </c>
      <c r="V35" s="565" t="s">
        <v>18</v>
      </c>
      <c r="W35" s="565" t="s">
        <v>21</v>
      </c>
      <c r="X35" s="565" t="s">
        <v>539</v>
      </c>
      <c r="Y35" s="567">
        <f>IFERROR(IF(R35="Probabilidad",(J35-(+J35*U35)),IF(R35="Impacto",J35,"")),"")</f>
        <v>0.42</v>
      </c>
      <c r="Z35" s="568" t="str">
        <f>IFERROR(IF(Y35="","",IF(Y35&lt;=0.2,"Muy Baja",IF(Y35&lt;=0.4,"Baja",IF(Y35&lt;=0.6,"Media",IF(Y35&lt;=0.8,"Alta","Muy Alta"))))),"")</f>
        <v>Media</v>
      </c>
      <c r="AA35" s="569">
        <f>+Y35</f>
        <v>0.42</v>
      </c>
      <c r="AB35" s="568" t="str">
        <f>IFERROR(IF(AC35="","",IF(AC35&lt;=0.2,"Leve",IF(AC35&lt;=0.4,"Menor",IF(AC35&lt;=0.6,"Moderado",IF(AC35&lt;=0.8,"Mayor","Catastrófico"))))),"")</f>
        <v>Menor</v>
      </c>
      <c r="AC35" s="569">
        <f>IFERROR(IF(R35="Impacto",(N35-(+N35*U35)),IF(R35="Probabilidad",N35,"")),"")</f>
        <v>0.4</v>
      </c>
      <c r="AD35" s="568" t="str">
        <f>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Moderado</v>
      </c>
      <c r="AE35" s="830" t="s">
        <v>26</v>
      </c>
      <c r="AF35" s="580" t="s">
        <v>1066</v>
      </c>
      <c r="AG35" s="580" t="s">
        <v>1067</v>
      </c>
      <c r="AH35" s="579" t="s">
        <v>1068</v>
      </c>
      <c r="AI35" s="580" t="s">
        <v>1069</v>
      </c>
      <c r="AJ35" s="535" t="s">
        <v>1070</v>
      </c>
      <c r="AK35" s="535" t="s">
        <v>1067</v>
      </c>
      <c r="AL35" s="572"/>
      <c r="AM35" s="572"/>
      <c r="AN35" s="572"/>
      <c r="AO35" s="572"/>
      <c r="AP35" s="573"/>
      <c r="AQ35" s="573"/>
      <c r="AR35" s="574"/>
      <c r="AS35" s="574"/>
      <c r="AT35" s="575"/>
      <c r="AU35" s="550"/>
    </row>
    <row r="36" spans="1:47" s="551" customFormat="1" ht="75.75" hidden="1" customHeight="1" x14ac:dyDescent="0.25">
      <c r="A36" s="846"/>
      <c r="B36" s="837"/>
      <c r="C36" s="837"/>
      <c r="D36" s="837"/>
      <c r="E36" s="837"/>
      <c r="F36" s="837"/>
      <c r="G36" s="837"/>
      <c r="H36" s="821"/>
      <c r="I36" s="831"/>
      <c r="J36" s="839"/>
      <c r="K36" s="845"/>
      <c r="L36" s="563">
        <f ca="1">IF(NOT(ISERROR(MATCH(K36,_xlfn.ANCHORARRAY(F13),0))),J15&amp;"Por favor no seleccionar los criterios de impacto",K36)</f>
        <v>0</v>
      </c>
      <c r="M36" s="831"/>
      <c r="N36" s="839"/>
      <c r="O36" s="831"/>
      <c r="P36" s="564">
        <v>2</v>
      </c>
      <c r="Q36" s="565" t="s">
        <v>948</v>
      </c>
      <c r="R36" s="566" t="str">
        <f t="shared" si="19"/>
        <v>Probabilidad</v>
      </c>
      <c r="S36" s="565" t="s">
        <v>13</v>
      </c>
      <c r="T36" s="565" t="s">
        <v>8</v>
      </c>
      <c r="U36" s="578" t="str">
        <f t="shared" si="28"/>
        <v>40%</v>
      </c>
      <c r="V36" s="565" t="s">
        <v>18</v>
      </c>
      <c r="W36" s="565" t="s">
        <v>21</v>
      </c>
      <c r="X36" s="565" t="s">
        <v>539</v>
      </c>
      <c r="Y36" s="567">
        <f>IFERROR(IF(AND(R35="Probabilidad",R36="Probabilidad"),(AA35-(+AA35*U36)),IF(R36="Probabilidad",(J35-(+J35*U36)),IF(R36="Impacto",AA35,""))),"")</f>
        <v>0.252</v>
      </c>
      <c r="Z36" s="568" t="str">
        <f t="shared" ref="Z36:Z37" si="29">IFERROR(IF(Y36="","",IF(Y36&lt;=0.2,"Muy Baja",IF(Y36&lt;=0.4,"Baja",IF(Y36&lt;=0.6,"Media",IF(Y36&lt;=0.8,"Alta","Muy Alta"))))),"")</f>
        <v>Baja</v>
      </c>
      <c r="AA36" s="569">
        <f t="shared" ref="AA36:AA37" si="30">+Y36</f>
        <v>0.252</v>
      </c>
      <c r="AB36" s="568" t="str">
        <f t="shared" ref="AB36:AB37" si="31">IFERROR(IF(AC36="","",IF(AC36&lt;=0.2,"Leve",IF(AC36&lt;=0.4,"Menor",IF(AC36&lt;=0.6,"Moderado",IF(AC36&lt;=0.8,"Mayor","Catastrófico"))))),"")</f>
        <v>Menor</v>
      </c>
      <c r="AC36" s="569">
        <f>IFERROR(IF(AND(R35="Impacto",R36="Impacto"),(AC35-(+AC35*U36)),IF(R36="Impacto",(N35-(+N35*U36)),IF(R36="Probabilidad",AC35,""))),"")</f>
        <v>0.4</v>
      </c>
      <c r="AD36" s="568" t="str">
        <f t="shared" ref="AD36:AD37" si="32">IFERROR(IF(OR(AND(Z36="Muy Baja",AB36="Leve"),AND(Z36="Muy Baja",AB36="Menor"),AND(Z36="Baja",AB36="Leve")),"Bajo",IF(OR(AND(Z36="Muy baja",AB36="Moderado"),AND(Z36="Baja",AB36="Menor"),AND(Z36="Baja",AB36="Moderado"),AND(Z36="Media",AB36="Leve"),AND(Z36="Media",AB36="Menor"),AND(Z36="Media",AB36="Moderado"),AND(Z36="Alta",AB36="Leve"),AND(Z36="Alta",AB36="Menor")),"Moderado",IF(OR(AND(Z36="Muy Baja",AB36="Mayor"),AND(Z36="Baja",AB36="Mayor"),AND(Z36="Media",AB36="Mayor"),AND(Z36="Alta",AB36="Moderado"),AND(Z36="Alta",AB36="Mayor"),AND(Z36="Muy Alta",AB36="Leve"),AND(Z36="Muy Alta",AB36="Menor"),AND(Z36="Muy Alta",AB36="Moderado"),AND(Z36="Muy Alta",AB36="Mayor")),"Alto",IF(OR(AND(Z36="Muy Baja",AB36="Catastrófico"),AND(Z36="Baja",AB36="Catastrófico"),AND(Z36="Media",AB36="Catastrófico"),AND(Z36="Alta",AB36="Catastrófico"),AND(Z36="Muy Alta",AB36="Catastrófico")),"Extremo","")))),"")</f>
        <v>Moderado</v>
      </c>
      <c r="AE36" s="830"/>
      <c r="AF36" s="535"/>
      <c r="AG36" s="539"/>
      <c r="AH36" s="243"/>
      <c r="AI36" s="535"/>
      <c r="AJ36" s="535"/>
      <c r="AK36" s="535"/>
      <c r="AL36" s="572"/>
      <c r="AM36" s="572"/>
      <c r="AN36" s="572"/>
      <c r="AO36" s="572"/>
      <c r="AP36" s="573"/>
      <c r="AQ36" s="573"/>
      <c r="AR36" s="574"/>
      <c r="AS36" s="574"/>
      <c r="AT36" s="575"/>
      <c r="AU36" s="550"/>
    </row>
    <row r="37" spans="1:47" s="551" customFormat="1" ht="102.75" hidden="1" customHeight="1" x14ac:dyDescent="0.25">
      <c r="A37" s="846"/>
      <c r="B37" s="837"/>
      <c r="C37" s="837"/>
      <c r="D37" s="837"/>
      <c r="E37" s="837"/>
      <c r="F37" s="837"/>
      <c r="G37" s="837"/>
      <c r="H37" s="821"/>
      <c r="I37" s="831"/>
      <c r="J37" s="839"/>
      <c r="K37" s="845"/>
      <c r="L37" s="563">
        <f ca="1">IF(NOT(ISERROR(MATCH(K37,_xlfn.ANCHORARRAY(F14),0))),J16&amp;"Por favor no seleccionar los criterios de impacto",K37)</f>
        <v>0</v>
      </c>
      <c r="M37" s="831"/>
      <c r="N37" s="839"/>
      <c r="O37" s="831"/>
      <c r="P37" s="564">
        <v>3</v>
      </c>
      <c r="Q37" s="565" t="s">
        <v>949</v>
      </c>
      <c r="R37" s="566" t="str">
        <f>IF(OR(S37="Preventivo",S37="Detectivo"),"Probabilidad",IF(S37="Correctivo","Impacto",""))</f>
        <v>Impacto</v>
      </c>
      <c r="S37" s="565" t="s">
        <v>15</v>
      </c>
      <c r="T37" s="565" t="s">
        <v>8</v>
      </c>
      <c r="U37" s="578" t="str">
        <f t="shared" si="28"/>
        <v>25%</v>
      </c>
      <c r="V37" s="565" t="s">
        <v>18</v>
      </c>
      <c r="W37" s="565" t="s">
        <v>21</v>
      </c>
      <c r="X37" s="565" t="s">
        <v>539</v>
      </c>
      <c r="Y37" s="567">
        <f>IFERROR(IF(AND(R36="Probabilidad",R37="Probabilidad"),(AA36-(+AA36*U37)),IF(AND(R36="Impacto",R37="Probabilidad"),(AA35-(+AA35*U37)),IF(R37="Impacto",AA36,""))),"")</f>
        <v>0.252</v>
      </c>
      <c r="Z37" s="568" t="str">
        <f t="shared" si="29"/>
        <v>Baja</v>
      </c>
      <c r="AA37" s="569">
        <f t="shared" si="30"/>
        <v>0.252</v>
      </c>
      <c r="AB37" s="568" t="str">
        <f t="shared" si="31"/>
        <v>Menor</v>
      </c>
      <c r="AC37" s="569">
        <f>IFERROR(IF(AND(R36="Impacto",R37="Impacto"),(AC36-(+AC36*U37)),IF(AND(R36="Probabilidad",R37="Impacto"),(AC35-(+AC35*U37)),IF(R37="Probabilidad",AC36,""))),"")</f>
        <v>0.30000000000000004</v>
      </c>
      <c r="AD37" s="568" t="str">
        <f t="shared" si="32"/>
        <v>Moderado</v>
      </c>
      <c r="AE37" s="830"/>
      <c r="AF37" s="535"/>
      <c r="AG37" s="539"/>
      <c r="AH37" s="243"/>
      <c r="AI37" s="535"/>
      <c r="AJ37" s="535"/>
      <c r="AK37" s="535"/>
      <c r="AL37" s="572"/>
      <c r="AM37" s="572"/>
      <c r="AN37" s="572"/>
      <c r="AO37" s="572"/>
      <c r="AP37" s="573"/>
      <c r="AQ37" s="573"/>
      <c r="AR37" s="574"/>
      <c r="AS37" s="574"/>
      <c r="AT37" s="575"/>
      <c r="AU37" s="550"/>
    </row>
    <row r="38" spans="1:47" s="551" customFormat="1" hidden="1" x14ac:dyDescent="0.25">
      <c r="A38" s="846"/>
      <c r="B38" s="837"/>
      <c r="C38" s="837"/>
      <c r="D38" s="837"/>
      <c r="E38" s="837"/>
      <c r="F38" s="837"/>
      <c r="G38" s="837"/>
      <c r="H38" s="821"/>
      <c r="I38" s="831"/>
      <c r="J38" s="839"/>
      <c r="K38" s="845"/>
      <c r="L38" s="563">
        <f ca="1">IF(NOT(ISERROR(MATCH(K38,_xlfn.ANCHORARRAY(F15),0))),J17&amp;"Por favor no seleccionar los criterios de impacto",K38)</f>
        <v>0</v>
      </c>
      <c r="M38" s="831"/>
      <c r="N38" s="839"/>
      <c r="O38" s="831"/>
      <c r="P38" s="564">
        <v>4</v>
      </c>
      <c r="R38" s="566"/>
      <c r="S38" s="565"/>
      <c r="T38" s="565"/>
      <c r="U38" s="578"/>
      <c r="V38" s="565"/>
      <c r="W38" s="565"/>
      <c r="X38" s="565"/>
      <c r="Y38" s="567"/>
      <c r="Z38" s="568"/>
      <c r="AA38" s="569"/>
      <c r="AB38" s="568"/>
      <c r="AC38" s="569"/>
      <c r="AD38" s="568" t="str">
        <f>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
      </c>
      <c r="AE38" s="830"/>
      <c r="AF38" s="263"/>
      <c r="AG38" s="564"/>
      <c r="AH38" s="243"/>
      <c r="AI38" s="263"/>
      <c r="AJ38" s="535"/>
      <c r="AK38" s="535"/>
      <c r="AL38" s="572"/>
      <c r="AM38" s="572"/>
      <c r="AN38" s="572"/>
      <c r="AO38" s="572"/>
      <c r="AP38" s="573"/>
      <c r="AQ38" s="573"/>
      <c r="AR38" s="574"/>
      <c r="AS38" s="574"/>
      <c r="AT38" s="575"/>
      <c r="AU38" s="550"/>
    </row>
    <row r="39" spans="1:47" s="551" customFormat="1" ht="324.75" hidden="1" customHeight="1" x14ac:dyDescent="0.25">
      <c r="A39" s="846">
        <v>8</v>
      </c>
      <c r="B39" s="837" t="s">
        <v>815</v>
      </c>
      <c r="C39" s="837" t="s">
        <v>115</v>
      </c>
      <c r="D39" s="837" t="s">
        <v>878</v>
      </c>
      <c r="E39" s="837" t="s">
        <v>879</v>
      </c>
      <c r="F39" s="837" t="s">
        <v>880</v>
      </c>
      <c r="G39" s="837" t="s">
        <v>549</v>
      </c>
      <c r="H39" s="821">
        <v>255</v>
      </c>
      <c r="I39" s="831" t="str">
        <f>IF(H39&lt;=0,"",IF(H39&lt;=2,"Muy Baja",IF(H39&lt;=24,"Baja",IF(H39&lt;=500,"Media",IF(H39&lt;=5000,"Alta","Muy Alta")))))</f>
        <v>Media</v>
      </c>
      <c r="J39" s="839">
        <f>IF(I39="","",IF(I39="Muy Baja",0.2,IF(I39="Baja",0.4,IF(I39="Media",0.6,IF(I39="Alta",0.8,IF(I39="Muy Alta",1,))))))</f>
        <v>0.6</v>
      </c>
      <c r="K39" s="845" t="s">
        <v>129</v>
      </c>
      <c r="L39" s="563" t="str">
        <f>IF(NOT(ISERROR(MATCH(K39,'Tabla Impacto'!$B$221:$B$223,0))),'Tabla Impacto'!$F$223&amp;"Por favor no seleccionar los criterios de impacto(Afectación Económica o presupuestal y Pérdida Reputacional)",K39)</f>
        <v xml:space="preserve">     El riesgo afecta la imagen de la entidad con algunos usuarios de relevancia frente al logro de los objetivos</v>
      </c>
      <c r="M39" s="831" t="str">
        <f>IF(OR(L39='Tabla Impacto'!$C$11,L39='Tabla Impacto'!$D$11),"Leve",IF(OR(L39='Tabla Impacto'!$C$12,L39='Tabla Impacto'!$D$12),"Menor",IF(OR(L39='Tabla Impacto'!$C$13,L39='Tabla Impacto'!$D$13),"Moderado",IF(OR(L39='Tabla Impacto'!$C$14,L39='Tabla Impacto'!$D$14),"Mayor",IF(OR(L39='Tabla Impacto'!$C$15,L39='Tabla Impacto'!$D$15),"Catastrófico","")))))</f>
        <v>Moderado</v>
      </c>
      <c r="N39" s="839">
        <f>IF(M39="","",IF(M39="Leve",0.2,IF(M39="Menor",0.4,IF(M39="Moderado",0.6,IF(M39="Mayor",0.8,IF(M39="Catastrófico",1,))))))</f>
        <v>0.6</v>
      </c>
      <c r="O39" s="831" t="str">
        <f>IF(OR(AND(I39="Muy Baja",M39="Leve"),AND(I39="Muy Baja",M39="Menor"),AND(I39="Baja",M39="Leve")),"Bajo",IF(OR(AND(I39="Muy baja",M39="Moderado"),AND(I39="Baja",M39="Menor"),AND(I39="Baja",M39="Moderado"),AND(I39="Media",M39="Leve"),AND(I39="Media",M39="Menor"),AND(I39="Media",M39="Moderado"),AND(I39="Alta",M39="Leve"),AND(I39="Alta",M39="Menor")),"Moderado",IF(OR(AND(I39="Muy Baja",M39="Mayor"),AND(I39="Baja",M39="Mayor"),AND(I39="Media",M39="Mayor"),AND(I39="Alta",M39="Moderado"),AND(I39="Alta",M39="Mayor"),AND(I39="Muy Alta",M39="Leve"),AND(I39="Muy Alta",M39="Menor"),AND(I39="Muy Alta",M39="Moderado"),AND(I39="Muy Alta",M39="Mayor")),"Alto",IF(OR(AND(I39="Muy Baja",M39="Catastrófico"),AND(I39="Baja",M39="Catastrófico"),AND(I39="Media",M39="Catastrófico"),AND(I39="Alta",M39="Catastrófico"),AND(I39="Muy Alta",M39="Catastrófico")),"Extremo",""))))</f>
        <v>Moderado</v>
      </c>
      <c r="P39" s="564">
        <v>1</v>
      </c>
      <c r="Q39" s="565" t="s">
        <v>950</v>
      </c>
      <c r="R39" s="566" t="str">
        <f t="shared" si="19"/>
        <v>Probabilidad</v>
      </c>
      <c r="S39" s="565" t="s">
        <v>14</v>
      </c>
      <c r="T39" s="565" t="s">
        <v>9</v>
      </c>
      <c r="U39" s="578" t="str">
        <f t="shared" si="10"/>
        <v>40%</v>
      </c>
      <c r="V39" s="565" t="s">
        <v>18</v>
      </c>
      <c r="W39" s="565" t="s">
        <v>21</v>
      </c>
      <c r="X39" s="565" t="s">
        <v>539</v>
      </c>
      <c r="Y39" s="567">
        <f>IFERROR(IF(R39="Probabilidad",(J39-(+J39*U39)),IF(R39="Impacto",J39,"")),"")</f>
        <v>0.36</v>
      </c>
      <c r="Z39" s="568" t="str">
        <f>IFERROR(IF(Y39="","",IF(Y39&lt;=0.2,"Muy Baja",IF(Y39&lt;=0.4,"Baja",IF(Y39&lt;=0.6,"Media",IF(Y39&lt;=0.8,"Alta","Muy Alta"))))),"")</f>
        <v>Baja</v>
      </c>
      <c r="AA39" s="569">
        <f>+Y39</f>
        <v>0.36</v>
      </c>
      <c r="AB39" s="568" t="str">
        <f>IFERROR(IF(AC39="","",IF(AC39&lt;=0.2,"Leve",IF(AC39&lt;=0.4,"Menor",IF(AC39&lt;=0.6,"Moderado",IF(AC39&lt;=0.8,"Mayor","Catastrófico"))))),"")</f>
        <v>Moderado</v>
      </c>
      <c r="AC39" s="569">
        <f>IFERROR(IF(R39="Impacto",(N39-(+N39*U39)),IF(R39="Probabilidad",N39,"")),"")</f>
        <v>0.6</v>
      </c>
      <c r="AD39" s="568" t="str">
        <f>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830" t="s">
        <v>26</v>
      </c>
      <c r="AF39" s="581" t="s">
        <v>1071</v>
      </c>
      <c r="AG39" s="581" t="s">
        <v>1072</v>
      </c>
      <c r="AH39" s="582">
        <v>45657</v>
      </c>
      <c r="AI39" s="581" t="s">
        <v>1073</v>
      </c>
      <c r="AJ39" s="581" t="s">
        <v>1074</v>
      </c>
      <c r="AK39" s="535" t="s">
        <v>1075</v>
      </c>
      <c r="AL39" s="572"/>
      <c r="AM39" s="572"/>
      <c r="AN39" s="572"/>
      <c r="AO39" s="572"/>
      <c r="AP39" s="573"/>
      <c r="AQ39" s="573"/>
      <c r="AR39" s="574"/>
      <c r="AS39" s="574"/>
      <c r="AT39" s="575"/>
      <c r="AU39" s="550"/>
    </row>
    <row r="40" spans="1:47" s="551" customFormat="1" ht="168" hidden="1" customHeight="1" x14ac:dyDescent="0.25">
      <c r="A40" s="846"/>
      <c r="B40" s="837"/>
      <c r="C40" s="837"/>
      <c r="D40" s="837"/>
      <c r="E40" s="837"/>
      <c r="F40" s="837"/>
      <c r="G40" s="837"/>
      <c r="H40" s="821"/>
      <c r="I40" s="831"/>
      <c r="J40" s="839"/>
      <c r="K40" s="845"/>
      <c r="L40" s="563">
        <f ca="1">IF(NOT(ISERROR(MATCH(K40,_xlfn.ANCHORARRAY(F17),0))),J43&amp;"Por favor no seleccionar los criterios de impacto",K40)</f>
        <v>0</v>
      </c>
      <c r="M40" s="831"/>
      <c r="N40" s="839"/>
      <c r="O40" s="831"/>
      <c r="P40" s="564">
        <v>2</v>
      </c>
      <c r="Q40" s="565" t="s">
        <v>951</v>
      </c>
      <c r="R40" s="566" t="str">
        <f t="shared" si="19"/>
        <v>Probabilidad</v>
      </c>
      <c r="S40" s="565" t="s">
        <v>13</v>
      </c>
      <c r="T40" s="565" t="s">
        <v>8</v>
      </c>
      <c r="U40" s="578" t="str">
        <f t="shared" si="10"/>
        <v>40%</v>
      </c>
      <c r="V40" s="565" t="s">
        <v>18</v>
      </c>
      <c r="W40" s="565" t="s">
        <v>21</v>
      </c>
      <c r="X40" s="565" t="s">
        <v>539</v>
      </c>
      <c r="Y40" s="567">
        <f>IFERROR(IF(AND(R39="Probabilidad",R40="Probabilidad"),(AA39-(+AA39*U40)),IF(R40="Probabilidad",(J39-(+J39*U40)),IF(R40="Impacto",AA39,""))),"")</f>
        <v>0.216</v>
      </c>
      <c r="Z40" s="568" t="str">
        <f t="shared" ref="Z40:Z42" si="33">IFERROR(IF(Y40="","",IF(Y40&lt;=0.2,"Muy Baja",IF(Y40&lt;=0.4,"Baja",IF(Y40&lt;=0.6,"Media",IF(Y40&lt;=0.8,"Alta","Muy Alta"))))),"")</f>
        <v>Baja</v>
      </c>
      <c r="AA40" s="569">
        <f t="shared" ref="AA40:AA42" si="34">+Y40</f>
        <v>0.216</v>
      </c>
      <c r="AB40" s="568" t="str">
        <f t="shared" ref="AB40:AB42" si="35">IFERROR(IF(AC40="","",IF(AC40&lt;=0.2,"Leve",IF(AC40&lt;=0.4,"Menor",IF(AC40&lt;=0.6,"Moderado",IF(AC40&lt;=0.8,"Mayor","Catastrófico"))))),"")</f>
        <v>Moderado</v>
      </c>
      <c r="AC40" s="569">
        <f>IFERROR(IF(AND(R39="Impacto",R40="Impacto"),(AC39-(+AC39*U40)),IF(R40="Impacto",(N39-(+N39*U40)),IF(R40="Probabilidad",AC39,""))),"")</f>
        <v>0.6</v>
      </c>
      <c r="AD40" s="568" t="str">
        <f t="shared" ref="AD40:AD41" si="36">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830"/>
      <c r="AF40" s="535"/>
      <c r="AG40" s="539"/>
      <c r="AH40" s="243"/>
      <c r="AI40" s="535"/>
      <c r="AJ40" s="535"/>
      <c r="AK40" s="535"/>
      <c r="AL40" s="572"/>
      <c r="AM40" s="572"/>
      <c r="AN40" s="572"/>
      <c r="AO40" s="572"/>
      <c r="AP40" s="573"/>
      <c r="AQ40" s="573"/>
      <c r="AR40" s="574"/>
      <c r="AS40" s="574"/>
      <c r="AT40" s="575"/>
      <c r="AU40" s="550"/>
    </row>
    <row r="41" spans="1:47" s="551" customFormat="1" ht="129.75" hidden="1" customHeight="1" x14ac:dyDescent="0.25">
      <c r="A41" s="846"/>
      <c r="B41" s="837"/>
      <c r="C41" s="837"/>
      <c r="D41" s="837"/>
      <c r="E41" s="837"/>
      <c r="F41" s="837"/>
      <c r="G41" s="837"/>
      <c r="H41" s="821"/>
      <c r="I41" s="831"/>
      <c r="J41" s="839"/>
      <c r="K41" s="845"/>
      <c r="L41" s="563">
        <f ca="1">IF(NOT(ISERROR(MATCH(K41,_xlfn.ANCHORARRAY(F18),0))),J44&amp;"Por favor no seleccionar los criterios de impacto",K41)</f>
        <v>0</v>
      </c>
      <c r="M41" s="831"/>
      <c r="N41" s="839"/>
      <c r="O41" s="831"/>
      <c r="P41" s="564">
        <v>3</v>
      </c>
      <c r="Q41" s="565" t="s">
        <v>952</v>
      </c>
      <c r="R41" s="566" t="str">
        <f t="shared" si="19"/>
        <v>Probabilidad</v>
      </c>
      <c r="S41" s="565" t="s">
        <v>13</v>
      </c>
      <c r="T41" s="565" t="s">
        <v>8</v>
      </c>
      <c r="U41" s="578" t="str">
        <f t="shared" si="10"/>
        <v>40%</v>
      </c>
      <c r="V41" s="565" t="s">
        <v>18</v>
      </c>
      <c r="W41" s="565" t="s">
        <v>21</v>
      </c>
      <c r="X41" s="565" t="s">
        <v>539</v>
      </c>
      <c r="Y41" s="567">
        <f>IFERROR(IF(AND(R40="Probabilidad",R41="Probabilidad"),(AA40-(+AA40*U41)),IF(AND(R40="Impacto",R41="Probabilidad"),(AA39-(+AA39*U41)),IF(R41="Impacto",AA40,""))),"")</f>
        <v>0.12959999999999999</v>
      </c>
      <c r="Z41" s="568" t="str">
        <f t="shared" si="33"/>
        <v>Muy Baja</v>
      </c>
      <c r="AA41" s="569">
        <f t="shared" si="34"/>
        <v>0.12959999999999999</v>
      </c>
      <c r="AB41" s="568" t="str">
        <f t="shared" si="35"/>
        <v>Moderado</v>
      </c>
      <c r="AC41" s="569">
        <f>IFERROR(IF(AND(R40="Impacto",R41="Impacto"),(AC40-(+AC40*U41)),IF(AND(R40="Probabilidad",R41="Impacto"),(AC39-(+AC39*U41)),IF(R41="Probabilidad",AC40,""))),"")</f>
        <v>0.6</v>
      </c>
      <c r="AD41" s="568" t="str">
        <f t="shared" si="36"/>
        <v>Moderado</v>
      </c>
      <c r="AE41" s="830"/>
      <c r="AF41" s="535"/>
      <c r="AG41" s="539"/>
      <c r="AH41" s="243"/>
      <c r="AI41" s="535"/>
      <c r="AJ41" s="535"/>
      <c r="AK41" s="535"/>
      <c r="AL41" s="572"/>
      <c r="AM41" s="572"/>
      <c r="AN41" s="572"/>
      <c r="AO41" s="572"/>
      <c r="AP41" s="573"/>
      <c r="AQ41" s="573"/>
      <c r="AR41" s="574"/>
      <c r="AS41" s="574"/>
      <c r="AT41" s="575"/>
      <c r="AU41" s="550"/>
    </row>
    <row r="42" spans="1:47" s="551" customFormat="1" ht="96" hidden="1" customHeight="1" x14ac:dyDescent="0.25">
      <c r="A42" s="846"/>
      <c r="B42" s="837"/>
      <c r="C42" s="837"/>
      <c r="D42" s="837"/>
      <c r="E42" s="837"/>
      <c r="F42" s="837"/>
      <c r="G42" s="837"/>
      <c r="H42" s="821"/>
      <c r="I42" s="831"/>
      <c r="J42" s="839"/>
      <c r="K42" s="845"/>
      <c r="L42" s="563">
        <f ca="1">IF(NOT(ISERROR(MATCH(K42,_xlfn.ANCHORARRAY(F43),0))),J45&amp;"Por favor no seleccionar los criterios de impacto",K42)</f>
        <v>0</v>
      </c>
      <c r="M42" s="831"/>
      <c r="N42" s="839"/>
      <c r="O42" s="831"/>
      <c r="P42" s="564">
        <v>4</v>
      </c>
      <c r="Q42" s="565" t="s">
        <v>953</v>
      </c>
      <c r="R42" s="566" t="str">
        <f t="shared" si="19"/>
        <v>Impacto</v>
      </c>
      <c r="S42" s="565" t="s">
        <v>15</v>
      </c>
      <c r="T42" s="565" t="s">
        <v>8</v>
      </c>
      <c r="U42" s="578" t="str">
        <f t="shared" si="10"/>
        <v>25%</v>
      </c>
      <c r="V42" s="565" t="s">
        <v>18</v>
      </c>
      <c r="W42" s="565" t="s">
        <v>21</v>
      </c>
      <c r="X42" s="565" t="s">
        <v>539</v>
      </c>
      <c r="Y42" s="567">
        <f>IFERROR(IF(AND(R41="Probabilidad",R42="Probabilidad"),(AA41-(+AA41*U42)),IF(AND(R41="Impacto",R42="Probabilidad"),(AA40-(+AA40*U42)),IF(R42="Impacto",AA41,""))),"")</f>
        <v>0.12959999999999999</v>
      </c>
      <c r="Z42" s="568" t="str">
        <f t="shared" si="33"/>
        <v>Muy Baja</v>
      </c>
      <c r="AA42" s="569">
        <f t="shared" si="34"/>
        <v>0.12959999999999999</v>
      </c>
      <c r="AB42" s="568" t="str">
        <f t="shared" si="35"/>
        <v>Moderado</v>
      </c>
      <c r="AC42" s="569">
        <f>IFERROR(IF(AND(R41="Impacto",R42="Impacto"),(AC41-(+AC41*U42)),IF(AND(R41="Probabilidad",R42="Impacto"),(AC40-(+AC40*U42)),IF(R42="Probabilidad",AC41,""))),"")</f>
        <v>0.44999999999999996</v>
      </c>
      <c r="AD42" s="568" t="str">
        <f>IFERROR(IF(OR(AND(Z42="Muy Baja",AB42="Leve"),AND(Z42="Muy Baja",AB42="Menor"),AND(Z42="Baja",AB42="Leve")),"Bajo",IF(OR(AND(Z42="Muy baja",AB42="Moderado"),AND(Z42="Baja",AB42="Menor"),AND(Z42="Baja",AB42="Moderado"),AND(Z42="Media",AB42="Leve"),AND(Z42="Media",AB42="Menor"),AND(Z42="Media",AB42="Moderado"),AND(Z42="Alta",AB42="Leve"),AND(Z42="Alta",AB42="Menor")),"Moderado",IF(OR(AND(Z42="Muy Baja",AB42="Mayor"),AND(Z42="Baja",AB42="Mayor"),AND(Z42="Media",AB42="Mayor"),AND(Z42="Alta",AB42="Moderado"),AND(Z42="Alta",AB42="Mayor"),AND(Z42="Muy Alta",AB42="Leve"),AND(Z42="Muy Alta",AB42="Menor"),AND(Z42="Muy Alta",AB42="Moderado"),AND(Z42="Muy Alta",AB42="Mayor")),"Alto",IF(OR(AND(Z42="Muy Baja",AB42="Catastrófico"),AND(Z42="Baja",AB42="Catastrófico"),AND(Z42="Media",AB42="Catastrófico"),AND(Z42="Alta",AB42="Catastrófico"),AND(Z42="Muy Alta",AB42="Catastrófico")),"Extremo","")))),"")</f>
        <v>Moderado</v>
      </c>
      <c r="AE42" s="830"/>
      <c r="AF42" s="263"/>
      <c r="AG42" s="564"/>
      <c r="AH42" s="243"/>
      <c r="AI42" s="263"/>
      <c r="AJ42" s="535"/>
      <c r="AK42" s="535"/>
      <c r="AL42" s="572"/>
      <c r="AM42" s="572"/>
      <c r="AN42" s="572"/>
      <c r="AO42" s="572"/>
      <c r="AP42" s="573"/>
      <c r="AQ42" s="573"/>
      <c r="AR42" s="574"/>
      <c r="AS42" s="574"/>
      <c r="AT42" s="575"/>
      <c r="AU42" s="550"/>
    </row>
    <row r="43" spans="1:47" s="551" customFormat="1" ht="135" hidden="1" customHeight="1" x14ac:dyDescent="0.25">
      <c r="A43" s="846">
        <v>9</v>
      </c>
      <c r="B43" s="837" t="s">
        <v>817</v>
      </c>
      <c r="C43" s="837" t="s">
        <v>116</v>
      </c>
      <c r="D43" s="837" t="s">
        <v>887</v>
      </c>
      <c r="E43" s="837" t="s">
        <v>888</v>
      </c>
      <c r="F43" s="837" t="s">
        <v>889</v>
      </c>
      <c r="G43" s="837" t="s">
        <v>540</v>
      </c>
      <c r="H43" s="821">
        <v>246</v>
      </c>
      <c r="I43" s="831" t="str">
        <f>IF(H43&lt;=0,"",IF(H43&lt;=2,"Muy Baja",IF(H43&lt;=24,"Baja",IF(H43&lt;=500,"Media",IF(H43&lt;=5000,"Alta","Muy Alta")))))</f>
        <v>Media</v>
      </c>
      <c r="J43" s="839">
        <f>IF(I43="","",IF(I43="Muy Baja",0.2,IF(I43="Baja",0.4,IF(I43="Media",0.6,IF(I43="Alta",0.8,IF(I43="Muy Alta",1,))))))</f>
        <v>0.6</v>
      </c>
      <c r="K43" s="845" t="s">
        <v>125</v>
      </c>
      <c r="L43" s="563" t="str">
        <f>IF(NOT(ISERROR(MATCH(K43,'Tabla Impacto'!$B$221:$B$223,0))),'Tabla Impacto'!$F$223&amp;"Por favor no seleccionar los criterios de impacto(Afectación Económica o presupuestal y Pérdida Reputacional)",K43)</f>
        <v xml:space="preserve">     Entre 100 y 500 SMLMV </v>
      </c>
      <c r="M43" s="831" t="str">
        <f>IF(OR(L43='Tabla Impacto'!$C$11,L43='Tabla Impacto'!$D$11),"Leve",IF(OR(L43='Tabla Impacto'!$C$12,L43='Tabla Impacto'!$D$12),"Menor",IF(OR(L43='Tabla Impacto'!$C$13,L43='Tabla Impacto'!$D$13),"Moderado",IF(OR(L43='Tabla Impacto'!$C$14,L43='Tabla Impacto'!$D$14),"Mayor",IF(OR(L43='Tabla Impacto'!$C$15,L43='Tabla Impacto'!$D$15),"Catastrófico","")))))</f>
        <v>Mayor</v>
      </c>
      <c r="N43" s="839">
        <f>IF(M43="","",IF(M43="Leve",0.2,IF(M43="Menor",0.4,IF(M43="Moderado",0.6,IF(M43="Mayor",0.8,IF(M43="Catastrófico",1,))))))</f>
        <v>0.8</v>
      </c>
      <c r="O43" s="831" t="str">
        <f>IF(OR(AND(I43="Muy Baja",M43="Leve"),AND(I43="Muy Baja",M43="Menor"),AND(I43="Baja",M43="Leve")),"Bajo",IF(OR(AND(I43="Muy baja",M43="Moderado"),AND(I43="Baja",M43="Menor"),AND(I43="Baja",M43="Moderado"),AND(I43="Media",M43="Leve"),AND(I43="Media",M43="Menor"),AND(I43="Media",M43="Moderado"),AND(I43="Alta",M43="Leve"),AND(I43="Alta",M43="Menor")),"Moderado",IF(OR(AND(I43="Muy Baja",M43="Mayor"),AND(I43="Baja",M43="Mayor"),AND(I43="Media",M43="Mayor"),AND(I43="Alta",M43="Moderado"),AND(I43="Alta",M43="Mayor"),AND(I43="Muy Alta",M43="Leve"),AND(I43="Muy Alta",M43="Menor"),AND(I43="Muy Alta",M43="Moderado"),AND(I43="Muy Alta",M43="Mayor")),"Alto",IF(OR(AND(I43="Muy Baja",M43="Catastrófico"),AND(I43="Baja",M43="Catastrófico"),AND(I43="Media",M43="Catastrófico"),AND(I43="Alta",M43="Catastrófico"),AND(I43="Muy Alta",M43="Catastrófico")),"Extremo",""))))</f>
        <v>Alto</v>
      </c>
      <c r="P43" s="564">
        <v>1</v>
      </c>
      <c r="Q43" s="837" t="s">
        <v>958</v>
      </c>
      <c r="R43" s="566" t="str">
        <f t="shared" si="19"/>
        <v>Probabilidad</v>
      </c>
      <c r="S43" s="576" t="s">
        <v>13</v>
      </c>
      <c r="T43" s="576" t="s">
        <v>8</v>
      </c>
      <c r="U43" s="578" t="str">
        <f t="shared" si="10"/>
        <v>40%</v>
      </c>
      <c r="V43" s="565" t="s">
        <v>541</v>
      </c>
      <c r="W43" s="565" t="s">
        <v>21</v>
      </c>
      <c r="X43" s="565" t="s">
        <v>539</v>
      </c>
      <c r="Y43" s="567">
        <f>IFERROR(IF(R43="Probabilidad",(J43-(+J43*U43)),IF(R43="Impacto",J43,"")),"")</f>
        <v>0.36</v>
      </c>
      <c r="Z43" s="568" t="str">
        <f>IFERROR(IF(Y43="","",IF(Y43&lt;=0.2,"Muy Baja",IF(Y43&lt;=0.4,"Baja",IF(Y43&lt;=0.6,"Media",IF(Y43&lt;=0.8,"Alta","Muy Alta"))))),"")</f>
        <v>Baja</v>
      </c>
      <c r="AA43" s="569">
        <f>+Y43</f>
        <v>0.36</v>
      </c>
      <c r="AB43" s="568" t="str">
        <f>IFERROR(IF(AC43="","",IF(AC43&lt;=0.2,"Leve",IF(AC43&lt;=0.4,"Menor",IF(AC43&lt;=0.6,"Moderado",IF(AC43&lt;=0.8,"Mayor","Catastrófico"))))),"")</f>
        <v>Mayor</v>
      </c>
      <c r="AC43" s="569">
        <f>IFERROR(IF(R43="Impacto",(N43-(+N43*U43)),IF(R43="Probabilidad",N43,"")),"")</f>
        <v>0.8</v>
      </c>
      <c r="AD43" s="568" t="str">
        <f>IFERROR(IF(OR(AND(Z43="Muy Baja",AB43="Leve"),AND(Z43="Muy Baja",AB43="Menor"),AND(Z43="Baja",AB43="Leve")),"Bajo",IF(OR(AND(Z43="Muy baja",AB43="Moderado"),AND(Z43="Baja",AB43="Menor"),AND(Z43="Baja",AB43="Moderado"),AND(Z43="Media",AB43="Leve"),AND(Z43="Media",AB43="Menor"),AND(Z43="Media",AB43="Moderado"),AND(Z43="Alta",AB43="Leve"),AND(Z43="Alta",AB43="Menor")),"Moderado",IF(OR(AND(Z43="Muy Baja",AB43="Mayor"),AND(Z43="Baja",AB43="Mayor"),AND(Z43="Media",AB43="Mayor"),AND(Z43="Alta",AB43="Moderado"),AND(Z43="Alta",AB43="Mayor"),AND(Z43="Muy Alta",AB43="Leve"),AND(Z43="Muy Alta",AB43="Menor"),AND(Z43="Muy Alta",AB43="Moderado"),AND(Z43="Muy Alta",AB43="Mayor")),"Alto",IF(OR(AND(Z43="Muy Baja",AB43="Catastrófico"),AND(Z43="Baja",AB43="Catastrófico"),AND(Z43="Media",AB43="Catastrófico"),AND(Z43="Alta",AB43="Catastrófico"),AND(Z43="Muy Alta",AB43="Catastrófico")),"Extremo","")))),"")</f>
        <v>Alto</v>
      </c>
      <c r="AE43" s="830" t="s">
        <v>26</v>
      </c>
      <c r="AF43" s="539" t="s">
        <v>1076</v>
      </c>
      <c r="AG43" s="539" t="s">
        <v>1077</v>
      </c>
      <c r="AH43" s="577">
        <v>45657</v>
      </c>
      <c r="AI43" s="577" t="s">
        <v>1078</v>
      </c>
      <c r="AJ43" s="535" t="s">
        <v>1079</v>
      </c>
      <c r="AK43" s="535" t="s">
        <v>1077</v>
      </c>
      <c r="AL43" s="572"/>
      <c r="AM43" s="572"/>
      <c r="AN43" s="572"/>
      <c r="AO43" s="572"/>
      <c r="AP43" s="573"/>
      <c r="AQ43" s="573"/>
      <c r="AR43" s="574"/>
      <c r="AS43" s="574"/>
      <c r="AT43" s="575"/>
      <c r="AU43" s="550"/>
    </row>
    <row r="44" spans="1:47" s="551" customFormat="1" ht="46.5" hidden="1" customHeight="1" x14ac:dyDescent="0.25">
      <c r="A44" s="846"/>
      <c r="B44" s="837"/>
      <c r="C44" s="837"/>
      <c r="D44" s="837"/>
      <c r="E44" s="837"/>
      <c r="F44" s="837"/>
      <c r="G44" s="837"/>
      <c r="H44" s="821"/>
      <c r="I44" s="831"/>
      <c r="J44" s="839"/>
      <c r="K44" s="845"/>
      <c r="L44" s="563">
        <f ca="1">IF(NOT(ISERROR(MATCH(K44,_xlfn.ANCHORARRAY(F53),0))),J47&amp;"Por favor no seleccionar los criterios de impacto",K44)</f>
        <v>0</v>
      </c>
      <c r="M44" s="831"/>
      <c r="N44" s="839"/>
      <c r="O44" s="831"/>
      <c r="P44" s="564">
        <v>2</v>
      </c>
      <c r="Q44" s="837"/>
      <c r="R44" s="566" t="str">
        <f t="shared" si="19"/>
        <v/>
      </c>
      <c r="S44" s="576"/>
      <c r="T44" s="576"/>
      <c r="U44" s="578" t="str">
        <f t="shared" si="10"/>
        <v/>
      </c>
      <c r="V44" s="565"/>
      <c r="W44" s="565"/>
      <c r="X44" s="565"/>
      <c r="Y44" s="567" t="str">
        <f>IFERROR(IF(AND(R43="Probabilidad",R44="Probabilidad"),(AA43-(+AA43*U44)),IF(R44="Probabilidad",(J43-(+J43*U44)),IF(R44="Impacto",AA43,""))),"")</f>
        <v/>
      </c>
      <c r="Z44" s="568" t="str">
        <f t="shared" ref="Z44:Z46" si="37">IFERROR(IF(Y44="","",IF(Y44&lt;=0.2,"Muy Baja",IF(Y44&lt;=0.4,"Baja",IF(Y44&lt;=0.6,"Media",IF(Y44&lt;=0.8,"Alta","Muy Alta"))))),"")</f>
        <v/>
      </c>
      <c r="AA44" s="569" t="str">
        <f t="shared" ref="AA44:AA46" si="38">+Y44</f>
        <v/>
      </c>
      <c r="AB44" s="568" t="str">
        <f t="shared" ref="AB44:AB46" si="39">IFERROR(IF(AC44="","",IF(AC44&lt;=0.2,"Leve",IF(AC44&lt;=0.4,"Menor",IF(AC44&lt;=0.6,"Moderado",IF(AC44&lt;=0.8,"Mayor","Catastrófico"))))),"")</f>
        <v/>
      </c>
      <c r="AC44" s="569" t="str">
        <f>IFERROR(IF(AND(R43="Impacto",R44="Impacto"),(AC43-(+AC43*U44)),IF(R44="Impacto",(N43-(+N43*U44)),IF(R44="Probabilidad",AC43,""))),"")</f>
        <v/>
      </c>
      <c r="AD44" s="568" t="str">
        <f t="shared" ref="AD44:AD45" si="40">IFERROR(IF(OR(AND(Z44="Muy Baja",AB44="Leve"),AND(Z44="Muy Baja",AB44="Menor"),AND(Z44="Baja",AB44="Leve")),"Bajo",IF(OR(AND(Z44="Muy baja",AB44="Moderado"),AND(Z44="Baja",AB44="Menor"),AND(Z44="Baja",AB44="Moderado"),AND(Z44="Media",AB44="Leve"),AND(Z44="Media",AB44="Menor"),AND(Z44="Media",AB44="Moderado"),AND(Z44="Alta",AB44="Leve"),AND(Z44="Alta",AB44="Menor")),"Moderado",IF(OR(AND(Z44="Muy Baja",AB44="Mayor"),AND(Z44="Baja",AB44="Mayor"),AND(Z44="Media",AB44="Mayor"),AND(Z44="Alta",AB44="Moderado"),AND(Z44="Alta",AB44="Mayor"),AND(Z44="Muy Alta",AB44="Leve"),AND(Z44="Muy Alta",AB44="Menor"),AND(Z44="Muy Alta",AB44="Moderado"),AND(Z44="Muy Alta",AB44="Mayor")),"Alto",IF(OR(AND(Z44="Muy Baja",AB44="Catastrófico"),AND(Z44="Baja",AB44="Catastrófico"),AND(Z44="Media",AB44="Catastrófico"),AND(Z44="Alta",AB44="Catastrófico"),AND(Z44="Muy Alta",AB44="Catastrófico")),"Extremo","")))),"")</f>
        <v/>
      </c>
      <c r="AE44" s="830"/>
      <c r="AF44" s="539"/>
      <c r="AG44" s="539"/>
      <c r="AH44" s="577"/>
      <c r="AI44" s="577"/>
      <c r="AJ44" s="535"/>
      <c r="AK44" s="535"/>
      <c r="AL44" s="572"/>
      <c r="AM44" s="572"/>
      <c r="AN44" s="572"/>
      <c r="AO44" s="572"/>
      <c r="AP44" s="573"/>
      <c r="AQ44" s="573"/>
      <c r="AR44" s="574"/>
      <c r="AS44" s="574"/>
      <c r="AT44" s="575"/>
      <c r="AU44" s="550"/>
    </row>
    <row r="45" spans="1:47" s="551" customFormat="1" ht="46.5" hidden="1" customHeight="1" x14ac:dyDescent="0.25">
      <c r="A45" s="846"/>
      <c r="B45" s="837"/>
      <c r="C45" s="837"/>
      <c r="D45" s="837"/>
      <c r="E45" s="837"/>
      <c r="F45" s="837"/>
      <c r="G45" s="837"/>
      <c r="H45" s="821"/>
      <c r="I45" s="831"/>
      <c r="J45" s="839"/>
      <c r="K45" s="845"/>
      <c r="L45" s="563">
        <f ca="1">IF(NOT(ISERROR(MATCH(K45,_xlfn.ANCHORARRAY(F54),0))),J48&amp;"Por favor no seleccionar los criterios de impacto",K45)</f>
        <v>0</v>
      </c>
      <c r="M45" s="831"/>
      <c r="N45" s="839"/>
      <c r="O45" s="831"/>
      <c r="P45" s="564">
        <v>3</v>
      </c>
      <c r="Q45" s="837"/>
      <c r="R45" s="566" t="str">
        <f t="shared" si="19"/>
        <v/>
      </c>
      <c r="S45" s="576"/>
      <c r="T45" s="576"/>
      <c r="U45" s="578" t="str">
        <f t="shared" si="10"/>
        <v/>
      </c>
      <c r="V45" s="565"/>
      <c r="W45" s="565"/>
      <c r="X45" s="565"/>
      <c r="Y45" s="567" t="str">
        <f>IFERROR(IF(AND(R44="Probabilidad",R45="Probabilidad"),(AA44-(+AA44*U45)),IF(AND(R44="Impacto",R45="Probabilidad"),(AA43-(+AA43*U45)),IF(R45="Impacto",AA44,""))),"")</f>
        <v/>
      </c>
      <c r="Z45" s="568" t="str">
        <f t="shared" si="37"/>
        <v/>
      </c>
      <c r="AA45" s="569" t="str">
        <f t="shared" si="38"/>
        <v/>
      </c>
      <c r="AB45" s="568" t="str">
        <f t="shared" si="39"/>
        <v/>
      </c>
      <c r="AC45" s="569" t="str">
        <f>IFERROR(IF(AND(R44="Impacto",R45="Impacto"),(AC44-(+AC44*U45)),IF(AND(R44="Probabilidad",R45="Impacto"),(AC43-(+AC43*U45)),IF(R45="Probabilidad",AC44,""))),"")</f>
        <v/>
      </c>
      <c r="AD45" s="568" t="str">
        <f t="shared" si="40"/>
        <v/>
      </c>
      <c r="AE45" s="830"/>
      <c r="AF45" s="539"/>
      <c r="AG45" s="539"/>
      <c r="AH45" s="577"/>
      <c r="AI45" s="577"/>
      <c r="AJ45" s="535"/>
      <c r="AK45" s="535"/>
      <c r="AL45" s="572"/>
      <c r="AM45" s="572"/>
      <c r="AN45" s="572"/>
      <c r="AO45" s="572"/>
      <c r="AP45" s="573"/>
      <c r="AQ45" s="573"/>
      <c r="AR45" s="574"/>
      <c r="AS45" s="574"/>
      <c r="AT45" s="575"/>
      <c r="AU45" s="550"/>
    </row>
    <row r="46" spans="1:47" s="551" customFormat="1" ht="46.5" hidden="1" customHeight="1" x14ac:dyDescent="0.25">
      <c r="A46" s="846"/>
      <c r="B46" s="837"/>
      <c r="C46" s="837"/>
      <c r="D46" s="837"/>
      <c r="E46" s="837"/>
      <c r="F46" s="837"/>
      <c r="G46" s="837"/>
      <c r="H46" s="821"/>
      <c r="I46" s="831"/>
      <c r="J46" s="839"/>
      <c r="K46" s="845"/>
      <c r="L46" s="563">
        <f ca="1">IF(NOT(ISERROR(MATCH(K46,_xlfn.ANCHORARRAY(F47),0))),J49&amp;"Por favor no seleccionar los criterios de impacto",K46)</f>
        <v>0</v>
      </c>
      <c r="M46" s="831"/>
      <c r="N46" s="839"/>
      <c r="O46" s="831"/>
      <c r="P46" s="564">
        <v>4</v>
      </c>
      <c r="Q46" s="837"/>
      <c r="R46" s="566" t="str">
        <f t="shared" si="19"/>
        <v/>
      </c>
      <c r="S46" s="576"/>
      <c r="T46" s="576"/>
      <c r="U46" s="578" t="str">
        <f t="shared" si="10"/>
        <v/>
      </c>
      <c r="V46" s="565"/>
      <c r="W46" s="565"/>
      <c r="X46" s="565"/>
      <c r="Y46" s="567" t="str">
        <f>IFERROR(IF(AND(R45="Probabilidad",R46="Probabilidad"),(AA45-(+AA45*U46)),IF(AND(R45="Impacto",R46="Probabilidad"),(AA44-(+AA44*U46)),IF(R46="Impacto",AA45,""))),"")</f>
        <v/>
      </c>
      <c r="Z46" s="568" t="str">
        <f t="shared" si="37"/>
        <v/>
      </c>
      <c r="AA46" s="569" t="str">
        <f t="shared" si="38"/>
        <v/>
      </c>
      <c r="AB46" s="568" t="str">
        <f t="shared" si="39"/>
        <v/>
      </c>
      <c r="AC46" s="569" t="str">
        <f>IFERROR(IF(AND(R45="Impacto",R46="Impacto"),(AC45-(+AC45*U46)),IF(AND(R45="Probabilidad",R46="Impacto"),(AC44-(+AC44*U46)),IF(R46="Probabilidad",AC45,""))),"")</f>
        <v/>
      </c>
      <c r="AD46" s="568" t="str">
        <f>IFERROR(IF(OR(AND(Z46="Muy Baja",AB46="Leve"),AND(Z46="Muy Baja",AB46="Menor"),AND(Z46="Baja",AB46="Leve")),"Bajo",IF(OR(AND(Z46="Muy baja",AB46="Moderado"),AND(Z46="Baja",AB46="Menor"),AND(Z46="Baja",AB46="Moderado"),AND(Z46="Media",AB46="Leve"),AND(Z46="Media",AB46="Menor"),AND(Z46="Media",AB46="Moderado"),AND(Z46="Alta",AB46="Leve"),AND(Z46="Alta",AB46="Menor")),"Moderado",IF(OR(AND(Z46="Muy Baja",AB46="Mayor"),AND(Z46="Baja",AB46="Mayor"),AND(Z46="Media",AB46="Mayor"),AND(Z46="Alta",AB46="Moderado"),AND(Z46="Alta",AB46="Mayor"),AND(Z46="Muy Alta",AB46="Leve"),AND(Z46="Muy Alta",AB46="Menor"),AND(Z46="Muy Alta",AB46="Moderado"),AND(Z46="Muy Alta",AB46="Mayor")),"Alto",IF(OR(AND(Z46="Muy Baja",AB46="Catastrófico"),AND(Z46="Baja",AB46="Catastrófico"),AND(Z46="Media",AB46="Catastrófico"),AND(Z46="Alta",AB46="Catastrófico"),AND(Z46="Muy Alta",AB46="Catastrófico")),"Extremo","")))),"")</f>
        <v/>
      </c>
      <c r="AE46" s="830"/>
      <c r="AF46" s="539"/>
      <c r="AG46" s="539"/>
      <c r="AH46" s="577"/>
      <c r="AI46" s="577"/>
      <c r="AJ46" s="535"/>
      <c r="AK46" s="535"/>
      <c r="AL46" s="572"/>
      <c r="AM46" s="572"/>
      <c r="AN46" s="572"/>
      <c r="AO46" s="572"/>
      <c r="AP46" s="573"/>
      <c r="AQ46" s="573"/>
      <c r="AR46" s="574"/>
      <c r="AS46" s="574"/>
      <c r="AT46" s="575"/>
      <c r="AU46" s="550"/>
    </row>
    <row r="47" spans="1:47" s="551" customFormat="1" ht="145.5" hidden="1" customHeight="1" x14ac:dyDescent="0.25">
      <c r="A47" s="846">
        <v>10</v>
      </c>
      <c r="B47" s="837" t="s">
        <v>817</v>
      </c>
      <c r="C47" s="837" t="s">
        <v>115</v>
      </c>
      <c r="D47" s="837" t="s">
        <v>893</v>
      </c>
      <c r="E47" s="837" t="s">
        <v>894</v>
      </c>
      <c r="F47" s="837" t="s">
        <v>895</v>
      </c>
      <c r="G47" s="837" t="s">
        <v>540</v>
      </c>
      <c r="H47" s="821">
        <v>365</v>
      </c>
      <c r="I47" s="831" t="str">
        <f>IF(H47&lt;=0,"",IF(H47&lt;=2,"Muy Baja",IF(H47&lt;=24,"Baja",IF(H47&lt;=500,"Media",IF(H47&lt;=5000,"Alta","Muy Alta")))))</f>
        <v>Media</v>
      </c>
      <c r="J47" s="839">
        <f>IF(I47="","",IF(I47="Muy Baja",0.2,IF(I47="Baja",0.4,IF(I47="Media",0.6,IF(I47="Alta",0.8,IF(I47="Muy Alta",1,))))))</f>
        <v>0.6</v>
      </c>
      <c r="K47" s="845" t="s">
        <v>130</v>
      </c>
      <c r="L47" s="563" t="str">
        <f>IF(NOT(ISERROR(MATCH(K47,'Tabla Impacto'!$B$221:$B$223,0))),'Tabla Impacto'!$F$223&amp;"Por favor no seleccionar los criterios de impacto(Afectación Económica o presupuestal y Pérdida Reputacional)",K47)</f>
        <v xml:space="preserve">     El riesgo afecta la imagen de de la entidad con efecto publicitario sostenido a nivel de sector administrativo, nivel departamental o municipal</v>
      </c>
      <c r="M47" s="831" t="str">
        <f>IF(OR(L47='Tabla Impacto'!$C$11,L47='Tabla Impacto'!$D$11),"Leve",IF(OR(L47='Tabla Impacto'!$C$12,L47='Tabla Impacto'!$D$12),"Menor",IF(OR(L47='Tabla Impacto'!$C$13,L47='Tabla Impacto'!$D$13),"Moderado",IF(OR(L47='Tabla Impacto'!$C$14,L47='Tabla Impacto'!$D$14),"Mayor",IF(OR(L47='Tabla Impacto'!$C$15,L47='Tabla Impacto'!$D$15),"Catastrófico","")))))</f>
        <v>Mayor</v>
      </c>
      <c r="N47" s="839">
        <f>IF(M47="","",IF(M47="Leve",0.2,IF(M47="Menor",0.4,IF(M47="Moderado",0.6,IF(M47="Mayor",0.8,IF(M47="Catastrófico",1,))))))</f>
        <v>0.8</v>
      </c>
      <c r="O47" s="831" t="str">
        <f>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Alto</v>
      </c>
      <c r="P47" s="564">
        <v>1</v>
      </c>
      <c r="Q47" s="576" t="s">
        <v>963</v>
      </c>
      <c r="R47" s="566" t="str">
        <f t="shared" si="19"/>
        <v>Probabilidad</v>
      </c>
      <c r="S47" s="576" t="s">
        <v>13</v>
      </c>
      <c r="T47" s="576" t="s">
        <v>8</v>
      </c>
      <c r="U47" s="578" t="str">
        <f t="shared" si="10"/>
        <v>40%</v>
      </c>
      <c r="V47" s="565" t="s">
        <v>18</v>
      </c>
      <c r="W47" s="565" t="s">
        <v>21</v>
      </c>
      <c r="X47" s="565" t="s">
        <v>539</v>
      </c>
      <c r="Y47" s="567">
        <f>IFERROR(IF(R47="Probabilidad",(J47-(+J47*U47)),IF(R47="Impacto",J47,"")),"")</f>
        <v>0.36</v>
      </c>
      <c r="Z47" s="568" t="str">
        <f>IFERROR(IF(Y47="","",IF(Y47&lt;=0.2,"Muy Baja",IF(Y47&lt;=0.4,"Baja",IF(Y47&lt;=0.6,"Media",IF(Y47&lt;=0.8,"Alta","Muy Alta"))))),"")</f>
        <v>Baja</v>
      </c>
      <c r="AA47" s="569">
        <f>+Y47</f>
        <v>0.36</v>
      </c>
      <c r="AB47" s="568" t="str">
        <f>IFERROR(IF(AC47="","",IF(AC47&lt;=0.2,"Leve",IF(AC47&lt;=0.4,"Menor",IF(AC47&lt;=0.6,"Moderado",IF(AC47&lt;=0.8,"Mayor","Catastrófico"))))),"")</f>
        <v>Mayor</v>
      </c>
      <c r="AC47" s="569">
        <f>IFERROR(IF(R47="Impacto",(N47-(+N47*U47)),IF(R47="Probabilidad",N47,"")),"")</f>
        <v>0.8</v>
      </c>
      <c r="AD47" s="568" t="str">
        <f>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Alto</v>
      </c>
      <c r="AE47" s="830" t="s">
        <v>26</v>
      </c>
      <c r="AF47" s="270" t="s">
        <v>1080</v>
      </c>
      <c r="AG47" s="270" t="s">
        <v>1081</v>
      </c>
      <c r="AH47" s="583">
        <v>45657</v>
      </c>
      <c r="AI47" s="270" t="s">
        <v>1082</v>
      </c>
      <c r="AJ47" s="535" t="s">
        <v>1079</v>
      </c>
      <c r="AK47" s="535" t="s">
        <v>1083</v>
      </c>
      <c r="AL47" s="572"/>
      <c r="AM47" s="572"/>
      <c r="AN47" s="572"/>
      <c r="AO47" s="572"/>
      <c r="AP47" s="573"/>
      <c r="AQ47" s="573"/>
      <c r="AR47" s="574"/>
      <c r="AS47" s="574"/>
      <c r="AT47" s="575"/>
      <c r="AU47" s="550"/>
    </row>
    <row r="48" spans="1:47" s="551" customFormat="1" ht="96.75" hidden="1" customHeight="1" x14ac:dyDescent="0.25">
      <c r="A48" s="846"/>
      <c r="B48" s="837"/>
      <c r="C48" s="837"/>
      <c r="D48" s="837"/>
      <c r="E48" s="837"/>
      <c r="F48" s="837"/>
      <c r="G48" s="837"/>
      <c r="H48" s="821"/>
      <c r="I48" s="831"/>
      <c r="J48" s="839"/>
      <c r="K48" s="845"/>
      <c r="L48" s="563">
        <f ca="1">IF(NOT(ISERROR(MATCH(K48,_xlfn.ANCHORARRAY(F103),0))),J119&amp;"Por favor no seleccionar los criterios de impacto",K48)</f>
        <v>0</v>
      </c>
      <c r="M48" s="831"/>
      <c r="N48" s="839"/>
      <c r="O48" s="831"/>
      <c r="P48" s="564">
        <v>2</v>
      </c>
      <c r="Q48" s="565" t="s">
        <v>964</v>
      </c>
      <c r="R48" s="566" t="str">
        <f>IF(OR(S48="Preventivo",S48="Detectivo"),"Probabilidad",IF(S48="Correctivo","Impacto",""))</f>
        <v>Probabilidad</v>
      </c>
      <c r="S48" s="565" t="s">
        <v>13</v>
      </c>
      <c r="T48" s="565" t="s">
        <v>8</v>
      </c>
      <c r="U48" s="565" t="str">
        <f>IF(AND(S48="Preventivo",T48="Automático"),"50%",IF(AND(S48="Preventivo",T48="Manual"),"40%",IF(AND(S48="Detectivo",T48="Automático"),"40%",IF(AND(S48="Detectivo",T48="Manual"),"30%",IF(AND(S48="Correctivo",T48="Automático"),"35%",IF(AND(S48="Correctivo",T48="Manual"),"25%",""))))))</f>
        <v>40%</v>
      </c>
      <c r="V48" s="565" t="s">
        <v>18</v>
      </c>
      <c r="W48" s="565" t="s">
        <v>21</v>
      </c>
      <c r="X48" s="565" t="s">
        <v>539</v>
      </c>
      <c r="Y48" s="567">
        <f>IFERROR(IF(AND(R47="Probabilidad",R48="Probabilidad"),(AA47-(+AA47*U48)),IF(R48="Probabilidad",(J47-(+J47*U48)),IF(R48="Impacto",AA47,""))),"")</f>
        <v>0.216</v>
      </c>
      <c r="Z48" s="568" t="str">
        <f t="shared" ref="Z48:Z50" si="41">IFERROR(IF(Y48="","",IF(Y48&lt;=0.2,"Muy Baja",IF(Y48&lt;=0.4,"Baja",IF(Y48&lt;=0.6,"Media",IF(Y48&lt;=0.8,"Alta","Muy Alta"))))),"")</f>
        <v>Baja</v>
      </c>
      <c r="AA48" s="569">
        <f t="shared" ref="AA48:AA50" si="42">+Y48</f>
        <v>0.216</v>
      </c>
      <c r="AB48" s="568" t="str">
        <f t="shared" ref="AB48:AB50" si="43">IFERROR(IF(AC48="","",IF(AC48&lt;=0.2,"Leve",IF(AC48&lt;=0.4,"Menor",IF(AC48&lt;=0.6,"Moderado",IF(AC48&lt;=0.8,"Mayor","Catastrófico"))))),"")</f>
        <v>Mayor</v>
      </c>
      <c r="AC48" s="569">
        <f>IFERROR(IF(AND(R47="Impacto",R48="Impacto"),(AC47-(+AC47*U48)),IF(R48="Impacto",(N47-(+N47*U48)),IF(R48="Probabilidad",AC47,""))),"")</f>
        <v>0.8</v>
      </c>
      <c r="AD48" s="568" t="str">
        <f t="shared" ref="AD48:AD49" si="44">IFERROR(IF(OR(AND(Z48="Muy Baja",AB48="Leve"),AND(Z48="Muy Baja",AB48="Menor"),AND(Z48="Baja",AB48="Leve")),"Bajo",IF(OR(AND(Z48="Muy baja",AB48="Moderado"),AND(Z48="Baja",AB48="Menor"),AND(Z48="Baja",AB48="Moderado"),AND(Z48="Media",AB48="Leve"),AND(Z48="Media",AB48="Menor"),AND(Z48="Media",AB48="Moderado"),AND(Z48="Alta",AB48="Leve"),AND(Z48="Alta",AB48="Menor")),"Moderado",IF(OR(AND(Z48="Muy Baja",AB48="Mayor"),AND(Z48="Baja",AB48="Mayor"),AND(Z48="Media",AB48="Mayor"),AND(Z48="Alta",AB48="Moderado"),AND(Z48="Alta",AB48="Mayor"),AND(Z48="Muy Alta",AB48="Leve"),AND(Z48="Muy Alta",AB48="Menor"),AND(Z48="Muy Alta",AB48="Moderado"),AND(Z48="Muy Alta",AB48="Mayor")),"Alto",IF(OR(AND(Z48="Muy Baja",AB48="Catastrófico"),AND(Z48="Baja",AB48="Catastrófico"),AND(Z48="Media",AB48="Catastrófico"),AND(Z48="Alta",AB48="Catastrófico"),AND(Z48="Muy Alta",AB48="Catastrófico")),"Extremo","")))),"")</f>
        <v>Alto</v>
      </c>
      <c r="AE48" s="830"/>
      <c r="AF48" s="539"/>
      <c r="AG48" s="539"/>
      <c r="AH48" s="577"/>
      <c r="AI48" s="577"/>
      <c r="AJ48" s="535"/>
      <c r="AK48" s="535"/>
      <c r="AL48" s="572"/>
      <c r="AM48" s="572"/>
      <c r="AN48" s="572"/>
      <c r="AO48" s="572"/>
      <c r="AP48" s="573"/>
      <c r="AQ48" s="573"/>
      <c r="AR48" s="574"/>
      <c r="AS48" s="574"/>
      <c r="AT48" s="575"/>
      <c r="AU48" s="550"/>
    </row>
    <row r="49" spans="1:47" s="551" customFormat="1" ht="46.5" hidden="1" customHeight="1" x14ac:dyDescent="0.25">
      <c r="A49" s="846"/>
      <c r="B49" s="837"/>
      <c r="C49" s="837"/>
      <c r="D49" s="837"/>
      <c r="E49" s="837"/>
      <c r="F49" s="837"/>
      <c r="G49" s="837"/>
      <c r="H49" s="821"/>
      <c r="I49" s="831"/>
      <c r="J49" s="839"/>
      <c r="K49" s="845"/>
      <c r="L49" s="563">
        <f ca="1">IF(NOT(ISERROR(MATCH(K49,_xlfn.ANCHORARRAY(F104),0))),J124&amp;"Por favor no seleccionar los criterios de impacto",K49)</f>
        <v>0</v>
      </c>
      <c r="M49" s="831"/>
      <c r="N49" s="839"/>
      <c r="O49" s="831"/>
      <c r="P49" s="564">
        <v>3</v>
      </c>
      <c r="Q49" s="576"/>
      <c r="R49" s="566" t="str">
        <f t="shared" si="19"/>
        <v/>
      </c>
      <c r="S49" s="576"/>
      <c r="T49" s="576"/>
      <c r="U49" s="578" t="str">
        <f t="shared" si="10"/>
        <v/>
      </c>
      <c r="V49" s="565"/>
      <c r="W49" s="565"/>
      <c r="X49" s="565"/>
      <c r="Y49" s="567" t="str">
        <f>IFERROR(IF(AND(#REF!="Probabilidad",R49="Probabilidad"),(AA48-(+AA48*U49)),IF(AND(#REF!="Impacto",R49="Probabilidad"),(AA47-(+AA47*U49)),IF(R49="Impacto",AA48,""))),"")</f>
        <v/>
      </c>
      <c r="Z49" s="568" t="str">
        <f t="shared" si="41"/>
        <v/>
      </c>
      <c r="AA49" s="569" t="str">
        <f t="shared" si="42"/>
        <v/>
      </c>
      <c r="AB49" s="568" t="str">
        <f t="shared" si="43"/>
        <v/>
      </c>
      <c r="AC49" s="569" t="str">
        <f>IFERROR(IF(AND(#REF!="Impacto",R49="Impacto"),(AC48-(+AC48*U49)),IF(AND(#REF!="Probabilidad",R49="Impacto"),(AC47-(+AC47*U49)),IF(R49="Probabilidad",AC48,""))),"")</f>
        <v/>
      </c>
      <c r="AD49" s="568" t="str">
        <f t="shared" si="44"/>
        <v/>
      </c>
      <c r="AE49" s="830"/>
      <c r="AF49" s="530"/>
      <c r="AG49" s="530"/>
      <c r="AH49" s="530"/>
      <c r="AI49" s="532"/>
      <c r="AJ49" s="584"/>
      <c r="AK49" s="584"/>
      <c r="AL49" s="572"/>
      <c r="AM49" s="572"/>
      <c r="AN49" s="572"/>
      <c r="AO49" s="572"/>
      <c r="AP49" s="573"/>
      <c r="AQ49" s="573"/>
      <c r="AR49" s="574"/>
      <c r="AS49" s="574"/>
      <c r="AT49" s="575"/>
      <c r="AU49" s="550"/>
    </row>
    <row r="50" spans="1:47" s="551" customFormat="1" ht="79.5" hidden="1" customHeight="1" x14ac:dyDescent="0.25">
      <c r="A50" s="846"/>
      <c r="B50" s="837"/>
      <c r="C50" s="837"/>
      <c r="D50" s="837"/>
      <c r="E50" s="837"/>
      <c r="F50" s="837"/>
      <c r="G50" s="837"/>
      <c r="H50" s="821"/>
      <c r="I50" s="831"/>
      <c r="J50" s="839"/>
      <c r="K50" s="845"/>
      <c r="L50" s="563">
        <f ca="1">IF(NOT(ISERROR(MATCH(K50,_xlfn.ANCHORARRAY(F121),0))),J125&amp;"Por favor no seleccionar los criterios de impacto",K50)</f>
        <v>0</v>
      </c>
      <c r="M50" s="831"/>
      <c r="N50" s="839"/>
      <c r="O50" s="831"/>
      <c r="P50" s="564">
        <v>4</v>
      </c>
      <c r="Y50" s="567" t="str">
        <f>IFERROR(IF(AND(R49="Probabilidad",R48="Probabilidad"),(AA49-(+AA49*U48)),IF(AND(R49="Impacto",R48="Probabilidad"),(AA48-(+AA48*U48)),IF(R48="Impacto",AA49,""))),"")</f>
        <v/>
      </c>
      <c r="Z50" s="568" t="str">
        <f t="shared" si="41"/>
        <v/>
      </c>
      <c r="AA50" s="569" t="str">
        <f t="shared" si="42"/>
        <v/>
      </c>
      <c r="AB50" s="568" t="str">
        <f t="shared" si="43"/>
        <v/>
      </c>
      <c r="AC50" s="569" t="str">
        <f>IFERROR(IF(AND(R49="Impacto",R48="Impacto"),(AC49-(+AC49*U48)),IF(AND(R49="Probabilidad",R48="Impacto"),(AC48-(+AC48*U48)),IF(R48="Probabilidad",AC49,""))),"")</f>
        <v/>
      </c>
      <c r="AD50" s="568" t="str">
        <f>IFERROR(IF(OR(AND(Z50="Muy Baja",AB50="Leve"),AND(Z50="Muy Baja",AB50="Menor"),AND(Z50="Baja",AB50="Leve")),"Bajo",IF(OR(AND(Z50="Muy baja",AB50="Moderado"),AND(Z50="Baja",AB50="Menor"),AND(Z50="Baja",AB50="Moderado"),AND(Z50="Media",AB50="Leve"),AND(Z50="Media",AB50="Menor"),AND(Z50="Media",AB50="Moderado"),AND(Z50="Alta",AB50="Leve"),AND(Z50="Alta",AB50="Menor")),"Moderado",IF(OR(AND(Z50="Muy Baja",AB50="Mayor"),AND(Z50="Baja",AB50="Mayor"),AND(Z50="Media",AB50="Mayor"),AND(Z50="Alta",AB50="Moderado"),AND(Z50="Alta",AB50="Mayor"),AND(Z50="Muy Alta",AB50="Leve"),AND(Z50="Muy Alta",AB50="Menor"),AND(Z50="Muy Alta",AB50="Moderado"),AND(Z50="Muy Alta",AB50="Mayor")),"Alto",IF(OR(AND(Z50="Muy Baja",AB50="Catastrófico"),AND(Z50="Baja",AB50="Catastrófico"),AND(Z50="Media",AB50="Catastrófico"),AND(Z50="Alta",AB50="Catastrófico"),AND(Z50="Muy Alta",AB50="Catastrófico")),"Extremo","")))),"")</f>
        <v/>
      </c>
      <c r="AE50" s="830"/>
      <c r="AF50" s="530"/>
      <c r="AG50" s="530"/>
      <c r="AH50" s="530"/>
      <c r="AI50" s="532"/>
      <c r="AJ50" s="584"/>
      <c r="AK50" s="584"/>
      <c r="AL50" s="572"/>
      <c r="AM50" s="572"/>
      <c r="AN50" s="572"/>
      <c r="AO50" s="572"/>
      <c r="AP50" s="573"/>
      <c r="AQ50" s="573"/>
      <c r="AR50" s="574"/>
      <c r="AS50" s="574"/>
      <c r="AT50" s="575"/>
      <c r="AU50" s="550"/>
    </row>
    <row r="51" spans="1:47" s="551" customFormat="1" ht="169.5" hidden="1" customHeight="1" x14ac:dyDescent="0.25">
      <c r="A51" s="846">
        <v>11</v>
      </c>
      <c r="B51" s="837" t="s">
        <v>817</v>
      </c>
      <c r="C51" s="837" t="s">
        <v>115</v>
      </c>
      <c r="D51" s="837" t="s">
        <v>896</v>
      </c>
      <c r="E51" s="837" t="s">
        <v>897</v>
      </c>
      <c r="F51" s="837" t="s">
        <v>898</v>
      </c>
      <c r="G51" s="837" t="s">
        <v>540</v>
      </c>
      <c r="H51" s="821">
        <v>365</v>
      </c>
      <c r="I51" s="831" t="str">
        <f>IF(H51&lt;=0,"",IF(H51&lt;=2,"Muy Baja",IF(H51&lt;=24,"Baja",IF(H51&lt;=500,"Media",IF(H51&lt;=5000,"Alta","Muy Alta")))))</f>
        <v>Media</v>
      </c>
      <c r="J51" s="839">
        <f>IF(I51="","",IF(I51="Muy Baja",0.2,IF(I51="Baja",0.4,IF(I51="Media",0.6,IF(I51="Alta",0.8,IF(I51="Muy Alta",1,))))))</f>
        <v>0.6</v>
      </c>
      <c r="K51" s="845" t="s">
        <v>130</v>
      </c>
      <c r="L51" s="563" t="str">
        <f>IF(NOT(ISERROR(MATCH(K51,'Tabla Impacto'!$B$221:$B$223,0))),'Tabla Impacto'!$F$223&amp;"Por favor no seleccionar los criterios de impacto(Afectación Económica o presupuestal y Pérdida Reputacional)",K51)</f>
        <v xml:space="preserve">     El riesgo afecta la imagen de de la entidad con efecto publicitario sostenido a nivel de sector administrativo, nivel departamental o municipal</v>
      </c>
      <c r="M51" s="831" t="str">
        <f>IF(OR(L51='Tabla Impacto'!$C$11,L51='Tabla Impacto'!$D$11),"Leve",IF(OR(L51='Tabla Impacto'!$C$12,L51='Tabla Impacto'!$D$12),"Menor",IF(OR(L51='Tabla Impacto'!$C$13,L51='Tabla Impacto'!$D$13),"Moderado",IF(OR(L51='Tabla Impacto'!$C$14,L51='Tabla Impacto'!$D$14),"Mayor",IF(OR(L51='Tabla Impacto'!$C$15,L51='Tabla Impacto'!$D$15),"Catastrófico","")))))</f>
        <v>Mayor</v>
      </c>
      <c r="N51" s="839">
        <f>IF(M51="","",IF(M51="Leve",0.2,IF(M51="Menor",0.4,IF(M51="Moderado",0.6,IF(M51="Mayor",0.8,IF(M51="Catastrófico",1,))))))</f>
        <v>0.8</v>
      </c>
      <c r="O51" s="831" t="str">
        <f>IF(OR(AND(I51="Muy Baja",M51="Leve"),AND(I51="Muy Baja",M51="Menor"),AND(I51="Baja",M51="Leve")),"Bajo",IF(OR(AND(I51="Muy baja",M51="Moderado"),AND(I51="Baja",M51="Menor"),AND(I51="Baja",M51="Moderado"),AND(I51="Media",M51="Leve"),AND(I51="Media",M51="Menor"),AND(I51="Media",M51="Moderado"),AND(I51="Alta",M51="Leve"),AND(I51="Alta",M51="Menor")),"Moderado",IF(OR(AND(I51="Muy Baja",M51="Mayor"),AND(I51="Baja",M51="Mayor"),AND(I51="Media",M51="Mayor"),AND(I51="Alta",M51="Moderado"),AND(I51="Alta",M51="Mayor"),AND(I51="Muy Alta",M51="Leve"),AND(I51="Muy Alta",M51="Menor"),AND(I51="Muy Alta",M51="Moderado"),AND(I51="Muy Alta",M51="Mayor")),"Alto",IF(OR(AND(I51="Muy Baja",M51="Catastrófico"),AND(I51="Baja",M51="Catastrófico"),AND(I51="Media",M51="Catastrófico"),AND(I51="Alta",M51="Catastrófico"),AND(I51="Muy Alta",M51="Catastrófico")),"Extremo",""))))</f>
        <v>Alto</v>
      </c>
      <c r="P51" s="564">
        <v>1</v>
      </c>
      <c r="Q51" s="576" t="s">
        <v>961</v>
      </c>
      <c r="R51" s="576" t="str">
        <f t="shared" si="19"/>
        <v>Probabilidad</v>
      </c>
      <c r="S51" s="576" t="s">
        <v>13</v>
      </c>
      <c r="T51" s="576" t="s">
        <v>8</v>
      </c>
      <c r="U51" s="576" t="str">
        <f t="shared" si="10"/>
        <v>40%</v>
      </c>
      <c r="V51" s="576" t="s">
        <v>18</v>
      </c>
      <c r="W51" s="576" t="s">
        <v>21</v>
      </c>
      <c r="X51" s="576" t="s">
        <v>539</v>
      </c>
      <c r="Y51" s="567">
        <f>IFERROR(IF(R51="Probabilidad",(J51-(+J51*U51)),IF(R51="Impacto",J51,"")),"")</f>
        <v>0.36</v>
      </c>
      <c r="Z51" s="568" t="str">
        <f>IFERROR(IF(Y51="","",IF(Y51&lt;=0.2,"Muy Baja",IF(Y51&lt;=0.4,"Baja",IF(Y51&lt;=0.6,"Media",IF(Y51&lt;=0.8,"Alta","Muy Alta"))))),"")</f>
        <v>Baja</v>
      </c>
      <c r="AA51" s="569">
        <f>+Y51</f>
        <v>0.36</v>
      </c>
      <c r="AB51" s="568" t="str">
        <f>IFERROR(IF(AC51="","",IF(AC51&lt;=0.2,"Leve",IF(AC51&lt;=0.4,"Menor",IF(AC51&lt;=0.6,"Moderado",IF(AC51&lt;=0.8,"Mayor","Catastrófico"))))),"")</f>
        <v>Mayor</v>
      </c>
      <c r="AC51" s="569">
        <f>IFERROR(IF(R51="Impacto",(N51-(+N51*U51)),IF(R51="Probabilidad",N51,"")),"")</f>
        <v>0.8</v>
      </c>
      <c r="AD51" s="568" t="str">
        <f>IFERROR(IF(OR(AND(Z51="Muy Baja",AB51="Leve"),AND(Z51="Muy Baja",AB51="Menor"),AND(Z51="Baja",AB51="Leve")),"Bajo",IF(OR(AND(Z51="Muy baja",AB51="Moderado"),AND(Z51="Baja",AB51="Menor"),AND(Z51="Baja",AB51="Moderado"),AND(Z51="Media",AB51="Leve"),AND(Z51="Media",AB51="Menor"),AND(Z51="Media",AB51="Moderado"),AND(Z51="Alta",AB51="Leve"),AND(Z51="Alta",AB51="Menor")),"Moderado",IF(OR(AND(Z51="Muy Baja",AB51="Mayor"),AND(Z51="Baja",AB51="Mayor"),AND(Z51="Media",AB51="Mayor"),AND(Z51="Alta",AB51="Moderado"),AND(Z51="Alta",AB51="Mayor"),AND(Z51="Muy Alta",AB51="Leve"),AND(Z51="Muy Alta",AB51="Menor"),AND(Z51="Muy Alta",AB51="Moderado"),AND(Z51="Muy Alta",AB51="Mayor")),"Alto",IF(OR(AND(Z51="Muy Baja",AB51="Catastrófico"),AND(Z51="Baja",AB51="Catastrófico"),AND(Z51="Media",AB51="Catastrófico"),AND(Z51="Alta",AB51="Catastrófico"),AND(Z51="Muy Alta",AB51="Catastrófico")),"Extremo","")))),"")</f>
        <v>Alto</v>
      </c>
      <c r="AE51" s="830" t="s">
        <v>26</v>
      </c>
      <c r="AF51" s="270" t="s">
        <v>1084</v>
      </c>
      <c r="AG51" s="270" t="s">
        <v>1085</v>
      </c>
      <c r="AH51" s="579">
        <v>45657</v>
      </c>
      <c r="AI51" s="270" t="s">
        <v>1086</v>
      </c>
      <c r="AJ51" s="535" t="s">
        <v>1079</v>
      </c>
      <c r="AK51" s="535" t="s">
        <v>1085</v>
      </c>
      <c r="AL51" s="572"/>
      <c r="AM51" s="572"/>
      <c r="AN51" s="572"/>
      <c r="AO51" s="572"/>
      <c r="AP51" s="573"/>
      <c r="AQ51" s="573"/>
      <c r="AR51" s="574"/>
      <c r="AS51" s="574"/>
      <c r="AT51" s="575"/>
      <c r="AU51" s="550"/>
    </row>
    <row r="52" spans="1:47" s="551" customFormat="1" ht="123.75" hidden="1" customHeight="1" thickBot="1" x14ac:dyDescent="0.3">
      <c r="A52" s="846"/>
      <c r="B52" s="837"/>
      <c r="C52" s="837"/>
      <c r="D52" s="837"/>
      <c r="E52" s="837"/>
      <c r="F52" s="837"/>
      <c r="G52" s="837"/>
      <c r="H52" s="821"/>
      <c r="I52" s="831"/>
      <c r="J52" s="839"/>
      <c r="K52" s="845"/>
      <c r="L52" s="563">
        <f ca="1">IF(NOT(ISERROR(MATCH(K52,_xlfn.ANCHORARRAY(F99),0))),J99&amp;"Por favor no seleccionar los criterios de impacto",K52)</f>
        <v>0</v>
      </c>
      <c r="M52" s="831"/>
      <c r="N52" s="839"/>
      <c r="O52" s="831"/>
      <c r="P52" s="564">
        <v>2</v>
      </c>
      <c r="Q52" s="565" t="s">
        <v>962</v>
      </c>
      <c r="R52" s="566" t="str">
        <f t="shared" si="19"/>
        <v>Impacto</v>
      </c>
      <c r="S52" s="565" t="s">
        <v>15</v>
      </c>
      <c r="T52" s="565" t="s">
        <v>8</v>
      </c>
      <c r="U52" s="565" t="str">
        <f t="shared" si="10"/>
        <v>25%</v>
      </c>
      <c r="V52" s="565" t="s">
        <v>18</v>
      </c>
      <c r="W52" s="565" t="s">
        <v>21</v>
      </c>
      <c r="X52" s="565" t="s">
        <v>539</v>
      </c>
      <c r="Y52" s="567">
        <f>IFERROR(IF(AND(R51="Probabilidad",R52="Probabilidad"),(AA51-(+AA51*U52)),IF(R52="Probabilidad",(J51-(+J51*U52)),IF(R52="Impacto",AA51,""))),"")</f>
        <v>0.36</v>
      </c>
      <c r="Z52" s="568" t="str">
        <f t="shared" ref="Z52:Z54" si="45">IFERROR(IF(Y52="","",IF(Y52&lt;=0.2,"Muy Baja",IF(Y52&lt;=0.4,"Baja",IF(Y52&lt;=0.6,"Media",IF(Y52&lt;=0.8,"Alta","Muy Alta"))))),"")</f>
        <v>Baja</v>
      </c>
      <c r="AA52" s="569">
        <f t="shared" ref="AA52:AA54" si="46">+Y52</f>
        <v>0.36</v>
      </c>
      <c r="AB52" s="568" t="str">
        <f t="shared" ref="AB52:AB54" si="47">IFERROR(IF(AC52="","",IF(AC52&lt;=0.2,"Leve",IF(AC52&lt;=0.4,"Menor",IF(AC52&lt;=0.6,"Moderado",IF(AC52&lt;=0.8,"Mayor","Catastrófico"))))),"")</f>
        <v>Moderado</v>
      </c>
      <c r="AC52" s="569">
        <f>IFERROR(IF(AND(R51="Impacto",R52="Impacto"),(AC51-(+AC51*U52)),IF(R52="Impacto",(N51-(+N51*U52)),IF(R52="Probabilidad",AC51,""))),"")</f>
        <v>0.60000000000000009</v>
      </c>
      <c r="AD52" s="568" t="str">
        <f t="shared" ref="AD52:AD53" si="48">IFERROR(IF(OR(AND(Z52="Muy Baja",AB52="Leve"),AND(Z52="Muy Baja",AB52="Menor"),AND(Z52="Baja",AB52="Leve")),"Bajo",IF(OR(AND(Z52="Muy baja",AB52="Moderado"),AND(Z52="Baja",AB52="Menor"),AND(Z52="Baja",AB52="Moderado"),AND(Z52="Media",AB52="Leve"),AND(Z52="Media",AB52="Menor"),AND(Z52="Media",AB52="Moderado"),AND(Z52="Alta",AB52="Leve"),AND(Z52="Alta",AB52="Menor")),"Moderado",IF(OR(AND(Z52="Muy Baja",AB52="Mayor"),AND(Z52="Baja",AB52="Mayor"),AND(Z52="Media",AB52="Mayor"),AND(Z52="Alta",AB52="Moderado"),AND(Z52="Alta",AB52="Mayor"),AND(Z52="Muy Alta",AB52="Leve"),AND(Z52="Muy Alta",AB52="Menor"),AND(Z52="Muy Alta",AB52="Moderado"),AND(Z52="Muy Alta",AB52="Mayor")),"Alto",IF(OR(AND(Z52="Muy Baja",AB52="Catastrófico"),AND(Z52="Baja",AB52="Catastrófico"),AND(Z52="Media",AB52="Catastrófico"),AND(Z52="Alta",AB52="Catastrófico"),AND(Z52="Muy Alta",AB52="Catastrófico")),"Extremo","")))),"")</f>
        <v>Moderado</v>
      </c>
      <c r="AE52" s="830"/>
      <c r="AF52" s="530"/>
      <c r="AG52" s="530"/>
      <c r="AH52" s="530"/>
      <c r="AI52" s="532"/>
      <c r="AJ52" s="584"/>
      <c r="AK52" s="584"/>
      <c r="AL52" s="572"/>
      <c r="AM52" s="572"/>
      <c r="AN52" s="572"/>
      <c r="AO52" s="572"/>
      <c r="AP52" s="573"/>
      <c r="AQ52" s="573"/>
      <c r="AR52" s="574"/>
      <c r="AS52" s="574"/>
      <c r="AT52" s="575"/>
      <c r="AU52" s="550"/>
    </row>
    <row r="53" spans="1:47" s="551" customFormat="1" ht="18" hidden="1" customHeight="1" x14ac:dyDescent="0.25">
      <c r="A53" s="846"/>
      <c r="B53" s="837"/>
      <c r="C53" s="837"/>
      <c r="D53" s="837"/>
      <c r="E53" s="837"/>
      <c r="F53" s="837"/>
      <c r="G53" s="837"/>
      <c r="H53" s="821"/>
      <c r="I53" s="831"/>
      <c r="J53" s="839"/>
      <c r="K53" s="845"/>
      <c r="L53" s="563">
        <f ca="1">IF(NOT(ISERROR(MATCH(K53,_xlfn.ANCHORARRAY(F100),0))),J100&amp;"Por favor no seleccionar los criterios de impacto",K53)</f>
        <v>0</v>
      </c>
      <c r="M53" s="831"/>
      <c r="N53" s="839"/>
      <c r="O53" s="831"/>
      <c r="P53" s="564">
        <v>3</v>
      </c>
      <c r="Q53" s="576"/>
      <c r="R53" s="576" t="str">
        <f t="shared" si="19"/>
        <v/>
      </c>
      <c r="S53" s="576"/>
      <c r="T53" s="576"/>
      <c r="U53" s="576" t="str">
        <f t="shared" si="10"/>
        <v/>
      </c>
      <c r="V53" s="576"/>
      <c r="W53" s="576"/>
      <c r="X53" s="576"/>
      <c r="Y53" s="567" t="str">
        <f>IFERROR(IF(AND(R52="Probabilidad",R53="Probabilidad"),(AA52-(+AA52*U53)),IF(AND(R52="Impacto",R53="Probabilidad"),(AA51-(+AA51*U53)),IF(R53="Impacto",AA52,""))),"")</f>
        <v/>
      </c>
      <c r="Z53" s="568" t="str">
        <f t="shared" si="45"/>
        <v/>
      </c>
      <c r="AA53" s="569" t="str">
        <f t="shared" si="46"/>
        <v/>
      </c>
      <c r="AB53" s="568" t="str">
        <f t="shared" si="47"/>
        <v/>
      </c>
      <c r="AC53" s="569" t="str">
        <f>IFERROR(IF(AND(R52="Impacto",R53="Impacto"),(AC52-(+AC52*U53)),IF(AND(R52="Probabilidad",R53="Impacto"),(AC51-(+AC51*U53)),IF(R53="Probabilidad",AC52,""))),"")</f>
        <v/>
      </c>
      <c r="AD53" s="568" t="str">
        <f t="shared" si="48"/>
        <v/>
      </c>
      <c r="AE53" s="830"/>
      <c r="AF53" s="530"/>
      <c r="AG53" s="530"/>
      <c r="AH53" s="530"/>
      <c r="AI53" s="532"/>
      <c r="AJ53" s="584"/>
      <c r="AK53" s="584"/>
      <c r="AL53" s="572"/>
      <c r="AM53" s="572"/>
      <c r="AN53" s="572"/>
      <c r="AO53" s="572"/>
      <c r="AP53" s="573"/>
      <c r="AQ53" s="573"/>
      <c r="AR53" s="574"/>
      <c r="AS53" s="574"/>
      <c r="AT53" s="575"/>
      <c r="AU53" s="550"/>
    </row>
    <row r="54" spans="1:47" s="551" customFormat="1" ht="120.75" hidden="1" customHeight="1" x14ac:dyDescent="0.25">
      <c r="A54" s="846"/>
      <c r="B54" s="837"/>
      <c r="C54" s="837"/>
      <c r="D54" s="837"/>
      <c r="E54" s="837"/>
      <c r="F54" s="837"/>
      <c r="G54" s="837"/>
      <c r="H54" s="821"/>
      <c r="I54" s="831"/>
      <c r="J54" s="839"/>
      <c r="K54" s="845"/>
      <c r="L54" s="563">
        <f ca="1">IF(NOT(ISERROR(MATCH(K54,_xlfn.ANCHORARRAY(F101),0))),J101&amp;"Por favor no seleccionar los criterios de impacto",K54)</f>
        <v>0</v>
      </c>
      <c r="M54" s="831"/>
      <c r="N54" s="839"/>
      <c r="O54" s="831"/>
      <c r="P54" s="564">
        <v>4</v>
      </c>
      <c r="Q54" s="565"/>
      <c r="R54" s="566"/>
      <c r="S54" s="565"/>
      <c r="T54" s="565"/>
      <c r="U54" s="565"/>
      <c r="V54" s="565"/>
      <c r="W54" s="565"/>
      <c r="X54" s="565"/>
      <c r="Y54" s="567" t="str">
        <f>IFERROR(IF(AND(R53="Probabilidad",R54="Probabilidad"),(AA53-(+AA53*U54)),IF(AND(R53="Impacto",R54="Probabilidad"),(AA52-(+AA52*U54)),IF(R54="Impacto",AA53,""))),"")</f>
        <v/>
      </c>
      <c r="Z54" s="568" t="str">
        <f t="shared" si="45"/>
        <v/>
      </c>
      <c r="AA54" s="569" t="str">
        <f t="shared" si="46"/>
        <v/>
      </c>
      <c r="AB54" s="568" t="str">
        <f t="shared" si="47"/>
        <v/>
      </c>
      <c r="AC54" s="569" t="str">
        <f>IFERROR(IF(AND(R53="Impacto",R54="Impacto"),(AC53-(+AC53*U54)),IF(AND(R53="Probabilidad",R54="Impacto"),(AC52-(+AC52*U54)),IF(R54="Probabilidad",AC53,""))),"")</f>
        <v/>
      </c>
      <c r="AD54" s="568" t="str">
        <f>IFERROR(IF(OR(AND(Z54="Muy Baja",AB54="Leve"),AND(Z54="Muy Baja",AB54="Menor"),AND(Z54="Baja",AB54="Leve")),"Bajo",IF(OR(AND(Z54="Muy baja",AB54="Moderado"),AND(Z54="Baja",AB54="Menor"),AND(Z54="Baja",AB54="Moderado"),AND(Z54="Media",AB54="Leve"),AND(Z54="Media",AB54="Menor"),AND(Z54="Media",AB54="Moderado"),AND(Z54="Alta",AB54="Leve"),AND(Z54="Alta",AB54="Menor")),"Moderado",IF(OR(AND(Z54="Muy Baja",AB54="Mayor"),AND(Z54="Baja",AB54="Mayor"),AND(Z54="Media",AB54="Mayor"),AND(Z54="Alta",AB54="Moderado"),AND(Z54="Alta",AB54="Mayor"),AND(Z54="Muy Alta",AB54="Leve"),AND(Z54="Muy Alta",AB54="Menor"),AND(Z54="Muy Alta",AB54="Moderado"),AND(Z54="Muy Alta",AB54="Mayor")),"Alto",IF(OR(AND(Z54="Muy Baja",AB54="Catastrófico"),AND(Z54="Baja",AB54="Catastrófico"),AND(Z54="Media",AB54="Catastrófico"),AND(Z54="Alta",AB54="Catastrófico"),AND(Z54="Muy Alta",AB54="Catastrófico")),"Extremo","")))),"")</f>
        <v/>
      </c>
      <c r="AE54" s="830"/>
      <c r="AF54" s="530"/>
      <c r="AG54" s="530"/>
      <c r="AH54" s="530"/>
      <c r="AI54" s="532"/>
      <c r="AJ54" s="584"/>
      <c r="AK54" s="584"/>
      <c r="AL54" s="572"/>
      <c r="AM54" s="572"/>
      <c r="AN54" s="572"/>
      <c r="AO54" s="572"/>
      <c r="AP54" s="573"/>
      <c r="AQ54" s="573"/>
      <c r="AR54" s="574"/>
      <c r="AS54" s="574"/>
      <c r="AT54" s="575"/>
      <c r="AU54" s="550"/>
    </row>
    <row r="55" spans="1:47" s="551" customFormat="1" ht="318.75" hidden="1" customHeight="1" x14ac:dyDescent="0.25">
      <c r="A55" s="846">
        <v>12</v>
      </c>
      <c r="B55" s="837" t="s">
        <v>994</v>
      </c>
      <c r="C55" s="837" t="s">
        <v>115</v>
      </c>
      <c r="D55" s="837" t="s">
        <v>987</v>
      </c>
      <c r="E55" s="837" t="s">
        <v>988</v>
      </c>
      <c r="F55" s="837" t="s">
        <v>989</v>
      </c>
      <c r="G55" s="837" t="s">
        <v>540</v>
      </c>
      <c r="H55" s="821">
        <v>500</v>
      </c>
      <c r="I55" s="831" t="str">
        <f>IF(H55&lt;=0,"",IF(H55&lt;=2,"Muy Baja",IF(H55&lt;=24,"Baja",IF(H55&lt;=500,"Media",IF(H55&lt;=5000,"Alta","Muy Alta")))))</f>
        <v>Media</v>
      </c>
      <c r="J55" s="839">
        <f>IF(I55="","",IF(I55="Muy Baja",0.2,IF(I55="Baja",0.4,IF(I55="Media",0.6,IF(I55="Alta",0.8,IF(I55="Muy Alta",1,))))))</f>
        <v>0.6</v>
      </c>
      <c r="K55" s="845" t="s">
        <v>129</v>
      </c>
      <c r="L55" s="563" t="str">
        <f>IF(NOT(ISERROR(MATCH(K55,'Tabla Impacto'!$B$221:$B$223,0))),'Tabla Impacto'!$F$223&amp;"Por favor no seleccionar los criterios de impacto(Afectación Económica o presupuestal y Pérdida Reputacional)",K55)</f>
        <v xml:space="preserve">     El riesgo afecta la imagen de la entidad con algunos usuarios de relevancia frente al logro de los objetivos</v>
      </c>
      <c r="M55" s="831" t="str">
        <f>IF(OR(L55='Tabla Impacto'!$C$11,L55='Tabla Impacto'!$D$11),"Leve",IF(OR(L55='Tabla Impacto'!$C$12,L55='Tabla Impacto'!$D$12),"Menor",IF(OR(L55='Tabla Impacto'!$C$13,L55='Tabla Impacto'!$D$13),"Moderado",IF(OR(L55='Tabla Impacto'!$C$14,L55='Tabla Impacto'!$D$14),"Mayor",IF(OR(L55='Tabla Impacto'!$C$15,L55='Tabla Impacto'!$D$15),"Catastrófico","")))))</f>
        <v>Moderado</v>
      </c>
      <c r="N55" s="839">
        <f>IF(M55="","",IF(M55="Leve",0.2,IF(M55="Menor",0.4,IF(M55="Moderado",0.6,IF(M55="Mayor",0.8,IF(M55="Catastrófico",1,))))))</f>
        <v>0.6</v>
      </c>
      <c r="O55" s="831" t="str">
        <f>IF(OR(AND(I55="Muy Baja",M55="Leve"),AND(I55="Muy Baja",M55="Menor"),AND(I55="Baja",M55="Leve")),"Bajo",IF(OR(AND(I55="Muy baja",M55="Moderado"),AND(I55="Baja",M55="Menor"),AND(I55="Baja",M55="Moderado"),AND(I55="Media",M55="Leve"),AND(I55="Media",M55="Menor"),AND(I55="Media",M55="Moderado"),AND(I55="Alta",M55="Leve"),AND(I55="Alta",M55="Menor")),"Moderado",IF(OR(AND(I55="Muy Baja",M55="Mayor"),AND(I55="Baja",M55="Mayor"),AND(I55="Media",M55="Mayor"),AND(I55="Alta",M55="Moderado"),AND(I55="Alta",M55="Mayor"),AND(I55="Muy Alta",M55="Leve"),AND(I55="Muy Alta",M55="Menor"),AND(I55="Muy Alta",M55="Moderado"),AND(I55="Muy Alta",M55="Mayor")),"Alto",IF(OR(AND(I55="Muy Baja",M55="Catastrófico"),AND(I55="Baja",M55="Catastrófico"),AND(I55="Media",M55="Catastrófico"),AND(I55="Alta",M55="Catastrófico"),AND(I55="Muy Alta",M55="Catastrófico")),"Extremo",""))))</f>
        <v>Moderado</v>
      </c>
      <c r="P55" s="565">
        <v>1</v>
      </c>
      <c r="Q55" s="837" t="s">
        <v>979</v>
      </c>
      <c r="R55" s="566" t="str">
        <f t="shared" si="19"/>
        <v>Probabilidad</v>
      </c>
      <c r="S55" s="837" t="s">
        <v>13</v>
      </c>
      <c r="T55" s="837" t="s">
        <v>8</v>
      </c>
      <c r="U55" s="578" t="str">
        <f t="shared" ref="U55:U85" si="49">IF(AND(S55="Preventivo",T55="Automático"),"50%",IF(AND(S55="Preventivo",T55="Manual"),"40%",IF(AND(S55="Detectivo",T55="Automático"),"40%",IF(AND(S55="Detectivo",T55="Manual"),"30%",IF(AND(S55="Correctivo",T55="Automático"),"35%",IF(AND(S55="Correctivo",T55="Manual"),"25%",""))))))</f>
        <v>40%</v>
      </c>
      <c r="V55" s="565" t="s">
        <v>541</v>
      </c>
      <c r="W55" s="565" t="s">
        <v>21</v>
      </c>
      <c r="X55" s="565" t="s">
        <v>539</v>
      </c>
      <c r="Y55" s="567">
        <f>IFERROR(IF(R55="Probabilidad",(J55-(+J55*U55)),IF(R55="Impacto",J55,"")),"")</f>
        <v>0.36</v>
      </c>
      <c r="Z55" s="568" t="str">
        <f>IFERROR(IF(Y55="","",IF(Y55&lt;=0.2,"Muy Baja",IF(Y55&lt;=0.4,"Baja",IF(Y55&lt;=0.6,"Media",IF(Y55&lt;=0.8,"Alta","Muy Alta"))))),"")</f>
        <v>Baja</v>
      </c>
      <c r="AA55" s="569">
        <f>+Y55</f>
        <v>0.36</v>
      </c>
      <c r="AB55" s="568" t="str">
        <f>IFERROR(IF(AC55="","",IF(AC55&lt;=0.2,"Leve",IF(AC55&lt;=0.4,"Menor",IF(AC55&lt;=0.6,"Moderado",IF(AC55&lt;=0.8,"Mayor","Catastrófico"))))),"")</f>
        <v>Moderado</v>
      </c>
      <c r="AC55" s="569">
        <f>IFERROR(IF(R55="Impacto",(N55-(+N55*U55)),IF(R55="Probabilidad",N55,"")),"")</f>
        <v>0.6</v>
      </c>
      <c r="AD55" s="568" t="str">
        <f>IFERROR(IF(OR(AND(Z55="Muy Baja",AB55="Leve"),AND(Z55="Muy Baja",AB55="Menor"),AND(Z55="Baja",AB55="Leve")),"Bajo",IF(OR(AND(Z55="Muy baja",AB55="Moderado"),AND(Z55="Baja",AB55="Menor"),AND(Z55="Baja",AB55="Moderado"),AND(Z55="Media",AB55="Leve"),AND(Z55="Media",AB55="Menor"),AND(Z55="Media",AB55="Moderado"),AND(Z55="Alta",AB55="Leve"),AND(Z55="Alta",AB55="Menor")),"Moderado",IF(OR(AND(Z55="Muy Baja",AB55="Mayor"),AND(Z55="Baja",AB55="Mayor"),AND(Z55="Media",AB55="Mayor"),AND(Z55="Alta",AB55="Moderado"),AND(Z55="Alta",AB55="Mayor"),AND(Z55="Muy Alta",AB55="Leve"),AND(Z55="Muy Alta",AB55="Menor"),AND(Z55="Muy Alta",AB55="Moderado"),AND(Z55="Muy Alta",AB55="Mayor")),"Alto",IF(OR(AND(Z55="Muy Baja",AB55="Catastrófico"),AND(Z55="Baja",AB55="Catastrófico"),AND(Z55="Media",AB55="Catastrófico"),AND(Z55="Alta",AB55="Catastrófico"),AND(Z55="Muy Alta",AB55="Catastrófico")),"Extremo","")))),"")</f>
        <v>Moderado</v>
      </c>
      <c r="AE55" s="830" t="s">
        <v>26</v>
      </c>
      <c r="AF55" s="585" t="s">
        <v>1087</v>
      </c>
      <c r="AG55" s="433" t="s">
        <v>1088</v>
      </c>
      <c r="AH55" s="434">
        <v>45657</v>
      </c>
      <c r="AI55" s="435" t="s">
        <v>1089</v>
      </c>
      <c r="AJ55" s="581" t="s">
        <v>1074</v>
      </c>
      <c r="AK55" s="535" t="s">
        <v>1090</v>
      </c>
      <c r="AL55" s="572"/>
      <c r="AM55" s="572"/>
      <c r="AN55" s="572"/>
      <c r="AO55" s="572"/>
      <c r="AP55" s="573"/>
      <c r="AQ55" s="573"/>
      <c r="AR55" s="574"/>
      <c r="AS55" s="574"/>
      <c r="AT55" s="575"/>
      <c r="AU55" s="550"/>
    </row>
    <row r="56" spans="1:47" s="551" customFormat="1" ht="50.1" hidden="1" customHeight="1" x14ac:dyDescent="0.25">
      <c r="A56" s="846"/>
      <c r="B56" s="837"/>
      <c r="C56" s="837"/>
      <c r="D56" s="837"/>
      <c r="E56" s="837"/>
      <c r="F56" s="837"/>
      <c r="G56" s="837"/>
      <c r="H56" s="821"/>
      <c r="I56" s="831"/>
      <c r="J56" s="839"/>
      <c r="K56" s="845"/>
      <c r="L56" s="563">
        <f>IF(NOT(ISERROR(MATCH(K56,'Tabla Impacto'!$B$221:$B$223,0))),'Tabla Impacto'!$F$223&amp;"Por favor no seleccionar los criterios de impacto(Afectación Económica o presupuestal y Pérdida Reputacional)",K56)</f>
        <v>0</v>
      </c>
      <c r="M56" s="831"/>
      <c r="N56" s="839"/>
      <c r="O56" s="831"/>
      <c r="P56" s="565"/>
      <c r="Q56" s="837"/>
      <c r="R56" s="566" t="str">
        <f t="shared" si="19"/>
        <v/>
      </c>
      <c r="S56" s="837"/>
      <c r="T56" s="837"/>
      <c r="U56" s="578" t="str">
        <f t="shared" si="49"/>
        <v/>
      </c>
      <c r="V56" s="565"/>
      <c r="W56" s="565"/>
      <c r="X56" s="565"/>
      <c r="Y56" s="567" t="str">
        <f>IFERROR(IF(AND(R55="Probabilidad",R56="Probabilidad"),(AA55-(+AA55*U56)),IF(R56="Probabilidad",(J55-(+J55*U56)),IF(R56="Impacto",AA55,""))),"")</f>
        <v/>
      </c>
      <c r="Z56" s="568" t="str">
        <f t="shared" ref="Z56:Z58" si="50">IFERROR(IF(Y56="","",IF(Y56&lt;=0.2,"Muy Baja",IF(Y56&lt;=0.4,"Baja",IF(Y56&lt;=0.6,"Media",IF(Y56&lt;=0.8,"Alta","Muy Alta"))))),"")</f>
        <v/>
      </c>
      <c r="AA56" s="569" t="str">
        <f t="shared" ref="AA56:AA58" si="51">+Y56</f>
        <v/>
      </c>
      <c r="AB56" s="568" t="str">
        <f t="shared" ref="AB56:AB58" si="52">IFERROR(IF(AC56="","",IF(AC56&lt;=0.2,"Leve",IF(AC56&lt;=0.4,"Menor",IF(AC56&lt;=0.6,"Moderado",IF(AC56&lt;=0.8,"Mayor","Catastrófico"))))),"")</f>
        <v/>
      </c>
      <c r="AC56" s="569" t="str">
        <f>IFERROR(IF(AND(R55="Impacto",R56="Impacto"),(AC55-(+AC55*U56)),IF(R56="Impacto",(N55-(+N55*U56)),IF(R56="Probabilidad",AC55,""))),"")</f>
        <v/>
      </c>
      <c r="AD56" s="568" t="str">
        <f t="shared" ref="AD56:AD57" si="53">IFERROR(IF(OR(AND(Z56="Muy Baja",AB56="Leve"),AND(Z56="Muy Baja",AB56="Menor"),AND(Z56="Baja",AB56="Leve")),"Bajo",IF(OR(AND(Z56="Muy baja",AB56="Moderado"),AND(Z56="Baja",AB56="Menor"),AND(Z56="Baja",AB56="Moderado"),AND(Z56="Media",AB56="Leve"),AND(Z56="Media",AB56="Menor"),AND(Z56="Media",AB56="Moderado"),AND(Z56="Alta",AB56="Leve"),AND(Z56="Alta",AB56="Menor")),"Moderado",IF(OR(AND(Z56="Muy Baja",AB56="Mayor"),AND(Z56="Baja",AB56="Mayor"),AND(Z56="Media",AB56="Mayor"),AND(Z56="Alta",AB56="Moderado"),AND(Z56="Alta",AB56="Mayor"),AND(Z56="Muy Alta",AB56="Leve"),AND(Z56="Muy Alta",AB56="Menor"),AND(Z56="Muy Alta",AB56="Moderado"),AND(Z56="Muy Alta",AB56="Mayor")),"Alto",IF(OR(AND(Z56="Muy Baja",AB56="Catastrófico"),AND(Z56="Baja",AB56="Catastrófico"),AND(Z56="Media",AB56="Catastrófico"),AND(Z56="Alta",AB56="Catastrófico"),AND(Z56="Muy Alta",AB56="Catastrófico")),"Extremo","")))),"")</f>
        <v/>
      </c>
      <c r="AE56" s="830"/>
      <c r="AF56" s="530"/>
      <c r="AG56" s="530"/>
      <c r="AH56" s="530"/>
      <c r="AI56" s="532"/>
      <c r="AJ56" s="584"/>
      <c r="AK56" s="584"/>
      <c r="AL56" s="572"/>
      <c r="AM56" s="572"/>
      <c r="AN56" s="572"/>
      <c r="AO56" s="572"/>
      <c r="AP56" s="573"/>
      <c r="AQ56" s="573"/>
      <c r="AR56" s="574"/>
      <c r="AS56" s="574"/>
      <c r="AT56" s="575"/>
      <c r="AU56" s="550"/>
    </row>
    <row r="57" spans="1:47" s="551" customFormat="1" ht="50.1" hidden="1" customHeight="1" x14ac:dyDescent="0.25">
      <c r="A57" s="846"/>
      <c r="B57" s="837"/>
      <c r="C57" s="837"/>
      <c r="D57" s="837"/>
      <c r="E57" s="837"/>
      <c r="F57" s="837"/>
      <c r="G57" s="837"/>
      <c r="H57" s="821"/>
      <c r="I57" s="831"/>
      <c r="J57" s="839"/>
      <c r="K57" s="845"/>
      <c r="L57" s="563">
        <f>IF(NOT(ISERROR(MATCH(K57,'Tabla Impacto'!$B$221:$B$223,0))),'Tabla Impacto'!$F$223&amp;"Por favor no seleccionar los criterios de impacto(Afectación Económica o presupuestal y Pérdida Reputacional)",K57)</f>
        <v>0</v>
      </c>
      <c r="M57" s="831"/>
      <c r="N57" s="839"/>
      <c r="O57" s="831"/>
      <c r="P57" s="565"/>
      <c r="Q57" s="837"/>
      <c r="R57" s="566" t="str">
        <f t="shared" si="19"/>
        <v/>
      </c>
      <c r="S57" s="837"/>
      <c r="T57" s="837"/>
      <c r="U57" s="578" t="str">
        <f t="shared" si="49"/>
        <v/>
      </c>
      <c r="V57" s="565"/>
      <c r="W57" s="565"/>
      <c r="X57" s="565"/>
      <c r="Y57" s="567" t="str">
        <f>IFERROR(IF(AND(R56="Probabilidad",R57="Probabilidad"),(AA56-(+AA56*U57)),IF(AND(R56="Impacto",R57="Probabilidad"),(AA55-(+AA55*U57)),IF(R57="Impacto",AA56,""))),"")</f>
        <v/>
      </c>
      <c r="Z57" s="568" t="str">
        <f t="shared" si="50"/>
        <v/>
      </c>
      <c r="AA57" s="569" t="str">
        <f t="shared" si="51"/>
        <v/>
      </c>
      <c r="AB57" s="568" t="str">
        <f t="shared" si="52"/>
        <v/>
      </c>
      <c r="AC57" s="569" t="str">
        <f>IFERROR(IF(AND(R56="Impacto",R57="Impacto"),(AC56-(+AC56*U57)),IF(AND(R56="Probabilidad",R57="Impacto"),(AC55-(+AC55*U57)),IF(R57="Probabilidad",AC56,""))),"")</f>
        <v/>
      </c>
      <c r="AD57" s="568" t="str">
        <f t="shared" si="53"/>
        <v/>
      </c>
      <c r="AE57" s="830"/>
      <c r="AF57" s="530"/>
      <c r="AG57" s="530"/>
      <c r="AH57" s="530"/>
      <c r="AI57" s="532"/>
      <c r="AJ57" s="584"/>
      <c r="AK57" s="584"/>
      <c r="AL57" s="572"/>
      <c r="AM57" s="572"/>
      <c r="AN57" s="572"/>
      <c r="AO57" s="572"/>
      <c r="AP57" s="573"/>
      <c r="AQ57" s="573"/>
      <c r="AR57" s="574"/>
      <c r="AS57" s="574"/>
      <c r="AT57" s="575"/>
      <c r="AU57" s="550"/>
    </row>
    <row r="58" spans="1:47" s="551" customFormat="1" ht="50.1" hidden="1" customHeight="1" x14ac:dyDescent="0.25">
      <c r="A58" s="846"/>
      <c r="B58" s="837"/>
      <c r="C58" s="837"/>
      <c r="D58" s="837"/>
      <c r="E58" s="837"/>
      <c r="F58" s="837"/>
      <c r="G58" s="837"/>
      <c r="H58" s="821"/>
      <c r="I58" s="831"/>
      <c r="J58" s="839"/>
      <c r="K58" s="845"/>
      <c r="L58" s="563">
        <f>IF(NOT(ISERROR(MATCH(K58,'Tabla Impacto'!$B$221:$B$223,0))),'Tabla Impacto'!$F$223&amp;"Por favor no seleccionar los criterios de impacto(Afectación Económica o presupuestal y Pérdida Reputacional)",K58)</f>
        <v>0</v>
      </c>
      <c r="M58" s="831"/>
      <c r="N58" s="839"/>
      <c r="O58" s="831"/>
      <c r="P58" s="565"/>
      <c r="Q58" s="837"/>
      <c r="R58" s="566" t="str">
        <f t="shared" si="19"/>
        <v/>
      </c>
      <c r="S58" s="837"/>
      <c r="T58" s="837"/>
      <c r="U58" s="578" t="str">
        <f t="shared" si="49"/>
        <v/>
      </c>
      <c r="V58" s="565"/>
      <c r="W58" s="565"/>
      <c r="X58" s="565"/>
      <c r="Y58" s="567" t="str">
        <f>IFERROR(IF(AND(R57="Probabilidad",R58="Probabilidad"),(AA57-(+AA57*U58)),IF(AND(R57="Impacto",R58="Probabilidad"),(AA56-(+AA56*U58)),IF(R58="Impacto",AA57,""))),"")</f>
        <v/>
      </c>
      <c r="Z58" s="568" t="str">
        <f t="shared" si="50"/>
        <v/>
      </c>
      <c r="AA58" s="569" t="str">
        <f t="shared" si="51"/>
        <v/>
      </c>
      <c r="AB58" s="568" t="str">
        <f t="shared" si="52"/>
        <v/>
      </c>
      <c r="AC58" s="569" t="str">
        <f>IFERROR(IF(AND(R57="Impacto",R58="Impacto"),(AC57-(+AC57*U58)),IF(AND(R57="Probabilidad",R58="Impacto"),(AC56-(+AC56*U58)),IF(R58="Probabilidad",AC57,""))),"")</f>
        <v/>
      </c>
      <c r="AD58" s="568" t="str">
        <f>IFERROR(IF(OR(AND(Z58="Muy Baja",AB58="Leve"),AND(Z58="Muy Baja",AB58="Menor"),AND(Z58="Baja",AB58="Leve")),"Bajo",IF(OR(AND(Z58="Muy baja",AB58="Moderado"),AND(Z58="Baja",AB58="Menor"),AND(Z58="Baja",AB58="Moderado"),AND(Z58="Media",AB58="Leve"),AND(Z58="Media",AB58="Menor"),AND(Z58="Media",AB58="Moderado"),AND(Z58="Alta",AB58="Leve"),AND(Z58="Alta",AB58="Menor")),"Moderado",IF(OR(AND(Z58="Muy Baja",AB58="Mayor"),AND(Z58="Baja",AB58="Mayor"),AND(Z58="Media",AB58="Mayor"),AND(Z58="Alta",AB58="Moderado"),AND(Z58="Alta",AB58="Mayor"),AND(Z58="Muy Alta",AB58="Leve"),AND(Z58="Muy Alta",AB58="Menor"),AND(Z58="Muy Alta",AB58="Moderado"),AND(Z58="Muy Alta",AB58="Mayor")),"Alto",IF(OR(AND(Z58="Muy Baja",AB58="Catastrófico"),AND(Z58="Baja",AB58="Catastrófico"),AND(Z58="Media",AB58="Catastrófico"),AND(Z58="Alta",AB58="Catastrófico"),AND(Z58="Muy Alta",AB58="Catastrófico")),"Extremo","")))),"")</f>
        <v/>
      </c>
      <c r="AE58" s="830"/>
      <c r="AF58" s="530"/>
      <c r="AG58" s="530"/>
      <c r="AH58" s="530"/>
      <c r="AI58" s="532"/>
      <c r="AJ58" s="584"/>
      <c r="AK58" s="584"/>
      <c r="AL58" s="572"/>
      <c r="AM58" s="572"/>
      <c r="AN58" s="572"/>
      <c r="AO58" s="572"/>
      <c r="AP58" s="573"/>
      <c r="AQ58" s="573"/>
      <c r="AR58" s="574"/>
      <c r="AS58" s="574"/>
      <c r="AT58" s="575"/>
      <c r="AU58" s="550"/>
    </row>
    <row r="59" spans="1:47" s="551" customFormat="1" ht="126" customHeight="1" thickBot="1" x14ac:dyDescent="0.3">
      <c r="A59" s="846">
        <v>1</v>
      </c>
      <c r="B59" s="837" t="s">
        <v>810</v>
      </c>
      <c r="C59" s="837" t="s">
        <v>115</v>
      </c>
      <c r="D59" s="837" t="s">
        <v>843</v>
      </c>
      <c r="E59" s="837" t="s">
        <v>844</v>
      </c>
      <c r="F59" s="837" t="s">
        <v>845</v>
      </c>
      <c r="G59" s="837" t="s">
        <v>929</v>
      </c>
      <c r="H59" s="821">
        <v>20</v>
      </c>
      <c r="I59" s="831" t="str">
        <f>IF(H59&lt;=0,"",IF(H59&lt;=2,"Muy Baja",IF(H59&lt;=24,"Baja",IF(H59&lt;=500,"Media",IF(H59&lt;=5000,"Alta","Muy Alta")))))</f>
        <v>Baja</v>
      </c>
      <c r="J59" s="839">
        <f>IF(I59="","",IF(I59="Muy Baja",0.2,IF(I59="Baja",0.4,IF(I59="Media",0.6,IF(I59="Alta",0.8,IF(I59="Muy Alta",1,))))))</f>
        <v>0.4</v>
      </c>
      <c r="K59" s="845" t="s">
        <v>130</v>
      </c>
      <c r="L59" s="563" t="str">
        <f>IF(NOT(ISERROR(MATCH(K59,'Tabla Impacto'!$B$221:$B$223,0))),'Tabla Impacto'!$F$223&amp;"Por favor no seleccionar los criterios de impacto(Afectación Económica o presupuestal y Pérdida Reputacional)",K59)</f>
        <v xml:space="preserve">     El riesgo afecta la imagen de de la entidad con efecto publicitario sostenido a nivel de sector administrativo, nivel departamental o municipal</v>
      </c>
      <c r="M59" s="831" t="str">
        <f>IF(OR(L59='Tabla Impacto'!$C$11,L59='Tabla Impacto'!$D$11),"Leve",IF(OR(L59='Tabla Impacto'!$C$12,L59='Tabla Impacto'!$D$12),"Menor",IF(OR(L59='Tabla Impacto'!$C$13,L59='Tabla Impacto'!$D$13),"Moderado",IF(OR(L59='Tabla Impacto'!$C$14,L59='Tabla Impacto'!$D$14),"Mayor",IF(OR(L59='Tabla Impacto'!$C$15,L59='Tabla Impacto'!$D$15),"Catastrófico","")))))</f>
        <v>Mayor</v>
      </c>
      <c r="N59" s="839">
        <f>IF(M59="","",IF(M59="Leve",0.2,IF(M59="Menor",0.4,IF(M59="Moderado",0.6,IF(M59="Mayor",0.8,IF(M59="Catastrófico",1,))))))</f>
        <v>0.8</v>
      </c>
      <c r="O59" s="831" t="str">
        <f>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Alto</v>
      </c>
      <c r="P59" s="564">
        <v>1</v>
      </c>
      <c r="Q59" s="837" t="s">
        <v>932</v>
      </c>
      <c r="R59" s="837" t="str">
        <f t="shared" si="19"/>
        <v>Probabilidad</v>
      </c>
      <c r="S59" s="837" t="s">
        <v>13</v>
      </c>
      <c r="T59" s="837" t="s">
        <v>8</v>
      </c>
      <c r="U59" s="890" t="str">
        <f t="shared" si="49"/>
        <v>40%</v>
      </c>
      <c r="V59" s="890" t="s">
        <v>18</v>
      </c>
      <c r="W59" s="890" t="s">
        <v>21</v>
      </c>
      <c r="X59" s="890" t="s">
        <v>539</v>
      </c>
      <c r="Y59" s="567">
        <f>IFERROR(IF(R59="Probabilidad",(J59-(+J59*U59)),IF(R59="Impacto",J59,"")),"")</f>
        <v>0.24</v>
      </c>
      <c r="Z59" s="568" t="str">
        <f>IFERROR(IF(Y59="","",IF(Y59&lt;=0.2,"Muy Baja",IF(Y59&lt;=0.4,"Baja",IF(Y59&lt;=0.6,"Media",IF(Y59&lt;=0.8,"Alta","Muy Alta"))))),"")</f>
        <v>Baja</v>
      </c>
      <c r="AA59" s="569">
        <f>+Y59</f>
        <v>0.24</v>
      </c>
      <c r="AB59" s="568" t="str">
        <f>IFERROR(IF(AC59="","",IF(AC59&lt;=0.2,"Leve",IF(AC59&lt;=0.4,"Menor",IF(AC59&lt;=0.6,"Moderado",IF(AC59&lt;=0.8,"Mayor","Catastrófico"))))),"")</f>
        <v>Mayor</v>
      </c>
      <c r="AC59" s="569">
        <f>IFERROR(IF(R59="Impacto",(N59-(+N59*U59)),IF(R59="Probabilidad",N59,"")),"")</f>
        <v>0.8</v>
      </c>
      <c r="AD59" s="568" t="str">
        <f>IFERROR(IF(OR(AND(Z59="Muy Baja",AB59="Leve"),AND(Z59="Muy Baja",AB59="Menor"),AND(Z59="Baja",AB59="Leve")),"Bajo",IF(OR(AND(Z59="Muy baja",AB59="Moderado"),AND(Z59="Baja",AB59="Menor"),AND(Z59="Baja",AB59="Moderado"),AND(Z59="Media",AB59="Leve"),AND(Z59="Media",AB59="Menor"),AND(Z59="Media",AB59="Moderado"),AND(Z59="Alta",AB59="Leve"),AND(Z59="Alta",AB59="Menor")),"Moderado",IF(OR(AND(Z59="Muy Baja",AB59="Mayor"),AND(Z59="Baja",AB59="Mayor"),AND(Z59="Media",AB59="Mayor"),AND(Z59="Alta",AB59="Moderado"),AND(Z59="Alta",AB59="Mayor"),AND(Z59="Muy Alta",AB59="Leve"),AND(Z59="Muy Alta",AB59="Menor"),AND(Z59="Muy Alta",AB59="Moderado"),AND(Z59="Muy Alta",AB59="Mayor")),"Alto",IF(OR(AND(Z59="Muy Baja",AB59="Catastrófico"),AND(Z59="Baja",AB59="Catastrófico"),AND(Z59="Media",AB59="Catastrófico"),AND(Z59="Alta",AB59="Catastrófico"),AND(Z59="Muy Alta",AB59="Catastrófico")),"Extremo","")))),"")</f>
        <v>Alto</v>
      </c>
      <c r="AE59" s="832" t="s">
        <v>26</v>
      </c>
      <c r="AF59" s="530"/>
      <c r="AG59" s="530"/>
      <c r="AH59" s="530"/>
      <c r="AI59" s="532"/>
      <c r="AJ59" s="584"/>
      <c r="AK59" s="584"/>
      <c r="AL59" s="572"/>
      <c r="AM59" s="572"/>
      <c r="AN59" s="572"/>
      <c r="AO59" s="572"/>
      <c r="AP59" s="573"/>
      <c r="AQ59" s="573"/>
      <c r="AR59" s="574"/>
      <c r="AS59" s="574"/>
      <c r="AT59" s="575"/>
      <c r="AU59" s="550"/>
    </row>
    <row r="60" spans="1:47" s="551" customFormat="1" ht="15" hidden="1" customHeight="1" x14ac:dyDescent="0.25">
      <c r="A60" s="846"/>
      <c r="B60" s="837"/>
      <c r="C60" s="837"/>
      <c r="D60" s="837"/>
      <c r="E60" s="837"/>
      <c r="F60" s="837"/>
      <c r="G60" s="837"/>
      <c r="H60" s="821"/>
      <c r="I60" s="831"/>
      <c r="J60" s="839"/>
      <c r="K60" s="845"/>
      <c r="L60" s="563">
        <f ca="1">IF(NOT(ISERROR(MATCH(K60,_xlfn.ANCHORARRAY(F71),0))),J71&amp;"Por favor no seleccionar los criterios de impacto",K60)</f>
        <v>0</v>
      </c>
      <c r="M60" s="831"/>
      <c r="N60" s="839"/>
      <c r="O60" s="831"/>
      <c r="P60" s="564">
        <v>2</v>
      </c>
      <c r="Q60" s="837"/>
      <c r="R60" s="837" t="str">
        <f t="shared" si="19"/>
        <v/>
      </c>
      <c r="S60" s="837"/>
      <c r="T60" s="837"/>
      <c r="U60" s="890" t="str">
        <f t="shared" si="49"/>
        <v/>
      </c>
      <c r="V60" s="890"/>
      <c r="W60" s="890"/>
      <c r="X60" s="890"/>
      <c r="Y60" s="567" t="str">
        <f>IFERROR(IF(AND(R59="Probabilidad",R60="Probabilidad"),(AA59-(+AA59*U60)),IF(R60="Probabilidad",(J59-(+J59*U60)),IF(R60="Impacto",AA59,""))),"")</f>
        <v/>
      </c>
      <c r="Z60" s="568" t="str">
        <f t="shared" ref="Z60:Z62" si="54">IFERROR(IF(Y60="","",IF(Y60&lt;=0.2,"Muy Baja",IF(Y60&lt;=0.4,"Baja",IF(Y60&lt;=0.6,"Media",IF(Y60&lt;=0.8,"Alta","Muy Alta"))))),"")</f>
        <v/>
      </c>
      <c r="AA60" s="569" t="str">
        <f t="shared" ref="AA60:AA62" si="55">+Y60</f>
        <v/>
      </c>
      <c r="AB60" s="568" t="str">
        <f t="shared" ref="AB60:AB62" si="56">IFERROR(IF(AC60="","",IF(AC60&lt;=0.2,"Leve",IF(AC60&lt;=0.4,"Menor",IF(AC60&lt;=0.6,"Moderado",IF(AC60&lt;=0.8,"Mayor","Catastrófico"))))),"")</f>
        <v/>
      </c>
      <c r="AC60" s="569" t="str">
        <f>IFERROR(IF(AND(R59="Impacto",R60="Impacto"),(AC59-(+AC59*U60)),IF(R60="Impacto",(N59-(+N59*U60)),IF(R60="Probabilidad",AC59,""))),"")</f>
        <v/>
      </c>
      <c r="AD60" s="568" t="str">
        <f t="shared" ref="AD60:AD61" si="57">IFERROR(IF(OR(AND(Z60="Muy Baja",AB60="Leve"),AND(Z60="Muy Baja",AB60="Menor"),AND(Z60="Baja",AB60="Leve")),"Bajo",IF(OR(AND(Z60="Muy baja",AB60="Moderado"),AND(Z60="Baja",AB60="Menor"),AND(Z60="Baja",AB60="Moderado"),AND(Z60="Media",AB60="Leve"),AND(Z60="Media",AB60="Menor"),AND(Z60="Media",AB60="Moderado"),AND(Z60="Alta",AB60="Leve"),AND(Z60="Alta",AB60="Menor")),"Moderado",IF(OR(AND(Z60="Muy Baja",AB60="Mayor"),AND(Z60="Baja",AB60="Mayor"),AND(Z60="Media",AB60="Mayor"),AND(Z60="Alta",AB60="Moderado"),AND(Z60="Alta",AB60="Mayor"),AND(Z60="Muy Alta",AB60="Leve"),AND(Z60="Muy Alta",AB60="Menor"),AND(Z60="Muy Alta",AB60="Moderado"),AND(Z60="Muy Alta",AB60="Mayor")),"Alto",IF(OR(AND(Z60="Muy Baja",AB60="Catastrófico"),AND(Z60="Baja",AB60="Catastrófico"),AND(Z60="Media",AB60="Catastrófico"),AND(Z60="Alta",AB60="Catastrófico"),AND(Z60="Muy Alta",AB60="Catastrófico")),"Extremo","")))),"")</f>
        <v/>
      </c>
      <c r="AE60" s="833"/>
      <c r="AF60" s="530"/>
      <c r="AG60" s="530"/>
      <c r="AH60" s="530"/>
      <c r="AI60" s="532"/>
      <c r="AJ60" s="584"/>
      <c r="AK60" s="584"/>
      <c r="AL60" s="572"/>
      <c r="AM60" s="572"/>
      <c r="AN60" s="572"/>
      <c r="AO60" s="572"/>
      <c r="AP60" s="573"/>
      <c r="AQ60" s="573"/>
      <c r="AR60" s="574"/>
      <c r="AS60" s="574"/>
      <c r="AT60" s="575"/>
      <c r="AU60" s="550"/>
    </row>
    <row r="61" spans="1:47" s="551" customFormat="1" ht="15" hidden="1" customHeight="1" x14ac:dyDescent="0.25">
      <c r="A61" s="846"/>
      <c r="B61" s="837"/>
      <c r="C61" s="837"/>
      <c r="D61" s="837"/>
      <c r="E61" s="837"/>
      <c r="F61" s="837"/>
      <c r="G61" s="837"/>
      <c r="H61" s="821"/>
      <c r="I61" s="831"/>
      <c r="J61" s="839"/>
      <c r="K61" s="845"/>
      <c r="L61" s="563">
        <f ca="1">IF(NOT(ISERROR(MATCH(K61,_xlfn.ANCHORARRAY(F72),0))),J72&amp;"Por favor no seleccionar los criterios de impacto",K61)</f>
        <v>0</v>
      </c>
      <c r="M61" s="831"/>
      <c r="N61" s="839"/>
      <c r="O61" s="831"/>
      <c r="P61" s="564">
        <v>3</v>
      </c>
      <c r="Q61" s="837"/>
      <c r="R61" s="837" t="str">
        <f t="shared" si="19"/>
        <v/>
      </c>
      <c r="S61" s="837"/>
      <c r="T61" s="837"/>
      <c r="U61" s="890" t="str">
        <f t="shared" si="49"/>
        <v/>
      </c>
      <c r="V61" s="890"/>
      <c r="W61" s="890"/>
      <c r="X61" s="890"/>
      <c r="Y61" s="567" t="str">
        <f>IFERROR(IF(AND(R60="Probabilidad",R61="Probabilidad"),(AA60-(+AA60*U61)),IF(AND(R60="Impacto",R61="Probabilidad"),(AA59-(+AA59*U61)),IF(R61="Impacto",AA60,""))),"")</f>
        <v/>
      </c>
      <c r="Z61" s="568" t="str">
        <f t="shared" si="54"/>
        <v/>
      </c>
      <c r="AA61" s="569" t="str">
        <f t="shared" si="55"/>
        <v/>
      </c>
      <c r="AB61" s="568" t="str">
        <f t="shared" si="56"/>
        <v/>
      </c>
      <c r="AC61" s="569" t="str">
        <f>IFERROR(IF(AND(R60="Impacto",R61="Impacto"),(AC60-(+AC60*U61)),IF(AND(R60="Probabilidad",R61="Impacto"),(AC59-(+AC59*U61)),IF(R61="Probabilidad",AC60,""))),"")</f>
        <v/>
      </c>
      <c r="AD61" s="568" t="str">
        <f t="shared" si="57"/>
        <v/>
      </c>
      <c r="AE61" s="833"/>
      <c r="AF61" s="530"/>
      <c r="AG61" s="530"/>
      <c r="AH61" s="530"/>
      <c r="AI61" s="532"/>
      <c r="AJ61" s="584"/>
      <c r="AK61" s="584"/>
      <c r="AL61" s="572"/>
      <c r="AM61" s="572"/>
      <c r="AN61" s="572"/>
      <c r="AO61" s="572"/>
      <c r="AP61" s="573"/>
      <c r="AQ61" s="573"/>
      <c r="AR61" s="574"/>
      <c r="AS61" s="574"/>
      <c r="AT61" s="575"/>
      <c r="AU61" s="550"/>
    </row>
    <row r="62" spans="1:47" s="551" customFormat="1" ht="15" hidden="1" customHeight="1" x14ac:dyDescent="0.25">
      <c r="A62" s="846"/>
      <c r="B62" s="837"/>
      <c r="C62" s="837"/>
      <c r="D62" s="837"/>
      <c r="E62" s="837"/>
      <c r="F62" s="837"/>
      <c r="G62" s="837"/>
      <c r="H62" s="821"/>
      <c r="I62" s="831"/>
      <c r="J62" s="839"/>
      <c r="K62" s="845"/>
      <c r="L62" s="563">
        <f ca="1">IF(NOT(ISERROR(MATCH(K62,_xlfn.ANCHORARRAY(F73),0))),J73&amp;"Por favor no seleccionar los criterios de impacto",K62)</f>
        <v>0</v>
      </c>
      <c r="M62" s="831"/>
      <c r="N62" s="839"/>
      <c r="O62" s="831"/>
      <c r="P62" s="564">
        <v>4</v>
      </c>
      <c r="Q62" s="837"/>
      <c r="R62" s="837" t="str">
        <f t="shared" si="19"/>
        <v/>
      </c>
      <c r="S62" s="837"/>
      <c r="T62" s="837"/>
      <c r="U62" s="890" t="str">
        <f t="shared" si="49"/>
        <v/>
      </c>
      <c r="V62" s="890"/>
      <c r="W62" s="890"/>
      <c r="X62" s="890"/>
      <c r="Y62" s="567" t="str">
        <f>IFERROR(IF(AND(R61="Probabilidad",R62="Probabilidad"),(AA61-(+AA61*U62)),IF(AND(R61="Impacto",R62="Probabilidad"),(AA60-(+AA60*U62)),IF(R62="Impacto",AA61,""))),"")</f>
        <v/>
      </c>
      <c r="Z62" s="568" t="str">
        <f t="shared" si="54"/>
        <v/>
      </c>
      <c r="AA62" s="569" t="str">
        <f t="shared" si="55"/>
        <v/>
      </c>
      <c r="AB62" s="568" t="str">
        <f t="shared" si="56"/>
        <v/>
      </c>
      <c r="AC62" s="569" t="str">
        <f>IFERROR(IF(AND(R61="Impacto",R62="Impacto"),(AC61-(+AC61*U62)),IF(AND(R61="Probabilidad",R62="Impacto"),(AC60-(+AC60*U62)),IF(R62="Probabilidad",AC61,""))),"")</f>
        <v/>
      </c>
      <c r="AD62" s="568" t="str">
        <f>IFERROR(IF(OR(AND(Z62="Muy Baja",AB62="Leve"),AND(Z62="Muy Baja",AB62="Menor"),AND(Z62="Baja",AB62="Leve")),"Bajo",IF(OR(AND(Z62="Muy baja",AB62="Moderado"),AND(Z62="Baja",AB62="Menor"),AND(Z62="Baja",AB62="Moderado"),AND(Z62="Media",AB62="Leve"),AND(Z62="Media",AB62="Menor"),AND(Z62="Media",AB62="Moderado"),AND(Z62="Alta",AB62="Leve"),AND(Z62="Alta",AB62="Menor")),"Moderado",IF(OR(AND(Z62="Muy Baja",AB62="Mayor"),AND(Z62="Baja",AB62="Mayor"),AND(Z62="Media",AB62="Mayor"),AND(Z62="Alta",AB62="Moderado"),AND(Z62="Alta",AB62="Mayor"),AND(Z62="Muy Alta",AB62="Leve"),AND(Z62="Muy Alta",AB62="Menor"),AND(Z62="Muy Alta",AB62="Moderado"),AND(Z62="Muy Alta",AB62="Mayor")),"Alto",IF(OR(AND(Z62="Muy Baja",AB62="Catastrófico"),AND(Z62="Baja",AB62="Catastrófico"),AND(Z62="Media",AB62="Catastrófico"),AND(Z62="Alta",AB62="Catastrófico"),AND(Z62="Muy Alta",AB62="Catastrófico")),"Extremo","")))),"")</f>
        <v/>
      </c>
      <c r="AE62" s="834"/>
      <c r="AF62" s="530"/>
      <c r="AG62" s="530"/>
      <c r="AH62" s="530"/>
      <c r="AI62" s="532"/>
      <c r="AJ62" s="584"/>
      <c r="AK62" s="584"/>
      <c r="AL62" s="572"/>
      <c r="AM62" s="572"/>
      <c r="AN62" s="572"/>
      <c r="AO62" s="572"/>
      <c r="AP62" s="573"/>
      <c r="AQ62" s="573"/>
      <c r="AR62" s="574"/>
      <c r="AS62" s="574"/>
      <c r="AT62" s="575"/>
      <c r="AU62" s="550"/>
    </row>
    <row r="63" spans="1:47" s="551" customFormat="1" ht="129" hidden="1" thickBot="1" x14ac:dyDescent="0.3">
      <c r="A63" s="846">
        <v>14</v>
      </c>
      <c r="B63" s="837" t="s">
        <v>810</v>
      </c>
      <c r="C63" s="837" t="s">
        <v>822</v>
      </c>
      <c r="D63" s="837" t="s">
        <v>846</v>
      </c>
      <c r="E63" s="837" t="s">
        <v>847</v>
      </c>
      <c r="F63" s="837" t="s">
        <v>848</v>
      </c>
      <c r="G63" s="837" t="s">
        <v>783</v>
      </c>
      <c r="H63" s="831">
        <v>10</v>
      </c>
      <c r="I63" s="831" t="str">
        <f t="shared" ref="I63" si="58">IF(H63&lt;=0,"",IF(H63&lt;=2,"Muy Baja",IF(H63&lt;=24,"Baja",IF(H63&lt;=500,"Media",IF(H63&lt;=5000,"Alta","Muy Alta")))))</f>
        <v>Baja</v>
      </c>
      <c r="J63" s="839">
        <f>IF(I63="","",IF(I63="Muy Baja",0.2,IF(I63="Baja",0.4,IF(I63="Media",0.6,IF(I63="Alta",0.8,IF(I63="Muy Alta",1,))))))</f>
        <v>0.4</v>
      </c>
      <c r="K63" s="586" t="s">
        <v>120</v>
      </c>
      <c r="L63" s="839" t="str">
        <f>IF(NOT(ISERROR(MATCH(K63,'Tabla Impacto'!$B$221:$B$223,0))),'Tabla Impacto'!$F$223&amp;"Por favor no seleccionar los criterios de impacto(Afectación Económica o presupuestal y Pérdida Reputacional)",K63)</f>
        <v xml:space="preserve">     Afectación menor a 10 SMLMV .</v>
      </c>
      <c r="M63" s="831" t="str">
        <f>IF(OR(L63='Tabla Impacto'!$C$11,L63='Tabla Impacto'!$D$11),"Leve",IF(OR(L63='Tabla Impacto'!$C$12,L63='Tabla Impacto'!$D$12),"Menor",IF(OR(L63='Tabla Impacto'!$C$13,L63='Tabla Impacto'!$D$13),"Moderado",IF(OR(L63='Tabla Impacto'!$C$14,L63='Tabla Impacto'!$D$14),"Mayor",IF(OR(L63='Tabla Impacto'!$C$15,L63='Tabla Impacto'!$D$15),"Catastrófico","")))))</f>
        <v>Leve</v>
      </c>
      <c r="N63" s="839">
        <f>IF(M63="","",IF(M63="Leve",0.2,IF(M63="Menor",0.4,IF(M63="Moderado",0.6,IF(M63="Mayor",0.8,IF(M63="Catastrófico",1,))))))</f>
        <v>0.2</v>
      </c>
      <c r="O63" s="831" t="str">
        <f>IF(OR(AND(I63="Muy Baja",M63="Leve"),AND(I63="Muy Baja",M63="Menor"),AND(I63="Baja",M63="Leve")),"Bajo",IF(OR(AND(I63="Muy baja",M63="Moderado"),AND(I63="Baja",M63="Menor"),AND(I63="Baja",M63="Moderado"),AND(I63="Media",M63="Leve"),AND(I63="Media",M63="Menor"),AND(I63="Media",M63="Moderado"),AND(I63="Alta",M63="Leve"),AND(I63="Alta",M63="Menor")),"Moderado",IF(OR(AND(I63="Muy Baja",M63="Mayor"),AND(I63="Baja",M63="Mayor"),AND(I63="Media",M63="Mayor"),AND(I63="Alta",M63="Moderado"),AND(I63="Alta",M63="Mayor"),AND(I63="Muy Alta",M63="Leve"),AND(I63="Muy Alta",M63="Menor"),AND(I63="Muy Alta",M63="Moderado"),AND(I63="Muy Alta",M63="Mayor")),"Alto",IF(OR(AND(I63="Muy Baja",M63="Catastrófico"),AND(I63="Baja",M63="Catastrófico"),AND(I63="Media",M63="Catastrófico"),AND(I63="Alta",M63="Catastrófico"),AND(I63="Muy Alta",M63="Catastrófico")),"Extremo",""))))</f>
        <v>Bajo</v>
      </c>
      <c r="P63" s="564">
        <v>1</v>
      </c>
      <c r="Q63" s="565" t="s">
        <v>933</v>
      </c>
      <c r="R63" s="566" t="str">
        <f t="shared" si="19"/>
        <v>Probabilidad</v>
      </c>
      <c r="S63" s="565" t="s">
        <v>13</v>
      </c>
      <c r="T63" s="565" t="s">
        <v>8</v>
      </c>
      <c r="U63" s="565" t="str">
        <f t="shared" si="49"/>
        <v>40%</v>
      </c>
      <c r="V63" s="565" t="s">
        <v>18</v>
      </c>
      <c r="W63" s="565" t="s">
        <v>21</v>
      </c>
      <c r="X63" s="565" t="s">
        <v>539</v>
      </c>
      <c r="Y63" s="567">
        <f>IFERROR(IF(R63="Probabilidad",(J63-(+J63*U63)),IF(R63="Impacto",J63,"")),"")</f>
        <v>0.24</v>
      </c>
      <c r="Z63" s="568" t="str">
        <f>IFERROR(IF(Y63="","",IF(Y63&lt;=0.2,"Muy Baja",IF(Y63&lt;=0.4,"Baja",IF(Y63&lt;=0.6,"Media",IF(Y63&lt;=0.8,"Alta","Muy Alta"))))),"")</f>
        <v>Baja</v>
      </c>
      <c r="AA63" s="569">
        <f>+Y63</f>
        <v>0.24</v>
      </c>
      <c r="AB63" s="568" t="str">
        <f>IFERROR(IF(AC63="","",IF(AC63&lt;=0.2,"Leve",IF(AC63&lt;=0.4,"Menor",IF(AC63&lt;=0.6,"Moderado",IF(AC63&lt;=0.8,"Mayor","Catastrófico"))))),"")</f>
        <v>Leve</v>
      </c>
      <c r="AC63" s="569">
        <f>IFERROR(IF(R63="Impacto",(N63-(+N63*U63)),IF(R63="Probabilidad",N63,"")),"")</f>
        <v>0.2</v>
      </c>
      <c r="AD63" s="568" t="str">
        <f>IFERROR(IF(OR(AND(Z63="Muy Baja",AB63="Leve"),AND(Z63="Muy Baja",AB63="Menor"),AND(Z63="Baja",AB63="Leve")),"Bajo",IF(OR(AND(Z63="Muy baja",AB63="Moderado"),AND(Z63="Baja",AB63="Menor"),AND(Z63="Baja",AB63="Moderado"),AND(Z63="Media",AB63="Leve"),AND(Z63="Media",AB63="Menor"),AND(Z63="Media",AB63="Moderado"),AND(Z63="Alta",AB63="Leve"),AND(Z63="Alta",AB63="Menor")),"Moderado",IF(OR(AND(Z63="Muy Baja",AB63="Mayor"),AND(Z63="Baja",AB63="Mayor"),AND(Z63="Media",AB63="Mayor"),AND(Z63="Alta",AB63="Moderado"),AND(Z63="Alta",AB63="Mayor"),AND(Z63="Muy Alta",AB63="Leve"),AND(Z63="Muy Alta",AB63="Menor"),AND(Z63="Muy Alta",AB63="Moderado"),AND(Z63="Muy Alta",AB63="Mayor")),"Alto",IF(OR(AND(Z63="Muy Baja",AB63="Catastrófico"),AND(Z63="Baja",AB63="Catastrófico"),AND(Z63="Media",AB63="Catastrófico"),AND(Z63="Alta",AB63="Catastrófico"),AND(Z63="Muy Alta",AB63="Catastrófico")),"Extremo","")))),"")</f>
        <v>Bajo</v>
      </c>
      <c r="AE63" s="832" t="s">
        <v>26</v>
      </c>
      <c r="AF63" s="530"/>
      <c r="AG63" s="530"/>
      <c r="AH63" s="530"/>
      <c r="AI63" s="532"/>
      <c r="AJ63" s="534" t="s">
        <v>1099</v>
      </c>
      <c r="AK63" s="405" t="s">
        <v>1094</v>
      </c>
      <c r="AL63" s="572"/>
      <c r="AM63" s="572"/>
      <c r="AN63" s="572"/>
      <c r="AO63" s="572"/>
      <c r="AP63" s="573"/>
      <c r="AQ63" s="573"/>
      <c r="AR63" s="574"/>
      <c r="AS63" s="574"/>
      <c r="AT63" s="575"/>
      <c r="AU63" s="550"/>
    </row>
    <row r="64" spans="1:47" s="551" customFormat="1" ht="129" hidden="1" thickBot="1" x14ac:dyDescent="0.3">
      <c r="A64" s="846"/>
      <c r="B64" s="837"/>
      <c r="C64" s="837"/>
      <c r="D64" s="837"/>
      <c r="E64" s="837"/>
      <c r="F64" s="837"/>
      <c r="G64" s="837"/>
      <c r="H64" s="831"/>
      <c r="I64" s="831"/>
      <c r="J64" s="839"/>
      <c r="K64" s="586"/>
      <c r="L64" s="839"/>
      <c r="M64" s="831"/>
      <c r="N64" s="839"/>
      <c r="O64" s="831"/>
      <c r="P64" s="564">
        <v>2</v>
      </c>
      <c r="Q64" s="565" t="s">
        <v>934</v>
      </c>
      <c r="R64" s="566" t="str">
        <f t="shared" si="19"/>
        <v>Probabilidad</v>
      </c>
      <c r="S64" s="565" t="s">
        <v>13</v>
      </c>
      <c r="T64" s="565" t="s">
        <v>8</v>
      </c>
      <c r="U64" s="565" t="str">
        <f t="shared" si="49"/>
        <v>40%</v>
      </c>
      <c r="V64" s="565" t="s">
        <v>18</v>
      </c>
      <c r="W64" s="565" t="s">
        <v>21</v>
      </c>
      <c r="X64" s="565" t="s">
        <v>539</v>
      </c>
      <c r="Y64" s="567">
        <f>IFERROR(IF(AND(R63="Probabilidad",R64="Probabilidad"),(AA63-(+AA63*U64)),IF(R64="Probabilidad",(J63-(+J63*U64)),IF(R64="Impacto",AA63,""))),"")</f>
        <v>0.14399999999999999</v>
      </c>
      <c r="Z64" s="568" t="str">
        <f t="shared" ref="Z64" si="59">IFERROR(IF(Y64="","",IF(Y64&lt;=0.2,"Muy Baja",IF(Y64&lt;=0.4,"Baja",IF(Y64&lt;=0.6,"Media",IF(Y64&lt;=0.8,"Alta","Muy Alta"))))),"")</f>
        <v>Muy Baja</v>
      </c>
      <c r="AA64" s="569">
        <f t="shared" ref="AA64" si="60">+Y64</f>
        <v>0.14399999999999999</v>
      </c>
      <c r="AB64" s="568" t="str">
        <f t="shared" ref="AB64" si="61">IFERROR(IF(AC64="","",IF(AC64&lt;=0.2,"Leve",IF(AC64&lt;=0.4,"Menor",IF(AC64&lt;=0.6,"Moderado",IF(AC64&lt;=0.8,"Mayor","Catastrófico"))))),"")</f>
        <v>Leve</v>
      </c>
      <c r="AC64" s="569">
        <f>IFERROR(IF(AND(R63="Impacto",R64="Impacto"),(AC63-(+AC63*U64)),IF(R64="Impacto",(N63-(+N63*U64)),IF(R64="Probabilidad",AC63,""))),"")</f>
        <v>0.2</v>
      </c>
      <c r="AD64" s="568" t="str">
        <f t="shared" ref="AD64" si="62">IFERROR(IF(OR(AND(Z64="Muy Baja",AB64="Leve"),AND(Z64="Muy Baja",AB64="Menor"),AND(Z64="Baja",AB64="Leve")),"Bajo",IF(OR(AND(Z64="Muy baja",AB64="Moderado"),AND(Z64="Baja",AB64="Menor"),AND(Z64="Baja",AB64="Moderado"),AND(Z64="Media",AB64="Leve"),AND(Z64="Media",AB64="Menor"),AND(Z64="Media",AB64="Moderado"),AND(Z64="Alta",AB64="Leve"),AND(Z64="Alta",AB64="Menor")),"Moderado",IF(OR(AND(Z64="Muy Baja",AB64="Mayor"),AND(Z64="Baja",AB64="Mayor"),AND(Z64="Media",AB64="Mayor"),AND(Z64="Alta",AB64="Moderado"),AND(Z64="Alta",AB64="Mayor"),AND(Z64="Muy Alta",AB64="Leve"),AND(Z64="Muy Alta",AB64="Menor"),AND(Z64="Muy Alta",AB64="Moderado"),AND(Z64="Muy Alta",AB64="Mayor")),"Alto",IF(OR(AND(Z64="Muy Baja",AB64="Catastrófico"),AND(Z64="Baja",AB64="Catastrófico"),AND(Z64="Media",AB64="Catastrófico"),AND(Z64="Alta",AB64="Catastrófico"),AND(Z64="Muy Alta",AB64="Catastrófico")),"Extremo","")))),"")</f>
        <v>Bajo</v>
      </c>
      <c r="AE64" s="834"/>
      <c r="AF64" s="539" t="s">
        <v>1100</v>
      </c>
      <c r="AG64" s="539" t="s">
        <v>1094</v>
      </c>
      <c r="AH64" s="577">
        <v>45656</v>
      </c>
      <c r="AI64" s="577" t="s">
        <v>1101</v>
      </c>
      <c r="AJ64" s="538" t="s">
        <v>1099</v>
      </c>
      <c r="AK64" s="528" t="s">
        <v>1094</v>
      </c>
      <c r="AL64" s="572"/>
      <c r="AM64" s="572"/>
      <c r="AN64" s="572"/>
      <c r="AO64" s="572"/>
      <c r="AP64" s="573"/>
      <c r="AQ64" s="573"/>
      <c r="AR64" s="574"/>
      <c r="AS64" s="574"/>
      <c r="AT64" s="575"/>
      <c r="AU64" s="550"/>
    </row>
    <row r="65" spans="1:47" s="551" customFormat="1" ht="214.5" hidden="1" thickBot="1" x14ac:dyDescent="0.3">
      <c r="A65" s="846">
        <v>15</v>
      </c>
      <c r="B65" s="837" t="s">
        <v>810</v>
      </c>
      <c r="C65" s="837" t="s">
        <v>116</v>
      </c>
      <c r="D65" s="837" t="s">
        <v>849</v>
      </c>
      <c r="E65" s="837" t="s">
        <v>850</v>
      </c>
      <c r="F65" s="837" t="s">
        <v>851</v>
      </c>
      <c r="G65" s="837" t="s">
        <v>540</v>
      </c>
      <c r="H65" s="821">
        <v>2</v>
      </c>
      <c r="I65" s="831" t="str">
        <f>IF(H65&lt;=0,"",IF(H65&lt;=2,"Muy Baja",IF(H65&lt;=24,"Baja",IF(H65&lt;=500,"Media",IF(H65&lt;=5000,"Alta","Muy Alta")))))</f>
        <v>Muy Baja</v>
      </c>
      <c r="J65" s="839">
        <f>IF(I65="","",IF(I65="Muy Baja",0.2,IF(I65="Baja",0.4,IF(I65="Media",0.6,IF(I65="Alta",0.8,IF(I65="Muy Alta",1,))))))</f>
        <v>0.2</v>
      </c>
      <c r="K65" s="845" t="s">
        <v>124</v>
      </c>
      <c r="L65" s="563" t="str">
        <f>IF(NOT(ISERROR(MATCH(K65,'Tabla Impacto'!$B$221:$B$223,0))),'Tabla Impacto'!$F$223&amp;"Por favor no seleccionar los criterios de impacto(Afectación Económica o presupuestal y Pérdida Reputacional)",K65)</f>
        <v xml:space="preserve">     Entre 10 y 50 SMLMV </v>
      </c>
      <c r="M65" s="831" t="str">
        <f>IF(OR(L65='Tabla Impacto'!$C$11,L65='Tabla Impacto'!$D$11),"Leve",IF(OR(L65='Tabla Impacto'!$C$12,L65='Tabla Impacto'!$D$12),"Menor",IF(OR(L65='Tabla Impacto'!$C$13,L65='Tabla Impacto'!$D$13),"Moderado",IF(OR(L65='Tabla Impacto'!$C$14,L65='Tabla Impacto'!$D$14),"Mayor",IF(OR(L65='Tabla Impacto'!$C$15,L65='Tabla Impacto'!$D$15),"Catastrófico","")))))</f>
        <v>Menor</v>
      </c>
      <c r="N65" s="839">
        <f>IF(M65="","",IF(M65="Leve",0.2,IF(M65="Menor",0.4,IF(M65="Moderado",0.6,IF(M65="Mayor",0.8,IF(M65="Catastrófico",1,))))))</f>
        <v>0.4</v>
      </c>
      <c r="O65" s="831" t="str">
        <f>IF(OR(AND(I65="Muy Baja",M65="Leve"),AND(I65="Muy Baja",M65="Menor"),AND(I65="Baja",M65="Leve")),"Bajo",IF(OR(AND(I65="Muy baja",M65="Moderado"),AND(I65="Baja",M65="Menor"),AND(I65="Baja",M65="Moderado"),AND(I65="Media",M65="Leve"),AND(I65="Media",M65="Menor"),AND(I65="Media",M65="Moderado"),AND(I65="Alta",M65="Leve"),AND(I65="Alta",M65="Menor")),"Moderado",IF(OR(AND(I65="Muy Baja",M65="Mayor"),AND(I65="Baja",M65="Mayor"),AND(I65="Media",M65="Mayor"),AND(I65="Alta",M65="Moderado"),AND(I65="Alta",M65="Mayor"),AND(I65="Muy Alta",M65="Leve"),AND(I65="Muy Alta",M65="Menor"),AND(I65="Muy Alta",M65="Moderado"),AND(I65="Muy Alta",M65="Mayor")),"Alto",IF(OR(AND(I65="Muy Baja",M65="Catastrófico"),AND(I65="Baja",M65="Catastrófico"),AND(I65="Media",M65="Catastrófico"),AND(I65="Alta",M65="Catastrófico"),AND(I65="Muy Alta",M65="Catastrófico")),"Extremo",""))))</f>
        <v>Bajo</v>
      </c>
      <c r="P65" s="564">
        <v>1</v>
      </c>
      <c r="Q65" s="565" t="s">
        <v>935</v>
      </c>
      <c r="R65" s="566" t="str">
        <f t="shared" si="19"/>
        <v>Probabilidad</v>
      </c>
      <c r="S65" s="565" t="s">
        <v>13</v>
      </c>
      <c r="T65" s="565" t="s">
        <v>8</v>
      </c>
      <c r="U65" s="578" t="str">
        <f t="shared" si="49"/>
        <v>40%</v>
      </c>
      <c r="V65" s="565" t="s">
        <v>18</v>
      </c>
      <c r="W65" s="565" t="s">
        <v>21</v>
      </c>
      <c r="X65" s="565" t="s">
        <v>539</v>
      </c>
      <c r="Y65" s="567">
        <f>IFERROR(IF(R65="Probabilidad",(J65-(+J65*U65)),IF(R65="Impacto",J65,"")),"")</f>
        <v>0.12</v>
      </c>
      <c r="Z65" s="568" t="str">
        <f>IFERROR(IF(Y65="","",IF(Y65&lt;=0.2,"Muy Baja",IF(Y65&lt;=0.4,"Baja",IF(Y65&lt;=0.6,"Media",IF(Y65&lt;=0.8,"Alta","Muy Alta"))))),"")</f>
        <v>Muy Baja</v>
      </c>
      <c r="AA65" s="569">
        <f>+Y65</f>
        <v>0.12</v>
      </c>
      <c r="AB65" s="568" t="str">
        <f>IFERROR(IF(AC65="","",IF(AC65&lt;=0.2,"Leve",IF(AC65&lt;=0.4,"Menor",IF(AC65&lt;=0.6,"Moderado",IF(AC65&lt;=0.8,"Mayor","Catastrófico"))))),"")</f>
        <v>Menor</v>
      </c>
      <c r="AC65" s="569">
        <f>IFERROR(IF(R65="Impacto",(N65-(+N65*U65)),IF(R65="Probabilidad",N65,"")),"")</f>
        <v>0.4</v>
      </c>
      <c r="AD65" s="568" t="str">
        <f>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Bajo</v>
      </c>
      <c r="AE65" s="832" t="s">
        <v>26</v>
      </c>
      <c r="AF65" s="530"/>
      <c r="AG65" s="530"/>
      <c r="AH65" s="530"/>
      <c r="AI65" s="532"/>
      <c r="AJ65" s="534" t="s">
        <v>1091</v>
      </c>
      <c r="AK65" s="405" t="s">
        <v>1092</v>
      </c>
      <c r="AL65" s="572"/>
      <c r="AM65" s="572"/>
      <c r="AN65" s="572"/>
      <c r="AO65" s="572"/>
      <c r="AP65" s="573"/>
      <c r="AQ65" s="573"/>
      <c r="AR65" s="574"/>
      <c r="AS65" s="574"/>
      <c r="AT65" s="575"/>
      <c r="AU65" s="550"/>
    </row>
    <row r="66" spans="1:47" s="551" customFormat="1" ht="70.5" hidden="1" customHeight="1" x14ac:dyDescent="0.25">
      <c r="A66" s="846"/>
      <c r="B66" s="837"/>
      <c r="C66" s="837"/>
      <c r="D66" s="837"/>
      <c r="E66" s="837"/>
      <c r="F66" s="837"/>
      <c r="G66" s="837"/>
      <c r="H66" s="821"/>
      <c r="I66" s="831"/>
      <c r="J66" s="839"/>
      <c r="K66" s="845"/>
      <c r="L66" s="563">
        <f ca="1">IF(NOT(ISERROR(MATCH(K66,_xlfn.ANCHORARRAY(F77),0))),J19&amp;"Por favor no seleccionar los criterios de impacto",K66)</f>
        <v>0</v>
      </c>
      <c r="M66" s="831"/>
      <c r="N66" s="839"/>
      <c r="O66" s="831"/>
      <c r="P66" s="564">
        <v>2</v>
      </c>
      <c r="Q66" s="565"/>
      <c r="R66" s="566" t="str">
        <f t="shared" si="19"/>
        <v/>
      </c>
      <c r="S66" s="565"/>
      <c r="T66" s="565"/>
      <c r="U66" s="578" t="str">
        <f t="shared" si="49"/>
        <v/>
      </c>
      <c r="V66" s="565"/>
      <c r="W66" s="565"/>
      <c r="X66" s="565"/>
      <c r="Y66" s="567" t="str">
        <f>IFERROR(IF(AND(R65="Probabilidad",R66="Probabilidad"),(AA65-(+AA65*U66)),IF(R66="Probabilidad",(J65-(+J65*U66)),IF(R66="Impacto",AA65,""))),"")</f>
        <v/>
      </c>
      <c r="Z66" s="568" t="str">
        <f t="shared" ref="Z66:Z68" si="63">IFERROR(IF(Y66="","",IF(Y66&lt;=0.2,"Muy Baja",IF(Y66&lt;=0.4,"Baja",IF(Y66&lt;=0.6,"Media",IF(Y66&lt;=0.8,"Alta","Muy Alta"))))),"")</f>
        <v/>
      </c>
      <c r="AA66" s="569" t="str">
        <f t="shared" ref="AA66:AA68" si="64">+Y66</f>
        <v/>
      </c>
      <c r="AB66" s="568" t="str">
        <f t="shared" ref="AB66:AB68" si="65">IFERROR(IF(AC66="","",IF(AC66&lt;=0.2,"Leve",IF(AC66&lt;=0.4,"Menor",IF(AC66&lt;=0.6,"Moderado",IF(AC66&lt;=0.8,"Mayor","Catastrófico"))))),"")</f>
        <v/>
      </c>
      <c r="AC66" s="569" t="str">
        <f>IFERROR(IF(AND(R65="Impacto",R66="Impacto"),(AC65-(+AC65*U66)),IF(R66="Impacto",(N65-(+N65*U66)),IF(R66="Probabilidad",AC65,""))),"")</f>
        <v/>
      </c>
      <c r="AD66" s="568" t="str">
        <f t="shared" ref="AD66:AD67" si="66">IFERROR(IF(OR(AND(Z66="Muy Baja",AB66="Leve"),AND(Z66="Muy Baja",AB66="Menor"),AND(Z66="Baja",AB66="Leve")),"Bajo",IF(OR(AND(Z66="Muy baja",AB66="Moderado"),AND(Z66="Baja",AB66="Menor"),AND(Z66="Baja",AB66="Moderado"),AND(Z66="Media",AB66="Leve"),AND(Z66="Media",AB66="Menor"),AND(Z66="Media",AB66="Moderado"),AND(Z66="Alta",AB66="Leve"),AND(Z66="Alta",AB66="Menor")),"Moderado",IF(OR(AND(Z66="Muy Baja",AB66="Mayor"),AND(Z66="Baja",AB66="Mayor"),AND(Z66="Media",AB66="Mayor"),AND(Z66="Alta",AB66="Moderado"),AND(Z66="Alta",AB66="Mayor"),AND(Z66="Muy Alta",AB66="Leve"),AND(Z66="Muy Alta",AB66="Menor"),AND(Z66="Muy Alta",AB66="Moderado"),AND(Z66="Muy Alta",AB66="Mayor")),"Alto",IF(OR(AND(Z66="Muy Baja",AB66="Catastrófico"),AND(Z66="Baja",AB66="Catastrófico"),AND(Z66="Media",AB66="Catastrófico"),AND(Z66="Alta",AB66="Catastrófico"),AND(Z66="Muy Alta",AB66="Catastrófico")),"Extremo","")))),"")</f>
        <v/>
      </c>
      <c r="AE66" s="833"/>
      <c r="AF66" s="530"/>
      <c r="AG66" s="530"/>
      <c r="AH66" s="530"/>
      <c r="AI66" s="532"/>
      <c r="AJ66" s="535"/>
      <c r="AK66" s="384"/>
      <c r="AL66" s="572"/>
      <c r="AM66" s="572"/>
      <c r="AN66" s="572"/>
      <c r="AO66" s="572"/>
      <c r="AP66" s="573"/>
      <c r="AQ66" s="573"/>
      <c r="AR66" s="574"/>
      <c r="AS66" s="574"/>
      <c r="AT66" s="575"/>
      <c r="AU66" s="550"/>
    </row>
    <row r="67" spans="1:47" s="551" customFormat="1" ht="46.5" hidden="1" customHeight="1" x14ac:dyDescent="0.25">
      <c r="A67" s="846"/>
      <c r="B67" s="837"/>
      <c r="C67" s="837"/>
      <c r="D67" s="837"/>
      <c r="E67" s="837"/>
      <c r="F67" s="837"/>
      <c r="G67" s="837"/>
      <c r="H67" s="821"/>
      <c r="I67" s="831"/>
      <c r="J67" s="839"/>
      <c r="K67" s="845"/>
      <c r="L67" s="563">
        <f ca="1">IF(NOT(ISERROR(MATCH(K67,_xlfn.ANCHORARRAY(F78),0))),J20&amp;"Por favor no seleccionar los criterios de impacto",K67)</f>
        <v>0</v>
      </c>
      <c r="M67" s="831"/>
      <c r="N67" s="839"/>
      <c r="O67" s="831"/>
      <c r="P67" s="564">
        <v>3</v>
      </c>
      <c r="Q67" s="565"/>
      <c r="R67" s="566" t="str">
        <f t="shared" si="19"/>
        <v/>
      </c>
      <c r="S67" s="565"/>
      <c r="T67" s="565"/>
      <c r="U67" s="578" t="str">
        <f t="shared" si="49"/>
        <v/>
      </c>
      <c r="V67" s="565"/>
      <c r="W67" s="565"/>
      <c r="X67" s="565"/>
      <c r="Y67" s="567" t="str">
        <f>IFERROR(IF(AND(R66="Probabilidad",R67="Probabilidad"),(AA66-(+AA66*U67)),IF(AND(R66="Impacto",R67="Probabilidad"),(AA65-(+AA65*U67)),IF(R67="Impacto",AA66,""))),"")</f>
        <v/>
      </c>
      <c r="Z67" s="568" t="str">
        <f t="shared" si="63"/>
        <v/>
      </c>
      <c r="AA67" s="569" t="str">
        <f t="shared" si="64"/>
        <v/>
      </c>
      <c r="AB67" s="568" t="str">
        <f t="shared" si="65"/>
        <v/>
      </c>
      <c r="AC67" s="569" t="str">
        <f>IFERROR(IF(AND(R66="Impacto",R67="Impacto"),(AC66-(+AC66*U67)),IF(AND(R66="Probabilidad",R67="Impacto"),(AC65-(+AC65*U67)),IF(R67="Probabilidad",AC66,""))),"")</f>
        <v/>
      </c>
      <c r="AD67" s="568" t="str">
        <f t="shared" si="66"/>
        <v/>
      </c>
      <c r="AE67" s="833"/>
      <c r="AF67" s="530"/>
      <c r="AG67" s="530"/>
      <c r="AH67" s="530"/>
      <c r="AI67" s="532"/>
      <c r="AJ67" s="535"/>
      <c r="AK67" s="384"/>
      <c r="AL67" s="572"/>
      <c r="AM67" s="572"/>
      <c r="AN67" s="572"/>
      <c r="AO67" s="572"/>
      <c r="AP67" s="573"/>
      <c r="AQ67" s="573"/>
      <c r="AR67" s="574"/>
      <c r="AS67" s="574"/>
      <c r="AT67" s="575"/>
      <c r="AU67" s="550"/>
    </row>
    <row r="68" spans="1:47" s="551" customFormat="1" ht="46.5" hidden="1" customHeight="1" x14ac:dyDescent="0.25">
      <c r="A68" s="846"/>
      <c r="B68" s="837"/>
      <c r="C68" s="837"/>
      <c r="D68" s="837"/>
      <c r="E68" s="837"/>
      <c r="F68" s="837"/>
      <c r="G68" s="837"/>
      <c r="H68" s="821"/>
      <c r="I68" s="831"/>
      <c r="J68" s="839"/>
      <c r="K68" s="845"/>
      <c r="L68" s="563">
        <f ca="1">IF(NOT(ISERROR(MATCH(K68,_xlfn.ANCHORARRAY(F19),0))),J21&amp;"Por favor no seleccionar los criterios de impacto",K68)</f>
        <v>0</v>
      </c>
      <c r="M68" s="831"/>
      <c r="N68" s="839"/>
      <c r="O68" s="831"/>
      <c r="P68" s="564">
        <v>4</v>
      </c>
      <c r="Q68" s="565"/>
      <c r="R68" s="566" t="str">
        <f t="shared" si="19"/>
        <v/>
      </c>
      <c r="S68" s="565"/>
      <c r="T68" s="565"/>
      <c r="U68" s="578" t="str">
        <f t="shared" si="49"/>
        <v/>
      </c>
      <c r="V68" s="565"/>
      <c r="W68" s="565"/>
      <c r="X68" s="565"/>
      <c r="Y68" s="567" t="str">
        <f>IFERROR(IF(AND(R67="Probabilidad",R68="Probabilidad"),(AA67-(+AA67*U68)),IF(AND(R67="Impacto",R68="Probabilidad"),(AA66-(+AA66*U68)),IF(R68="Impacto",AA67,""))),"")</f>
        <v/>
      </c>
      <c r="Z68" s="568" t="str">
        <f t="shared" si="63"/>
        <v/>
      </c>
      <c r="AA68" s="569" t="str">
        <f t="shared" si="64"/>
        <v/>
      </c>
      <c r="AB68" s="568" t="str">
        <f t="shared" si="65"/>
        <v/>
      </c>
      <c r="AC68" s="569" t="str">
        <f>IFERROR(IF(AND(R67="Impacto",R68="Impacto"),(AC67-(+AC67*U68)),IF(AND(R67="Probabilidad",R68="Impacto"),(AC66-(+AC66*U68)),IF(R68="Probabilidad",AC67,""))),"")</f>
        <v/>
      </c>
      <c r="AD68" s="568" t="str">
        <f>IFERROR(IF(OR(AND(Z68="Muy Baja",AB68="Leve"),AND(Z68="Muy Baja",AB68="Menor"),AND(Z68="Baja",AB68="Leve")),"Bajo",IF(OR(AND(Z68="Muy baja",AB68="Moderado"),AND(Z68="Baja",AB68="Menor"),AND(Z68="Baja",AB68="Moderado"),AND(Z68="Media",AB68="Leve"),AND(Z68="Media",AB68="Menor"),AND(Z68="Media",AB68="Moderado"),AND(Z68="Alta",AB68="Leve"),AND(Z68="Alta",AB68="Menor")),"Moderado",IF(OR(AND(Z68="Muy Baja",AB68="Mayor"),AND(Z68="Baja",AB68="Mayor"),AND(Z68="Media",AB68="Mayor"),AND(Z68="Alta",AB68="Moderado"),AND(Z68="Alta",AB68="Mayor"),AND(Z68="Muy Alta",AB68="Leve"),AND(Z68="Muy Alta",AB68="Menor"),AND(Z68="Muy Alta",AB68="Moderado"),AND(Z68="Muy Alta",AB68="Mayor")),"Alto",IF(OR(AND(Z68="Muy Baja",AB68="Catastrófico"),AND(Z68="Baja",AB68="Catastrófico"),AND(Z68="Media",AB68="Catastrófico"),AND(Z68="Alta",AB68="Catastrófico"),AND(Z68="Muy Alta",AB68="Catastrófico")),"Extremo","")))),"")</f>
        <v/>
      </c>
      <c r="AE68" s="834"/>
      <c r="AF68" s="530"/>
      <c r="AG68" s="530"/>
      <c r="AH68" s="530"/>
      <c r="AI68" s="532"/>
      <c r="AJ68" s="535"/>
      <c r="AK68" s="384"/>
      <c r="AL68" s="572"/>
      <c r="AM68" s="572"/>
      <c r="AN68" s="572"/>
      <c r="AO68" s="572"/>
      <c r="AP68" s="573"/>
      <c r="AQ68" s="573"/>
      <c r="AR68" s="574"/>
      <c r="AS68" s="574"/>
      <c r="AT68" s="575"/>
      <c r="AU68" s="550"/>
    </row>
    <row r="69" spans="1:47" s="551" customFormat="1" ht="233.25" hidden="1" customHeight="1" thickBot="1" x14ac:dyDescent="0.3">
      <c r="A69" s="846">
        <v>16</v>
      </c>
      <c r="B69" s="837" t="s">
        <v>810</v>
      </c>
      <c r="C69" s="837" t="s">
        <v>115</v>
      </c>
      <c r="D69" s="837" t="s">
        <v>852</v>
      </c>
      <c r="E69" s="837" t="s">
        <v>853</v>
      </c>
      <c r="F69" s="837" t="s">
        <v>854</v>
      </c>
      <c r="G69" s="837" t="s">
        <v>540</v>
      </c>
      <c r="H69" s="821">
        <v>4</v>
      </c>
      <c r="I69" s="831" t="str">
        <f>IF(H69&lt;=0,"",IF(H69&lt;=2,"Muy Baja",IF(H69&lt;=24,"Baja",IF(H69&lt;=500,"Media",IF(H69&lt;=5000,"Alta","Muy Alta")))))</f>
        <v>Baja</v>
      </c>
      <c r="J69" s="839">
        <f>IF(I69="","",IF(I69="Muy Baja",0.2,IF(I69="Baja",0.4,IF(I69="Media",0.6,IF(I69="Alta",0.8,IF(I69="Muy Alta",1,))))))</f>
        <v>0.4</v>
      </c>
      <c r="K69" s="845" t="s">
        <v>129</v>
      </c>
      <c r="L69" s="839" t="str">
        <f>IF(NOT(ISERROR(MATCH(K69,'Tabla Impacto'!$B$221:$B$223,0))),'Tabla Impacto'!$F$223&amp;"Por favor no seleccionar los criterios de impacto(Afectación Económica o presupuestal y Pérdida Reputacional)",K69)</f>
        <v xml:space="preserve">     El riesgo afecta la imagen de la entidad con algunos usuarios de relevancia frente al logro de los objetivos</v>
      </c>
      <c r="M69" s="831" t="str">
        <f>IF(OR(L69='Tabla Impacto'!$C$11,L69='Tabla Impacto'!$D$11),"Leve",IF(OR(L69='Tabla Impacto'!$C$12,L69='Tabla Impacto'!$D$12),"Menor",IF(OR(L69='Tabla Impacto'!$C$13,L69='Tabla Impacto'!$D$13),"Moderado",IF(OR(L69='Tabla Impacto'!$C$14,L69='Tabla Impacto'!$D$14),"Mayor",IF(OR(L69='Tabla Impacto'!$C$15,L69='Tabla Impacto'!$D$15),"Catastrófico","")))))</f>
        <v>Moderado</v>
      </c>
      <c r="N69" s="839">
        <f>IF(M69="","",IF(M69="Leve",0.2,IF(M69="Menor",0.4,IF(M69="Moderado",0.6,IF(M69="Mayor",0.8,IF(M69="Catastrófico",1,))))))</f>
        <v>0.6</v>
      </c>
      <c r="O69" s="831" t="str">
        <f>IF(OR(AND(I69="Muy Baja",M69="Leve"),AND(I69="Muy Baja",M69="Menor"),AND(I69="Baja",M69="Leve")),"Bajo",IF(OR(AND(I69="Muy baja",M69="Moderado"),AND(I69="Baja",M69="Menor"),AND(I69="Baja",M69="Moderado"),AND(I69="Media",M69="Leve"),AND(I69="Media",M69="Menor"),AND(I69="Media",M69="Moderado"),AND(I69="Alta",M69="Leve"),AND(I69="Alta",M69="Menor")),"Moderado",IF(OR(AND(I69="Muy Baja",M69="Mayor"),AND(I69="Baja",M69="Mayor"),AND(I69="Media",M69="Mayor"),AND(I69="Alta",M69="Moderado"),AND(I69="Alta",M69="Mayor"),AND(I69="Muy Alta",M69="Leve"),AND(I69="Muy Alta",M69="Menor"),AND(I69="Muy Alta",M69="Moderado"),AND(I69="Muy Alta",M69="Mayor")),"Alto",IF(OR(AND(I69="Muy Baja",M69="Catastrófico"),AND(I69="Baja",M69="Catastrófico"),AND(I69="Media",M69="Catastrófico"),AND(I69="Alta",M69="Catastrófico"),AND(I69="Muy Alta",M69="Catastrófico")),"Extremo",""))))</f>
        <v>Moderado</v>
      </c>
      <c r="P69" s="564">
        <v>1</v>
      </c>
      <c r="Q69" s="565" t="s">
        <v>936</v>
      </c>
      <c r="R69" s="566" t="str">
        <f t="shared" si="19"/>
        <v>Probabilidad</v>
      </c>
      <c r="S69" s="565" t="s">
        <v>13</v>
      </c>
      <c r="T69" s="565" t="s">
        <v>8</v>
      </c>
      <c r="U69" s="578" t="str">
        <f t="shared" si="49"/>
        <v>40%</v>
      </c>
      <c r="V69" s="565" t="s">
        <v>18</v>
      </c>
      <c r="W69" s="565" t="s">
        <v>21</v>
      </c>
      <c r="X69" s="565" t="s">
        <v>539</v>
      </c>
      <c r="Y69" s="567">
        <f>IFERROR(IF(R69="Probabilidad",(J69-(+J69*U69)),IF(R69="Impacto",J69,"")),"")</f>
        <v>0.24</v>
      </c>
      <c r="Z69" s="568" t="str">
        <f>IFERROR(IF(Y69="","",IF(Y69&lt;=0.2,"Muy Baja",IF(Y69&lt;=0.4,"Baja",IF(Y69&lt;=0.6,"Media",IF(Y69&lt;=0.8,"Alta","Muy Alta"))))),"")</f>
        <v>Baja</v>
      </c>
      <c r="AA69" s="569">
        <f>+Y69</f>
        <v>0.24</v>
      </c>
      <c r="AB69" s="568" t="str">
        <f>IFERROR(IF(AC69="","",IF(AC69&lt;=0.2,"Leve",IF(AC69&lt;=0.4,"Menor",IF(AC69&lt;=0.6,"Moderado",IF(AC69&lt;=0.8,"Mayor","Catastrófico"))))),"")</f>
        <v>Moderado</v>
      </c>
      <c r="AC69" s="569">
        <f>IFERROR(IF(R69="Impacto",(N69-(+N69*U69)),IF(R69="Probabilidad",N69,"")),"")</f>
        <v>0.6</v>
      </c>
      <c r="AD69" s="568" t="str">
        <f>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Moderado</v>
      </c>
      <c r="AE69" s="830" t="s">
        <v>26</v>
      </c>
      <c r="AF69" s="553" t="s">
        <v>1093</v>
      </c>
      <c r="AG69" s="528" t="s">
        <v>1094</v>
      </c>
      <c r="AH69" s="541">
        <v>45657</v>
      </c>
      <c r="AI69" s="528" t="s">
        <v>1095</v>
      </c>
      <c r="AJ69" s="538" t="s">
        <v>1091</v>
      </c>
      <c r="AK69" s="528" t="s">
        <v>1092</v>
      </c>
      <c r="AL69" s="572"/>
      <c r="AM69" s="572"/>
      <c r="AN69" s="572"/>
      <c r="AO69" s="572"/>
      <c r="AP69" s="573"/>
      <c r="AQ69" s="573"/>
      <c r="AR69" s="574"/>
      <c r="AS69" s="574"/>
      <c r="AT69" s="575"/>
      <c r="AU69" s="550"/>
    </row>
    <row r="70" spans="1:47" s="551" customFormat="1" ht="46.5" hidden="1" customHeight="1" x14ac:dyDescent="0.25">
      <c r="A70" s="846"/>
      <c r="B70" s="837"/>
      <c r="C70" s="837"/>
      <c r="D70" s="837"/>
      <c r="E70" s="837"/>
      <c r="F70" s="837"/>
      <c r="G70" s="837"/>
      <c r="H70" s="821"/>
      <c r="I70" s="831"/>
      <c r="J70" s="839"/>
      <c r="K70" s="845"/>
      <c r="L70" s="839"/>
      <c r="M70" s="831"/>
      <c r="N70" s="839"/>
      <c r="O70" s="831"/>
      <c r="P70" s="564">
        <v>2</v>
      </c>
      <c r="Q70" s="565"/>
      <c r="R70" s="566" t="str">
        <f t="shared" si="19"/>
        <v/>
      </c>
      <c r="S70" s="565"/>
      <c r="T70" s="565"/>
      <c r="U70" s="578" t="str">
        <f t="shared" si="49"/>
        <v/>
      </c>
      <c r="V70" s="565"/>
      <c r="W70" s="565"/>
      <c r="X70" s="565"/>
      <c r="Y70" s="567" t="str">
        <f>IFERROR(IF(AND(R69="Probabilidad",R70="Probabilidad"),(AA69-(+AA69*U70)),IF(R70="Probabilidad",(J69-(+J69*U70)),IF(R70="Impacto",AA69,""))),"")</f>
        <v/>
      </c>
      <c r="Z70" s="568" t="str">
        <f t="shared" ref="Z70:Z72" si="67">IFERROR(IF(Y70="","",IF(Y70&lt;=0.2,"Muy Baja",IF(Y70&lt;=0.4,"Baja",IF(Y70&lt;=0.6,"Media",IF(Y70&lt;=0.8,"Alta","Muy Alta"))))),"")</f>
        <v/>
      </c>
      <c r="AA70" s="569" t="str">
        <f t="shared" ref="AA70:AA72" si="68">+Y70</f>
        <v/>
      </c>
      <c r="AB70" s="568" t="str">
        <f t="shared" ref="AB70:AB72" si="69">IFERROR(IF(AC70="","",IF(AC70&lt;=0.2,"Leve",IF(AC70&lt;=0.4,"Menor",IF(AC70&lt;=0.6,"Moderado",IF(AC70&lt;=0.8,"Mayor","Catastrófico"))))),"")</f>
        <v/>
      </c>
      <c r="AC70" s="569" t="str">
        <f>IFERROR(IF(AND(R69="Impacto",R70="Impacto"),(AC69-(+AC69*U70)),IF(R70="Impacto",(N69-(+N69*U70)),IF(R70="Probabilidad",AC69,""))),"")</f>
        <v/>
      </c>
      <c r="AD70" s="568" t="str">
        <f t="shared" ref="AD70:AD71" si="70">IFERROR(IF(OR(AND(Z70="Muy Baja",AB70="Leve"),AND(Z70="Muy Baja",AB70="Menor"),AND(Z70="Baja",AB70="Leve")),"Bajo",IF(OR(AND(Z70="Muy baja",AB70="Moderado"),AND(Z70="Baja",AB70="Menor"),AND(Z70="Baja",AB70="Moderado"),AND(Z70="Media",AB70="Leve"),AND(Z70="Media",AB70="Menor"),AND(Z70="Media",AB70="Moderado"),AND(Z70="Alta",AB70="Leve"),AND(Z70="Alta",AB70="Menor")),"Moderado",IF(OR(AND(Z70="Muy Baja",AB70="Mayor"),AND(Z70="Baja",AB70="Mayor"),AND(Z70="Media",AB70="Mayor"),AND(Z70="Alta",AB70="Moderado"),AND(Z70="Alta",AB70="Mayor"),AND(Z70="Muy Alta",AB70="Leve"),AND(Z70="Muy Alta",AB70="Menor"),AND(Z70="Muy Alta",AB70="Moderado"),AND(Z70="Muy Alta",AB70="Mayor")),"Alto",IF(OR(AND(Z70="Muy Baja",AB70="Catastrófico"),AND(Z70="Baja",AB70="Catastrófico"),AND(Z70="Media",AB70="Catastrófico"),AND(Z70="Alta",AB70="Catastrófico"),AND(Z70="Muy Alta",AB70="Catastrófico")),"Extremo","")))),"")</f>
        <v/>
      </c>
      <c r="AE70" s="830"/>
      <c r="AF70" s="564"/>
      <c r="AG70" s="536"/>
      <c r="AH70" s="542"/>
      <c r="AI70" s="536"/>
      <c r="AJ70" s="539"/>
      <c r="AK70" s="536"/>
      <c r="AL70" s="572"/>
      <c r="AM70" s="572"/>
      <c r="AN70" s="572"/>
      <c r="AO70" s="572"/>
      <c r="AP70" s="573"/>
      <c r="AQ70" s="573"/>
      <c r="AR70" s="574"/>
      <c r="AS70" s="574"/>
      <c r="AT70" s="575"/>
      <c r="AU70" s="550"/>
    </row>
    <row r="71" spans="1:47" s="551" customFormat="1" ht="57" hidden="1" customHeight="1" x14ac:dyDescent="0.25">
      <c r="A71" s="846"/>
      <c r="B71" s="837"/>
      <c r="C71" s="837"/>
      <c r="D71" s="837"/>
      <c r="E71" s="837"/>
      <c r="F71" s="837"/>
      <c r="G71" s="837"/>
      <c r="H71" s="821"/>
      <c r="I71" s="831"/>
      <c r="J71" s="839"/>
      <c r="K71" s="845"/>
      <c r="L71" s="839"/>
      <c r="M71" s="831"/>
      <c r="N71" s="839"/>
      <c r="O71" s="831"/>
      <c r="P71" s="564">
        <v>3</v>
      </c>
      <c r="Q71" s="565"/>
      <c r="R71" s="566" t="str">
        <f t="shared" si="19"/>
        <v/>
      </c>
      <c r="S71" s="565"/>
      <c r="T71" s="565"/>
      <c r="U71" s="578" t="str">
        <f t="shared" si="49"/>
        <v/>
      </c>
      <c r="V71" s="565"/>
      <c r="W71" s="565"/>
      <c r="X71" s="565"/>
      <c r="Y71" s="567" t="str">
        <f>IFERROR(IF(AND(R70="Probabilidad",R71="Probabilidad"),(AA70-(+AA70*U71)),IF(AND(R70="Impacto",R71="Probabilidad"),(AA69-(+AA69*U71)),IF(R71="Impacto",AA70,""))),"")</f>
        <v/>
      </c>
      <c r="Z71" s="568" t="str">
        <f t="shared" si="67"/>
        <v/>
      </c>
      <c r="AA71" s="569" t="str">
        <f t="shared" si="68"/>
        <v/>
      </c>
      <c r="AB71" s="568" t="str">
        <f t="shared" si="69"/>
        <v/>
      </c>
      <c r="AC71" s="569" t="str">
        <f>IFERROR(IF(AND(R70="Impacto",R71="Impacto"),(AC70-(+AC70*U71)),IF(AND(R70="Probabilidad",R71="Impacto"),(AC69-(+AC69*U71)),IF(R71="Probabilidad",AC70,""))),"")</f>
        <v/>
      </c>
      <c r="AD71" s="568" t="str">
        <f t="shared" si="70"/>
        <v/>
      </c>
      <c r="AE71" s="830"/>
      <c r="AF71" s="539"/>
      <c r="AG71" s="536"/>
      <c r="AH71" s="542"/>
      <c r="AI71" s="536"/>
      <c r="AJ71" s="539"/>
      <c r="AK71" s="536"/>
      <c r="AL71" s="572"/>
      <c r="AM71" s="572"/>
      <c r="AN71" s="572"/>
      <c r="AO71" s="572"/>
      <c r="AP71" s="573"/>
      <c r="AQ71" s="573"/>
      <c r="AR71" s="574"/>
      <c r="AS71" s="574"/>
      <c r="AT71" s="575"/>
      <c r="AU71" s="550"/>
    </row>
    <row r="72" spans="1:47" s="551" customFormat="1" ht="39" hidden="1" customHeight="1" x14ac:dyDescent="0.25">
      <c r="A72" s="846"/>
      <c r="B72" s="837"/>
      <c r="C72" s="837"/>
      <c r="D72" s="837"/>
      <c r="E72" s="837"/>
      <c r="F72" s="837"/>
      <c r="G72" s="837"/>
      <c r="H72" s="821"/>
      <c r="I72" s="831"/>
      <c r="J72" s="839"/>
      <c r="K72" s="845"/>
      <c r="L72" s="839"/>
      <c r="M72" s="831"/>
      <c r="N72" s="839"/>
      <c r="O72" s="831"/>
      <c r="P72" s="564">
        <v>4</v>
      </c>
      <c r="Q72" s="565"/>
      <c r="R72" s="566" t="str">
        <f t="shared" si="19"/>
        <v/>
      </c>
      <c r="S72" s="565"/>
      <c r="T72" s="565"/>
      <c r="U72" s="578" t="str">
        <f t="shared" si="49"/>
        <v/>
      </c>
      <c r="V72" s="565"/>
      <c r="W72" s="565"/>
      <c r="X72" s="565"/>
      <c r="Y72" s="567" t="str">
        <f>IFERROR(IF(AND(R71="Probabilidad",R72="Probabilidad"),(AA71-(+AA71*U72)),IF(AND(R71="Impacto",R72="Probabilidad"),(AA70-(+AA70*U72)),IF(R72="Impacto",AA71,""))),"")</f>
        <v/>
      </c>
      <c r="Z72" s="568" t="str">
        <f t="shared" si="67"/>
        <v/>
      </c>
      <c r="AA72" s="569" t="str">
        <f t="shared" si="68"/>
        <v/>
      </c>
      <c r="AB72" s="568" t="str">
        <f t="shared" si="69"/>
        <v/>
      </c>
      <c r="AC72" s="569" t="str">
        <f>IFERROR(IF(AND(R71="Impacto",R72="Impacto"),(AC71-(+AC71*U72)),IF(AND(R71="Probabilidad",R72="Impacto"),(AC70-(+AC70*U72)),IF(R72="Probabilidad",AC71,""))),"")</f>
        <v/>
      </c>
      <c r="AD72" s="568" t="str">
        <f>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
      </c>
      <c r="AE72" s="830"/>
      <c r="AF72" s="564"/>
      <c r="AG72" s="536"/>
      <c r="AH72" s="542"/>
      <c r="AI72" s="536"/>
      <c r="AJ72" s="539"/>
      <c r="AK72" s="536"/>
      <c r="AL72" s="572"/>
      <c r="AM72" s="572"/>
      <c r="AN72" s="572"/>
      <c r="AO72" s="572"/>
      <c r="AP72" s="573"/>
      <c r="AQ72" s="573"/>
      <c r="AR72" s="574"/>
      <c r="AS72" s="574"/>
      <c r="AT72" s="575"/>
      <c r="AU72" s="550"/>
    </row>
    <row r="73" spans="1:47" s="551" customFormat="1" ht="188.25" hidden="1" customHeight="1" x14ac:dyDescent="0.25">
      <c r="A73" s="846">
        <v>17</v>
      </c>
      <c r="B73" s="837" t="s">
        <v>810</v>
      </c>
      <c r="C73" s="837" t="s">
        <v>117</v>
      </c>
      <c r="D73" s="837" t="s">
        <v>855</v>
      </c>
      <c r="E73" s="837" t="s">
        <v>856</v>
      </c>
      <c r="F73" s="837" t="s">
        <v>857</v>
      </c>
      <c r="G73" s="837" t="s">
        <v>540</v>
      </c>
      <c r="H73" s="821">
        <v>11</v>
      </c>
      <c r="I73" s="831" t="str">
        <f>IF(H73&lt;=0,"",IF(H73&lt;=2,"Muy Baja",IF(H73&lt;=24,"Baja",IF(H73&lt;=500,"Media",IF(H73&lt;=5000,"Alta","Muy Alta")))))</f>
        <v>Baja</v>
      </c>
      <c r="J73" s="839">
        <f>IF(I73="","",IF(I73="Muy Baja",0.2,IF(I73="Baja",0.4,IF(I73="Media",0.6,IF(I73="Alta",0.8,IF(I73="Muy Alta",1,))))))</f>
        <v>0.4</v>
      </c>
      <c r="K73" s="845" t="s">
        <v>120</v>
      </c>
      <c r="L73" s="839" t="str">
        <f>IF(NOT(ISERROR(MATCH(K73,'Tabla Impacto'!$B$221:$B$223,0))),'Tabla Impacto'!$F$223&amp;"Por favor no seleccionar los criterios de impacto(Afectación Económica o presupuestal y Pérdida Reputacional)",K73)</f>
        <v xml:space="preserve">     Afectación menor a 10 SMLMV .</v>
      </c>
      <c r="M73" s="831" t="str">
        <f>IF(OR(L73='Tabla Impacto'!$C$11,L73='Tabla Impacto'!$D$11),"Leve",IF(OR(L73='Tabla Impacto'!$C$12,L73='Tabla Impacto'!$D$12),"Menor",IF(OR(L73='Tabla Impacto'!$C$13,L73='Tabla Impacto'!$D$13),"Moderado",IF(OR(L73='Tabla Impacto'!$C$14,L73='Tabla Impacto'!$D$14),"Mayor",IF(OR(L73='Tabla Impacto'!$C$15,L73='Tabla Impacto'!$D$15),"Catastrófico","")))))</f>
        <v>Leve</v>
      </c>
      <c r="N73" s="839">
        <f>IF(M73="","",IF(M73="Leve",0.2,IF(M73="Menor",0.4,IF(M73="Moderado",0.6,IF(M73="Mayor",0.8,IF(M73="Catastrófico",1,))))))</f>
        <v>0.2</v>
      </c>
      <c r="O73" s="831" t="str">
        <f>IF(OR(AND(I73="Muy Baja",M73="Leve"),AND(I73="Muy Baja",M73="Menor"),AND(I73="Baja",M73="Leve")),"Bajo",IF(OR(AND(I73="Muy baja",M73="Moderado"),AND(I73="Baja",M73="Menor"),AND(I73="Baja",M73="Moderado"),AND(I73="Media",M73="Leve"),AND(I73="Media",M73="Menor"),AND(I73="Media",M73="Moderado"),AND(I73="Alta",M73="Leve"),AND(I73="Alta",M73="Menor")),"Moderado",IF(OR(AND(I73="Muy Baja",M73="Mayor"),AND(I73="Baja",M73="Mayor"),AND(I73="Media",M73="Mayor"),AND(I73="Alta",M73="Moderado"),AND(I73="Alta",M73="Mayor"),AND(I73="Muy Alta",M73="Leve"),AND(I73="Muy Alta",M73="Menor"),AND(I73="Muy Alta",M73="Moderado"),AND(I73="Muy Alta",M73="Mayor")),"Alto",IF(OR(AND(I73="Muy Baja",M73="Catastrófico"),AND(I73="Baja",M73="Catastrófico"),AND(I73="Media",M73="Catastrófico"),AND(I73="Alta",M73="Catastrófico"),AND(I73="Muy Alta",M73="Catastrófico")),"Extremo",""))))</f>
        <v>Bajo</v>
      </c>
      <c r="P73" s="564">
        <v>1</v>
      </c>
      <c r="Q73" s="565" t="s">
        <v>937</v>
      </c>
      <c r="R73" s="566" t="str">
        <f t="shared" si="19"/>
        <v>Probabilidad</v>
      </c>
      <c r="S73" s="565" t="s">
        <v>13</v>
      </c>
      <c r="T73" s="565" t="s">
        <v>8</v>
      </c>
      <c r="U73" s="578" t="str">
        <f t="shared" si="49"/>
        <v>40%</v>
      </c>
      <c r="V73" s="565" t="s">
        <v>18</v>
      </c>
      <c r="W73" s="565" t="s">
        <v>21</v>
      </c>
      <c r="X73" s="565" t="s">
        <v>539</v>
      </c>
      <c r="Y73" s="567">
        <f>IFERROR(IF(R73="Probabilidad",(J73-(+J73*U73)),IF(R73="Impacto",J73,"")),"")</f>
        <v>0.24</v>
      </c>
      <c r="Z73" s="568" t="str">
        <f>IFERROR(IF(Y73="","",IF(Y73&lt;=0.2,"Muy Baja",IF(Y73&lt;=0.4,"Baja",IF(Y73&lt;=0.6,"Media",IF(Y73&lt;=0.8,"Alta","Muy Alta"))))),"")</f>
        <v>Baja</v>
      </c>
      <c r="AA73" s="569">
        <f>+Y73</f>
        <v>0.24</v>
      </c>
      <c r="AB73" s="568" t="str">
        <f>IFERROR(IF(AC73="","",IF(AC73&lt;=0.2,"Leve",IF(AC73&lt;=0.4,"Menor",IF(AC73&lt;=0.6,"Moderado",IF(AC73&lt;=0.8,"Mayor","Catastrófico"))))),"")</f>
        <v>Leve</v>
      </c>
      <c r="AC73" s="569">
        <f>IFERROR(IF(R73="Impacto",(N73-(+N73*U73)),IF(R73="Probabilidad",N73,"")),"")</f>
        <v>0.2</v>
      </c>
      <c r="AD73" s="568" t="str">
        <f>IFERROR(IF(OR(AND(Z73="Muy Baja",AB73="Leve"),AND(Z73="Muy Baja",AB73="Menor"),AND(Z73="Baja",AB73="Leve")),"Bajo",IF(OR(AND(Z73="Muy baja",AB73="Moderado"),AND(Z73="Baja",AB73="Menor"),AND(Z73="Baja",AB73="Moderado"),AND(Z73="Media",AB73="Leve"),AND(Z73="Media",AB73="Menor"),AND(Z73="Media",AB73="Moderado"),AND(Z73="Alta",AB73="Leve"),AND(Z73="Alta",AB73="Menor")),"Moderado",IF(OR(AND(Z73="Muy Baja",AB73="Mayor"),AND(Z73="Baja",AB73="Mayor"),AND(Z73="Media",AB73="Mayor"),AND(Z73="Alta",AB73="Moderado"),AND(Z73="Alta",AB73="Mayor"),AND(Z73="Muy Alta",AB73="Leve"),AND(Z73="Muy Alta",AB73="Menor"),AND(Z73="Muy Alta",AB73="Moderado"),AND(Z73="Muy Alta",AB73="Mayor")),"Alto",IF(OR(AND(Z73="Muy Baja",AB73="Catastrófico"),AND(Z73="Baja",AB73="Catastrófico"),AND(Z73="Media",AB73="Catastrófico"),AND(Z73="Alta",AB73="Catastrófico"),AND(Z73="Muy Alta",AB73="Catastrófico")),"Extremo","")))),"")</f>
        <v>Bajo</v>
      </c>
      <c r="AE73" s="830" t="s">
        <v>26</v>
      </c>
      <c r="AF73" s="564" t="s">
        <v>1096</v>
      </c>
      <c r="AG73" s="564" t="s">
        <v>1092</v>
      </c>
      <c r="AH73" s="541">
        <v>45657</v>
      </c>
      <c r="AI73" s="564" t="s">
        <v>1097</v>
      </c>
      <c r="AJ73" s="564" t="s">
        <v>1098</v>
      </c>
      <c r="AK73" s="564" t="s">
        <v>1092</v>
      </c>
      <c r="AL73" s="572"/>
      <c r="AM73" s="572"/>
      <c r="AN73" s="572"/>
      <c r="AO73" s="572"/>
      <c r="AP73" s="573"/>
      <c r="AQ73" s="573"/>
      <c r="AR73" s="574"/>
      <c r="AS73" s="574"/>
      <c r="AT73" s="575"/>
      <c r="AU73" s="550"/>
    </row>
    <row r="74" spans="1:47" s="551" customFormat="1" ht="46.5" hidden="1" customHeight="1" x14ac:dyDescent="0.25">
      <c r="A74" s="846"/>
      <c r="B74" s="837"/>
      <c r="C74" s="837"/>
      <c r="D74" s="837"/>
      <c r="E74" s="837"/>
      <c r="F74" s="837"/>
      <c r="G74" s="837"/>
      <c r="H74" s="821"/>
      <c r="I74" s="831"/>
      <c r="J74" s="839"/>
      <c r="K74" s="845"/>
      <c r="L74" s="839"/>
      <c r="M74" s="831"/>
      <c r="N74" s="839"/>
      <c r="O74" s="831"/>
      <c r="P74" s="564">
        <v>2</v>
      </c>
      <c r="Q74" s="565"/>
      <c r="R74" s="566" t="str">
        <f t="shared" si="19"/>
        <v/>
      </c>
      <c r="S74" s="565"/>
      <c r="T74" s="565"/>
      <c r="U74" s="578" t="str">
        <f t="shared" si="49"/>
        <v/>
      </c>
      <c r="V74" s="565"/>
      <c r="W74" s="565"/>
      <c r="X74" s="565"/>
      <c r="Y74" s="567" t="str">
        <f>IFERROR(IF(AND(R73="Probabilidad",R74="Probabilidad"),(AA73-(+AA73*U74)),IF(R74="Probabilidad",(J73-(+J73*U74)),IF(R74="Impacto",AA73,""))),"")</f>
        <v/>
      </c>
      <c r="Z74" s="568" t="str">
        <f t="shared" ref="Z74:Z76" si="71">IFERROR(IF(Y74="","",IF(Y74&lt;=0.2,"Muy Baja",IF(Y74&lt;=0.4,"Baja",IF(Y74&lt;=0.6,"Media",IF(Y74&lt;=0.8,"Alta","Muy Alta"))))),"")</f>
        <v/>
      </c>
      <c r="AA74" s="569" t="str">
        <f t="shared" ref="AA74:AA76" si="72">+Y74</f>
        <v/>
      </c>
      <c r="AB74" s="568" t="str">
        <f t="shared" ref="AB74:AB76" si="73">IFERROR(IF(AC74="","",IF(AC74&lt;=0.2,"Leve",IF(AC74&lt;=0.4,"Menor",IF(AC74&lt;=0.6,"Moderado",IF(AC74&lt;=0.8,"Mayor","Catastrófico"))))),"")</f>
        <v/>
      </c>
      <c r="AC74" s="569" t="str">
        <f>IFERROR(IF(AND(R73="Impacto",R74="Impacto"),(AC73-(+AC73*U74)),IF(R74="Impacto",(N73-(+N73*U74)),IF(R74="Probabilidad",AC73,""))),"")</f>
        <v/>
      </c>
      <c r="AD74" s="568" t="str">
        <f t="shared" ref="AD74:AD75" si="74">IFERROR(IF(OR(AND(Z74="Muy Baja",AB74="Leve"),AND(Z74="Muy Baja",AB74="Menor"),AND(Z74="Baja",AB74="Leve")),"Bajo",IF(OR(AND(Z74="Muy baja",AB74="Moderado"),AND(Z74="Baja",AB74="Menor"),AND(Z74="Baja",AB74="Moderado"),AND(Z74="Media",AB74="Leve"),AND(Z74="Media",AB74="Menor"),AND(Z74="Media",AB74="Moderado"),AND(Z74="Alta",AB74="Leve"),AND(Z74="Alta",AB74="Menor")),"Moderado",IF(OR(AND(Z74="Muy Baja",AB74="Mayor"),AND(Z74="Baja",AB74="Mayor"),AND(Z74="Media",AB74="Mayor"),AND(Z74="Alta",AB74="Moderado"),AND(Z74="Alta",AB74="Mayor"),AND(Z74="Muy Alta",AB74="Leve"),AND(Z74="Muy Alta",AB74="Menor"),AND(Z74="Muy Alta",AB74="Moderado"),AND(Z74="Muy Alta",AB74="Mayor")),"Alto",IF(OR(AND(Z74="Muy Baja",AB74="Catastrófico"),AND(Z74="Baja",AB74="Catastrófico"),AND(Z74="Media",AB74="Catastrófico"),AND(Z74="Alta",AB74="Catastrófico"),AND(Z74="Muy Alta",AB74="Catastrófico")),"Extremo","")))),"")</f>
        <v/>
      </c>
      <c r="AE74" s="830"/>
      <c r="AF74" s="539"/>
      <c r="AG74" s="537"/>
      <c r="AH74" s="543"/>
      <c r="AI74" s="537"/>
      <c r="AJ74" s="539"/>
      <c r="AK74" s="537"/>
      <c r="AL74" s="572"/>
      <c r="AM74" s="572"/>
      <c r="AN74" s="572"/>
      <c r="AO74" s="572"/>
      <c r="AP74" s="573"/>
      <c r="AQ74" s="573"/>
      <c r="AR74" s="574"/>
      <c r="AS74" s="574"/>
      <c r="AT74" s="575"/>
      <c r="AU74" s="550"/>
    </row>
    <row r="75" spans="1:47" s="551" customFormat="1" ht="46.5" hidden="1" customHeight="1" x14ac:dyDescent="0.25">
      <c r="A75" s="846"/>
      <c r="B75" s="837"/>
      <c r="C75" s="837"/>
      <c r="D75" s="837"/>
      <c r="E75" s="837"/>
      <c r="F75" s="837"/>
      <c r="G75" s="837"/>
      <c r="H75" s="821"/>
      <c r="I75" s="831"/>
      <c r="J75" s="839"/>
      <c r="K75" s="845"/>
      <c r="L75" s="839"/>
      <c r="M75" s="831"/>
      <c r="N75" s="839"/>
      <c r="O75" s="831"/>
      <c r="P75" s="564">
        <v>3</v>
      </c>
      <c r="Q75" s="565"/>
      <c r="R75" s="566" t="str">
        <f t="shared" si="19"/>
        <v/>
      </c>
      <c r="S75" s="565"/>
      <c r="T75" s="565"/>
      <c r="U75" s="578" t="str">
        <f t="shared" si="49"/>
        <v/>
      </c>
      <c r="V75" s="565"/>
      <c r="W75" s="565"/>
      <c r="X75" s="565"/>
      <c r="Y75" s="567" t="str">
        <f>IFERROR(IF(AND(R74="Probabilidad",R75="Probabilidad"),(AA74-(+AA74*U75)),IF(AND(R74="Impacto",R75="Probabilidad"),(AA73-(+AA73*U75)),IF(R75="Impacto",AA74,""))),"")</f>
        <v/>
      </c>
      <c r="Z75" s="568" t="str">
        <f t="shared" si="71"/>
        <v/>
      </c>
      <c r="AA75" s="569" t="str">
        <f t="shared" si="72"/>
        <v/>
      </c>
      <c r="AB75" s="568" t="str">
        <f t="shared" si="73"/>
        <v/>
      </c>
      <c r="AC75" s="569" t="str">
        <f>IFERROR(IF(AND(R74="Impacto",R75="Impacto"),(AC74-(+AC74*U75)),IF(AND(R74="Probabilidad",R75="Impacto"),(AC73-(+AC73*U75)),IF(R75="Probabilidad",AC74,""))),"")</f>
        <v/>
      </c>
      <c r="AD75" s="568" t="str">
        <f t="shared" si="74"/>
        <v/>
      </c>
      <c r="AE75" s="830"/>
      <c r="AF75" s="530"/>
      <c r="AG75" s="530"/>
      <c r="AH75" s="530"/>
      <c r="AI75" s="532"/>
      <c r="AJ75" s="584"/>
      <c r="AK75" s="584"/>
      <c r="AL75" s="572"/>
      <c r="AM75" s="572"/>
      <c r="AN75" s="572"/>
      <c r="AO75" s="572"/>
      <c r="AP75" s="573"/>
      <c r="AQ75" s="573"/>
      <c r="AR75" s="574"/>
      <c r="AS75" s="574"/>
      <c r="AT75" s="575"/>
      <c r="AU75" s="550"/>
    </row>
    <row r="76" spans="1:47" s="551" customFormat="1" ht="46.5" hidden="1" customHeight="1" x14ac:dyDescent="0.25">
      <c r="A76" s="846"/>
      <c r="B76" s="837"/>
      <c r="C76" s="837"/>
      <c r="D76" s="837"/>
      <c r="E76" s="837"/>
      <c r="F76" s="837"/>
      <c r="G76" s="837"/>
      <c r="H76" s="821"/>
      <c r="I76" s="831"/>
      <c r="J76" s="839"/>
      <c r="K76" s="845"/>
      <c r="L76" s="839"/>
      <c r="M76" s="831"/>
      <c r="N76" s="839"/>
      <c r="O76" s="831"/>
      <c r="P76" s="564">
        <v>4</v>
      </c>
      <c r="Q76" s="565"/>
      <c r="R76" s="566" t="str">
        <f t="shared" si="19"/>
        <v/>
      </c>
      <c r="S76" s="565"/>
      <c r="T76" s="565"/>
      <c r="U76" s="578" t="str">
        <f t="shared" si="49"/>
        <v/>
      </c>
      <c r="V76" s="565"/>
      <c r="W76" s="565"/>
      <c r="X76" s="565"/>
      <c r="Y76" s="567" t="str">
        <f>IFERROR(IF(AND(R75="Probabilidad",R76="Probabilidad"),(AA75-(+AA75*U76)),IF(AND(R75="Impacto",R76="Probabilidad"),(AA74-(+AA74*U76)),IF(R76="Impacto",AA75,""))),"")</f>
        <v/>
      </c>
      <c r="Z76" s="568" t="str">
        <f t="shared" si="71"/>
        <v/>
      </c>
      <c r="AA76" s="569" t="str">
        <f t="shared" si="72"/>
        <v/>
      </c>
      <c r="AB76" s="568" t="str">
        <f t="shared" si="73"/>
        <v/>
      </c>
      <c r="AC76" s="569" t="str">
        <f>IFERROR(IF(AND(R75="Impacto",R76="Impacto"),(AC75-(+AC75*U76)),IF(AND(R75="Probabilidad",R76="Impacto"),(AC74-(+AC74*U76)),IF(R76="Probabilidad",AC75,""))),"")</f>
        <v/>
      </c>
      <c r="AD76" s="568" t="str">
        <f>IFERROR(IF(OR(AND(Z76="Muy Baja",AB76="Leve"),AND(Z76="Muy Baja",AB76="Menor"),AND(Z76="Baja",AB76="Leve")),"Bajo",IF(OR(AND(Z76="Muy baja",AB76="Moderado"),AND(Z76="Baja",AB76="Menor"),AND(Z76="Baja",AB76="Moderado"),AND(Z76="Media",AB76="Leve"),AND(Z76="Media",AB76="Menor"),AND(Z76="Media",AB76="Moderado"),AND(Z76="Alta",AB76="Leve"),AND(Z76="Alta",AB76="Menor")),"Moderado",IF(OR(AND(Z76="Muy Baja",AB76="Mayor"),AND(Z76="Baja",AB76="Mayor"),AND(Z76="Media",AB76="Mayor"),AND(Z76="Alta",AB76="Moderado"),AND(Z76="Alta",AB76="Mayor"),AND(Z76="Muy Alta",AB76="Leve"),AND(Z76="Muy Alta",AB76="Menor"),AND(Z76="Muy Alta",AB76="Moderado"),AND(Z76="Muy Alta",AB76="Mayor")),"Alto",IF(OR(AND(Z76="Muy Baja",AB76="Catastrófico"),AND(Z76="Baja",AB76="Catastrófico"),AND(Z76="Media",AB76="Catastrófico"),AND(Z76="Alta",AB76="Catastrófico"),AND(Z76="Muy Alta",AB76="Catastrófico")),"Extremo","")))),"")</f>
        <v/>
      </c>
      <c r="AE76" s="830"/>
      <c r="AF76" s="530"/>
      <c r="AG76" s="530"/>
      <c r="AH76" s="530"/>
      <c r="AI76" s="532"/>
      <c r="AJ76" s="584"/>
      <c r="AK76" s="584"/>
      <c r="AL76" s="572"/>
      <c r="AM76" s="572"/>
      <c r="AN76" s="572"/>
      <c r="AO76" s="572"/>
      <c r="AP76" s="573"/>
      <c r="AQ76" s="573"/>
      <c r="AR76" s="574"/>
      <c r="AS76" s="574"/>
      <c r="AT76" s="575"/>
      <c r="AU76" s="550"/>
    </row>
    <row r="77" spans="1:47" s="551" customFormat="1" ht="141" hidden="1" customHeight="1" thickBot="1" x14ac:dyDescent="0.3">
      <c r="A77" s="846">
        <v>18</v>
      </c>
      <c r="B77" s="837" t="s">
        <v>995</v>
      </c>
      <c r="C77" s="837" t="s">
        <v>115</v>
      </c>
      <c r="D77" s="837" t="s">
        <v>990</v>
      </c>
      <c r="E77" s="837" t="s">
        <v>991</v>
      </c>
      <c r="F77" s="837" t="s">
        <v>992</v>
      </c>
      <c r="G77" s="837" t="s">
        <v>540</v>
      </c>
      <c r="H77" s="821">
        <v>12</v>
      </c>
      <c r="I77" s="831" t="str">
        <f>IF(H77&lt;=0,"",IF(H77&lt;=2,"Muy Baja",IF(H77&lt;=24,"Baja",IF(H77&lt;=500,"Media",IF(H77&lt;=5000,"Alta","Muy Alta")))))</f>
        <v>Baja</v>
      </c>
      <c r="J77" s="839">
        <f>IF(I77="","",IF(I77="Muy Baja",0.2,IF(I77="Baja",0.4,IF(I77="Media",0.6,IF(I77="Alta",0.8,IF(I77="Muy Alta",1,))))))</f>
        <v>0.4</v>
      </c>
      <c r="K77" s="845" t="s">
        <v>130</v>
      </c>
      <c r="L77" s="839" t="str">
        <f>IF(NOT(ISERROR(MATCH(K77,'Tabla Impacto'!$B$221:$B$223,0))),'Tabla Impacto'!$F$223&amp;"Por favor no seleccionar los criterios de impacto(Afectación Económica o presupuestal y Pérdida Reputacional)",K77)</f>
        <v xml:space="preserve">     El riesgo afecta la imagen de de la entidad con efecto publicitario sostenido a nivel de sector administrativo, nivel departamental o municipal</v>
      </c>
      <c r="M77" s="831" t="str">
        <f>IF(OR(L77='Tabla Impacto'!$C$11,L77='Tabla Impacto'!$D$11),"Leve",IF(OR(L77='Tabla Impacto'!$C$12,L77='Tabla Impacto'!$D$12),"Menor",IF(OR(L77='Tabla Impacto'!$C$13,L77='Tabla Impacto'!$D$13),"Moderado",IF(OR(L77='Tabla Impacto'!$C$14,L77='Tabla Impacto'!$D$14),"Mayor",IF(OR(L77='Tabla Impacto'!$C$15,L77='Tabla Impacto'!$D$15),"Catastrófico","")))))</f>
        <v>Mayor</v>
      </c>
      <c r="N77" s="839">
        <f>IF(M77="","",IF(M77="Leve",0.2,IF(M77="Menor",0.4,IF(M77="Moderado",0.6,IF(M77="Mayor",0.8,IF(M77="Catastrófico",1,))))))</f>
        <v>0.8</v>
      </c>
      <c r="O77" s="831" t="str">
        <f>IF(OR(AND(I77="Muy Baja",M77="Leve"),AND(I77="Muy Baja",M77="Menor"),AND(I77="Baja",M77="Leve")),"Bajo",IF(OR(AND(I77="Muy baja",M77="Moderado"),AND(I77="Baja",M77="Menor"),AND(I77="Baja",M77="Moderado"),AND(I77="Media",M77="Leve"),AND(I77="Media",M77="Menor"),AND(I77="Media",M77="Moderado"),AND(I77="Alta",M77="Leve"),AND(I77="Alta",M77="Menor")),"Moderado",IF(OR(AND(I77="Muy Baja",M77="Mayor"),AND(I77="Baja",M77="Mayor"),AND(I77="Media",M77="Mayor"),AND(I77="Alta",M77="Moderado"),AND(I77="Alta",M77="Mayor"),AND(I77="Muy Alta",M77="Leve"),AND(I77="Muy Alta",M77="Menor"),AND(I77="Muy Alta",M77="Moderado"),AND(I77="Muy Alta",M77="Mayor")),"Alto",IF(OR(AND(I77="Muy Baja",M77="Catastrófico"),AND(I77="Baja",M77="Catastrófico"),AND(I77="Media",M77="Catastrófico"),AND(I77="Alta",M77="Catastrófico"),AND(I77="Muy Alta",M77="Catastrófico")),"Extremo",""))))</f>
        <v>Alto</v>
      </c>
      <c r="P77" s="565">
        <v>1</v>
      </c>
      <c r="Q77" s="565" t="s">
        <v>1422</v>
      </c>
      <c r="R77" s="566" t="str">
        <f t="shared" si="19"/>
        <v>Probabilidad</v>
      </c>
      <c r="S77" s="565" t="s">
        <v>13</v>
      </c>
      <c r="T77" s="565" t="s">
        <v>8</v>
      </c>
      <c r="U77" s="578" t="str">
        <f t="shared" si="49"/>
        <v>40%</v>
      </c>
      <c r="V77" s="565" t="s">
        <v>18</v>
      </c>
      <c r="W77" s="565" t="s">
        <v>21</v>
      </c>
      <c r="X77" s="565" t="s">
        <v>539</v>
      </c>
      <c r="Y77" s="567">
        <f>IFERROR(IF(R77="Probabilidad",(J77-(+J77*U77)),IF(R77="Impacto",J77,"")),"")</f>
        <v>0.24</v>
      </c>
      <c r="Z77" s="568" t="str">
        <f>IFERROR(IF(Y77="","",IF(Y77&lt;=0.2,"Muy Baja",IF(Y77&lt;=0.4,"Baja",IF(Y77&lt;=0.6,"Media",IF(Y77&lt;=0.8,"Alta","Muy Alta"))))),"")</f>
        <v>Baja</v>
      </c>
      <c r="AA77" s="569">
        <f>+Y77</f>
        <v>0.24</v>
      </c>
      <c r="AB77" s="568" t="str">
        <f>IFERROR(IF(AC77="","",IF(AC77&lt;=0.2,"Leve",IF(AC77&lt;=0.4,"Menor",IF(AC77&lt;=0.6,"Moderado",IF(AC77&lt;=0.8,"Mayor","Catastrófico"))))),"")</f>
        <v>Mayor</v>
      </c>
      <c r="AC77" s="569">
        <f>IFERROR(IF(R77="Impacto",(N77-(+N77*U77)),IF(R77="Probabilidad",N77,"")),"")</f>
        <v>0.8</v>
      </c>
      <c r="AD77" s="568" t="str">
        <f>IFERROR(IF(OR(AND(Z77="Muy Baja",AB77="Leve"),AND(Z77="Muy Baja",AB77="Menor"),AND(Z77="Baja",AB77="Leve")),"Bajo",IF(OR(AND(Z77="Muy baja",AB77="Moderado"),AND(Z77="Baja",AB77="Menor"),AND(Z77="Baja",AB77="Moderado"),AND(Z77="Media",AB77="Leve"),AND(Z77="Media",AB77="Menor"),AND(Z77="Media",AB77="Moderado"),AND(Z77="Alta",AB77="Leve"),AND(Z77="Alta",AB77="Menor")),"Moderado",IF(OR(AND(Z77="Muy Baja",AB77="Mayor"),AND(Z77="Baja",AB77="Mayor"),AND(Z77="Media",AB77="Mayor"),AND(Z77="Alta",AB77="Moderado"),AND(Z77="Alta",AB77="Mayor"),AND(Z77="Muy Alta",AB77="Leve"),AND(Z77="Muy Alta",AB77="Menor"),AND(Z77="Muy Alta",AB77="Moderado"),AND(Z77="Muy Alta",AB77="Mayor")),"Alto",IF(OR(AND(Z77="Muy Baja",AB77="Catastrófico"),AND(Z77="Baja",AB77="Catastrófico"),AND(Z77="Media",AB77="Catastrófico"),AND(Z77="Alta",AB77="Catastrófico"),AND(Z77="Muy Alta",AB77="Catastrófico")),"Extremo","")))),"")</f>
        <v>Alto</v>
      </c>
      <c r="AE77" s="830" t="s">
        <v>26</v>
      </c>
      <c r="AF77" s="263" t="s">
        <v>1106</v>
      </c>
      <c r="AG77" s="539" t="s">
        <v>981</v>
      </c>
      <c r="AH77" s="243">
        <v>45656</v>
      </c>
      <c r="AI77" s="240" t="s">
        <v>1107</v>
      </c>
      <c r="AJ77" s="535" t="s">
        <v>1108</v>
      </c>
      <c r="AK77" s="535" t="s">
        <v>981</v>
      </c>
      <c r="AL77" s="572"/>
      <c r="AM77" s="572"/>
      <c r="AN77" s="572"/>
      <c r="AO77" s="572"/>
      <c r="AP77" s="573"/>
      <c r="AQ77" s="573"/>
      <c r="AR77" s="574"/>
      <c r="AS77" s="574"/>
      <c r="AT77" s="575"/>
      <c r="AU77" s="550"/>
    </row>
    <row r="78" spans="1:47" s="551" customFormat="1" ht="17.25" hidden="1" thickBot="1" x14ac:dyDescent="0.3">
      <c r="A78" s="846"/>
      <c r="B78" s="837"/>
      <c r="C78" s="837"/>
      <c r="D78" s="837"/>
      <c r="E78" s="837"/>
      <c r="F78" s="837"/>
      <c r="G78" s="837"/>
      <c r="H78" s="821"/>
      <c r="I78" s="831"/>
      <c r="J78" s="839"/>
      <c r="K78" s="845"/>
      <c r="L78" s="839"/>
      <c r="M78" s="831"/>
      <c r="N78" s="839"/>
      <c r="O78" s="831"/>
      <c r="P78" s="565"/>
      <c r="Q78" s="565"/>
      <c r="R78" s="566"/>
      <c r="S78" s="565"/>
      <c r="T78" s="565"/>
      <c r="U78" s="578"/>
      <c r="V78" s="565"/>
      <c r="W78" s="565"/>
      <c r="X78" s="565"/>
      <c r="Y78" s="567" t="str">
        <f>IFERROR(IF(AND(R77="Probabilidad",R78="Probabilidad"),(AA77-(+AA77*U78)),IF(R78="Probabilidad",(J77-(+J77*U78)),IF(R78="Impacto",AA77,""))),"")</f>
        <v/>
      </c>
      <c r="Z78" s="568" t="str">
        <f t="shared" ref="Z78:Z80" si="75">IFERROR(IF(Y78="","",IF(Y78&lt;=0.2,"Muy Baja",IF(Y78&lt;=0.4,"Baja",IF(Y78&lt;=0.6,"Media",IF(Y78&lt;=0.8,"Alta","Muy Alta"))))),"")</f>
        <v/>
      </c>
      <c r="AA78" s="569" t="str">
        <f t="shared" ref="AA78:AA80" si="76">+Y78</f>
        <v/>
      </c>
      <c r="AB78" s="568" t="str">
        <f t="shared" ref="AB78:AB80" si="77">IFERROR(IF(AC78="","",IF(AC78&lt;=0.2,"Leve",IF(AC78&lt;=0.4,"Menor",IF(AC78&lt;=0.6,"Moderado",IF(AC78&lt;=0.8,"Mayor","Catastrófico"))))),"")</f>
        <v/>
      </c>
      <c r="AC78" s="569" t="str">
        <f>IFERROR(IF(AND(R77="Impacto",R78="Impacto"),(AC77-(+AC77*U78)),IF(R78="Impacto",(N77-(+N77*U78)),IF(R78="Probabilidad",AC77,""))),"")</f>
        <v/>
      </c>
      <c r="AD78" s="568" t="str">
        <f t="shared" ref="AD78:AD79" si="78">IFERROR(IF(OR(AND(Z78="Muy Baja",AB78="Leve"),AND(Z78="Muy Baja",AB78="Menor"),AND(Z78="Baja",AB78="Leve")),"Bajo",IF(OR(AND(Z78="Muy baja",AB78="Moderado"),AND(Z78="Baja",AB78="Menor"),AND(Z78="Baja",AB78="Moderado"),AND(Z78="Media",AB78="Leve"),AND(Z78="Media",AB78="Menor"),AND(Z78="Media",AB78="Moderado"),AND(Z78="Alta",AB78="Leve"),AND(Z78="Alta",AB78="Menor")),"Moderado",IF(OR(AND(Z78="Muy Baja",AB78="Mayor"),AND(Z78="Baja",AB78="Mayor"),AND(Z78="Media",AB78="Mayor"),AND(Z78="Alta",AB78="Moderado"),AND(Z78="Alta",AB78="Mayor"),AND(Z78="Muy Alta",AB78="Leve"),AND(Z78="Muy Alta",AB78="Menor"),AND(Z78="Muy Alta",AB78="Moderado"),AND(Z78="Muy Alta",AB78="Mayor")),"Alto",IF(OR(AND(Z78="Muy Baja",AB78="Catastrófico"),AND(Z78="Baja",AB78="Catastrófico"),AND(Z78="Media",AB78="Catastrófico"),AND(Z78="Alta",AB78="Catastrófico"),AND(Z78="Muy Alta",AB78="Catastrófico")),"Extremo","")))),"")</f>
        <v/>
      </c>
      <c r="AE78" s="830"/>
      <c r="AF78" s="530"/>
      <c r="AG78" s="530"/>
      <c r="AH78" s="530"/>
      <c r="AI78" s="532"/>
      <c r="AJ78" s="584"/>
      <c r="AK78" s="584"/>
      <c r="AL78" s="572"/>
      <c r="AM78" s="572"/>
      <c r="AN78" s="572"/>
      <c r="AO78" s="572"/>
      <c r="AP78" s="573"/>
      <c r="AQ78" s="573"/>
      <c r="AR78" s="574"/>
      <c r="AS78" s="574"/>
      <c r="AT78" s="575"/>
      <c r="AU78" s="550"/>
    </row>
    <row r="79" spans="1:47" s="551" customFormat="1" ht="53.25" hidden="1" customHeight="1" x14ac:dyDescent="0.25">
      <c r="A79" s="846"/>
      <c r="B79" s="837"/>
      <c r="C79" s="837"/>
      <c r="D79" s="837"/>
      <c r="E79" s="837"/>
      <c r="F79" s="837"/>
      <c r="G79" s="837"/>
      <c r="H79" s="821"/>
      <c r="I79" s="831"/>
      <c r="J79" s="839"/>
      <c r="K79" s="845"/>
      <c r="L79" s="839"/>
      <c r="M79" s="831"/>
      <c r="N79" s="839"/>
      <c r="O79" s="831"/>
      <c r="P79" s="565"/>
      <c r="R79" s="566" t="str">
        <f t="shared" si="19"/>
        <v/>
      </c>
      <c r="S79" s="565"/>
      <c r="T79" s="565"/>
      <c r="U79" s="578" t="str">
        <f t="shared" si="49"/>
        <v/>
      </c>
      <c r="V79" s="565"/>
      <c r="W79" s="565"/>
      <c r="X79" s="565"/>
      <c r="Y79" s="567" t="str">
        <f>IFERROR(IF(AND(R78="Probabilidad",R79="Probabilidad"),(AA78-(+AA78*U79)),IF(AND(R78="Impacto",R79="Probabilidad"),(AA77-(+AA77*U79)),IF(R79="Impacto",AA78,""))),"")</f>
        <v/>
      </c>
      <c r="Z79" s="568" t="str">
        <f t="shared" si="75"/>
        <v/>
      </c>
      <c r="AA79" s="569" t="str">
        <f t="shared" si="76"/>
        <v/>
      </c>
      <c r="AB79" s="568" t="str">
        <f t="shared" si="77"/>
        <v/>
      </c>
      <c r="AC79" s="569" t="str">
        <f>IFERROR(IF(AND(R78="Impacto",R79="Impacto"),(AC78-(+AC78*U79)),IF(AND(R78="Probabilidad",R79="Impacto"),(AC77-(+AC77*U79)),IF(R79="Probabilidad",AC78,""))),"")</f>
        <v/>
      </c>
      <c r="AD79" s="568" t="str">
        <f t="shared" si="78"/>
        <v/>
      </c>
      <c r="AE79" s="830"/>
      <c r="AF79" s="530"/>
      <c r="AG79" s="530"/>
      <c r="AH79" s="530"/>
      <c r="AI79" s="532"/>
      <c r="AJ79" s="584"/>
      <c r="AK79" s="584"/>
      <c r="AL79" s="572"/>
      <c r="AM79" s="572"/>
      <c r="AN79" s="572"/>
      <c r="AO79" s="572"/>
      <c r="AP79" s="573"/>
      <c r="AQ79" s="573"/>
      <c r="AR79" s="574"/>
      <c r="AS79" s="574"/>
      <c r="AT79" s="575"/>
      <c r="AU79" s="550"/>
    </row>
    <row r="80" spans="1:47" s="551" customFormat="1" ht="52.5" hidden="1" customHeight="1" x14ac:dyDescent="0.25">
      <c r="A80" s="846"/>
      <c r="B80" s="837"/>
      <c r="C80" s="837"/>
      <c r="D80" s="837"/>
      <c r="E80" s="837"/>
      <c r="F80" s="837"/>
      <c r="G80" s="837"/>
      <c r="H80" s="821"/>
      <c r="I80" s="831"/>
      <c r="J80" s="839"/>
      <c r="K80" s="845"/>
      <c r="L80" s="839"/>
      <c r="M80" s="831"/>
      <c r="N80" s="839"/>
      <c r="O80" s="831"/>
      <c r="P80" s="565"/>
      <c r="Q80" s="565"/>
      <c r="R80" s="566" t="str">
        <f t="shared" si="19"/>
        <v/>
      </c>
      <c r="S80" s="565"/>
      <c r="T80" s="565"/>
      <c r="U80" s="578" t="str">
        <f t="shared" si="49"/>
        <v/>
      </c>
      <c r="V80" s="565"/>
      <c r="W80" s="565"/>
      <c r="X80" s="565"/>
      <c r="Y80" s="567" t="str">
        <f>IFERROR(IF(AND(R79="Probabilidad",R80="Probabilidad"),(AA79-(+AA79*U80)),IF(AND(R79="Impacto",R80="Probabilidad"),(AA78-(+AA78*U80)),IF(R80="Impacto",AA79,""))),"")</f>
        <v/>
      </c>
      <c r="Z80" s="568" t="str">
        <f t="shared" si="75"/>
        <v/>
      </c>
      <c r="AA80" s="569" t="str">
        <f t="shared" si="76"/>
        <v/>
      </c>
      <c r="AB80" s="568" t="str">
        <f t="shared" si="77"/>
        <v/>
      </c>
      <c r="AC80" s="569" t="str">
        <f>IFERROR(IF(AND(R79="Impacto",R80="Impacto"),(AC79-(+AC79*U80)),IF(AND(R79="Probabilidad",R80="Impacto"),(AC78-(+AC78*U80)),IF(R80="Probabilidad",AC79,""))),"")</f>
        <v/>
      </c>
      <c r="AD80" s="568" t="str">
        <f>IFERROR(IF(OR(AND(Z80="Muy Baja",AB80="Leve"),AND(Z80="Muy Baja",AB80="Menor"),AND(Z80="Baja",AB80="Leve")),"Bajo",IF(OR(AND(Z80="Muy baja",AB80="Moderado"),AND(Z80="Baja",AB80="Menor"),AND(Z80="Baja",AB80="Moderado"),AND(Z80="Media",AB80="Leve"),AND(Z80="Media",AB80="Menor"),AND(Z80="Media",AB80="Moderado"),AND(Z80="Alta",AB80="Leve"),AND(Z80="Alta",AB80="Menor")),"Moderado",IF(OR(AND(Z80="Muy Baja",AB80="Mayor"),AND(Z80="Baja",AB80="Mayor"),AND(Z80="Media",AB80="Mayor"),AND(Z80="Alta",AB80="Moderado"),AND(Z80="Alta",AB80="Mayor"),AND(Z80="Muy Alta",AB80="Leve"),AND(Z80="Muy Alta",AB80="Menor"),AND(Z80="Muy Alta",AB80="Moderado"),AND(Z80="Muy Alta",AB80="Mayor")),"Alto",IF(OR(AND(Z80="Muy Baja",AB80="Catastrófico"),AND(Z80="Baja",AB80="Catastrófico"),AND(Z80="Media",AB80="Catastrófico"),AND(Z80="Alta",AB80="Catastrófico"),AND(Z80="Muy Alta",AB80="Catastrófico")),"Extremo","")))),"")</f>
        <v/>
      </c>
      <c r="AE80" s="830"/>
      <c r="AF80" s="530"/>
      <c r="AG80" s="530"/>
      <c r="AH80" s="530"/>
      <c r="AI80" s="532"/>
      <c r="AJ80" s="584"/>
      <c r="AK80" s="584"/>
      <c r="AL80" s="572"/>
      <c r="AM80" s="572"/>
      <c r="AN80" s="572"/>
      <c r="AO80" s="572"/>
      <c r="AP80" s="573"/>
      <c r="AQ80" s="573"/>
      <c r="AR80" s="574"/>
      <c r="AS80" s="574"/>
      <c r="AT80" s="575"/>
      <c r="AU80" s="550"/>
    </row>
    <row r="81" spans="1:47" s="551" customFormat="1" ht="143.25" hidden="1" thickBot="1" x14ac:dyDescent="0.3">
      <c r="A81" s="846">
        <v>19</v>
      </c>
      <c r="B81" s="837" t="s">
        <v>995</v>
      </c>
      <c r="C81" s="837" t="s">
        <v>115</v>
      </c>
      <c r="D81" s="837" t="s">
        <v>996</v>
      </c>
      <c r="E81" s="837" t="s">
        <v>997</v>
      </c>
      <c r="F81" s="837" t="s">
        <v>993</v>
      </c>
      <c r="G81" s="837" t="s">
        <v>540</v>
      </c>
      <c r="H81" s="821">
        <v>5001</v>
      </c>
      <c r="I81" s="831" t="str">
        <f>IF(H81&lt;=0,"",IF(H81&lt;=2,"Muy Baja",IF(H81&lt;=24,"Baja",IF(H81&lt;=500,"Media",IF(H81&lt;=5000,"Alta","Muy Alta")))))</f>
        <v>Muy Alta</v>
      </c>
      <c r="J81" s="839">
        <f>IF(I81="","",IF(I81="Muy Baja",0.2,IF(I81="Baja",0.4,IF(I81="Media",0.6,IF(I81="Alta",0.8,IF(I81="Muy Alta",1,))))))</f>
        <v>1</v>
      </c>
      <c r="K81" s="845" t="s">
        <v>130</v>
      </c>
      <c r="L81" s="839" t="str">
        <f>IF(NOT(ISERROR(MATCH(K81,'Tabla Impacto'!$B$221:$B$223,0))),'Tabla Impacto'!$F$223&amp;"Por favor no seleccionar los criterios de impacto(Afectación Económica o presupuestal y Pérdida Reputacional)",K81)</f>
        <v xml:space="preserve">     El riesgo afecta la imagen de de la entidad con efecto publicitario sostenido a nivel de sector administrativo, nivel departamental o municipal</v>
      </c>
      <c r="M81" s="831" t="str">
        <f>IF(OR(L81='Tabla Impacto'!$C$11,L81='Tabla Impacto'!$D$11),"Leve",IF(OR(L81='Tabla Impacto'!$C$12,L81='Tabla Impacto'!$D$12),"Menor",IF(OR(L81='Tabla Impacto'!$C$13,L81='Tabla Impacto'!$D$13),"Moderado",IF(OR(L81='Tabla Impacto'!$C$14,L81='Tabla Impacto'!$D$14),"Mayor",IF(OR(L81='Tabla Impacto'!$C$15,L81='Tabla Impacto'!$D$15),"Catastrófico","")))))</f>
        <v>Mayor</v>
      </c>
      <c r="N81" s="839">
        <f>IF(M81="","",IF(M81="Leve",0.2,IF(M81="Menor",0.4,IF(M81="Moderado",0.6,IF(M81="Mayor",0.8,IF(M81="Catastrófico",1,))))))</f>
        <v>0.8</v>
      </c>
      <c r="O81" s="831" t="str">
        <f>IF(OR(AND(I81="Muy Baja",M81="Leve"),AND(I81="Muy Baja",M81="Menor"),AND(I81="Baja",M81="Leve")),"Bajo",IF(OR(AND(I81="Muy baja",M81="Moderado"),AND(I81="Baja",M81="Menor"),AND(I81="Baja",M81="Moderado"),AND(I81="Media",M81="Leve"),AND(I81="Media",M81="Menor"),AND(I81="Media",M81="Moderado"),AND(I81="Alta",M81="Leve"),AND(I81="Alta",M81="Menor")),"Moderado",IF(OR(AND(I81="Muy Baja",M81="Mayor"),AND(I81="Baja",M81="Mayor"),AND(I81="Media",M81="Mayor"),AND(I81="Alta",M81="Moderado"),AND(I81="Alta",M81="Mayor"),AND(I81="Muy Alta",M81="Leve"),AND(I81="Muy Alta",M81="Menor"),AND(I81="Muy Alta",M81="Moderado"),AND(I81="Muy Alta",M81="Mayor")),"Alto",IF(OR(AND(I81="Muy Baja",M81="Catastrófico"),AND(I81="Baja",M81="Catastrófico"),AND(I81="Media",M81="Catastrófico"),AND(I81="Alta",M81="Catastrófico"),AND(I81="Muy Alta",M81="Catastrófico")),"Extremo",""))))</f>
        <v>Alto</v>
      </c>
      <c r="P81" s="565">
        <v>1</v>
      </c>
      <c r="Q81" s="565" t="s">
        <v>1423</v>
      </c>
      <c r="R81" s="566" t="str">
        <f t="shared" si="19"/>
        <v>Probabilidad</v>
      </c>
      <c r="S81" s="565" t="s">
        <v>13</v>
      </c>
      <c r="T81" s="565" t="s">
        <v>8</v>
      </c>
      <c r="U81" s="578" t="str">
        <f t="shared" si="49"/>
        <v>40%</v>
      </c>
      <c r="V81" s="565" t="s">
        <v>18</v>
      </c>
      <c r="W81" s="565" t="s">
        <v>21</v>
      </c>
      <c r="X81" s="565" t="s">
        <v>539</v>
      </c>
      <c r="Y81" s="567">
        <f>IFERROR(IF(R81="Probabilidad",(J81-(+J81*U81)),IF(R81="Impacto",J81,"")),"")</f>
        <v>0.6</v>
      </c>
      <c r="Z81" s="568" t="str">
        <f>IFERROR(IF(Y81="","",IF(Y81&lt;=0.2,"Muy Baja",IF(Y81&lt;=0.4,"Baja",IF(Y81&lt;=0.6,"Media",IF(Y81&lt;=0.8,"Alta","Muy Alta"))))),"")</f>
        <v>Media</v>
      </c>
      <c r="AA81" s="569">
        <f>+Y81</f>
        <v>0.6</v>
      </c>
      <c r="AB81" s="568" t="str">
        <f>IFERROR(IF(AC81="","",IF(AC81&lt;=0.2,"Leve",IF(AC81&lt;=0.4,"Menor",IF(AC81&lt;=0.6,"Moderado",IF(AC81&lt;=0.8,"Mayor","Catastrófico"))))),"")</f>
        <v>Mayor</v>
      </c>
      <c r="AC81" s="569">
        <f>IFERROR(IF(R81="Impacto",(N81-(+N81*U81)),IF(R81="Probabilidad",N81,"")),"")</f>
        <v>0.8</v>
      </c>
      <c r="AD81" s="568" t="str">
        <f>IFERROR(IF(OR(AND(Z81="Muy Baja",AB81="Leve"),AND(Z81="Muy Baja",AB81="Menor"),AND(Z81="Baja",AB81="Leve")),"Bajo",IF(OR(AND(Z81="Muy baja",AB81="Moderado"),AND(Z81="Baja",AB81="Menor"),AND(Z81="Baja",AB81="Moderado"),AND(Z81="Media",AB81="Leve"),AND(Z81="Media",AB81="Menor"),AND(Z81="Media",AB81="Moderado"),AND(Z81="Alta",AB81="Leve"),AND(Z81="Alta",AB81="Menor")),"Moderado",IF(OR(AND(Z81="Muy Baja",AB81="Mayor"),AND(Z81="Baja",AB81="Mayor"),AND(Z81="Media",AB81="Mayor"),AND(Z81="Alta",AB81="Moderado"),AND(Z81="Alta",AB81="Mayor"),AND(Z81="Muy Alta",AB81="Leve"),AND(Z81="Muy Alta",AB81="Menor"),AND(Z81="Muy Alta",AB81="Moderado"),AND(Z81="Muy Alta",AB81="Mayor")),"Alto",IF(OR(AND(Z81="Muy Baja",AB81="Catastrófico"),AND(Z81="Baja",AB81="Catastrófico"),AND(Z81="Media",AB81="Catastrófico"),AND(Z81="Alta",AB81="Catastrófico"),AND(Z81="Muy Alta",AB81="Catastrófico")),"Extremo","")))),"")</f>
        <v>Alto</v>
      </c>
      <c r="AE81" s="832" t="s">
        <v>26</v>
      </c>
      <c r="AF81" s="587" t="s">
        <v>980</v>
      </c>
      <c r="AG81" s="538" t="s">
        <v>981</v>
      </c>
      <c r="AH81" s="233">
        <v>45656</v>
      </c>
      <c r="AI81" s="234" t="s">
        <v>982</v>
      </c>
      <c r="AJ81" s="538" t="s">
        <v>1109</v>
      </c>
      <c r="AK81" s="538" t="s">
        <v>981</v>
      </c>
      <c r="AL81" s="572"/>
      <c r="AM81" s="572"/>
      <c r="AN81" s="572"/>
      <c r="AO81" s="572"/>
      <c r="AP81" s="573"/>
      <c r="AQ81" s="573"/>
      <c r="AR81" s="574"/>
      <c r="AS81" s="574"/>
      <c r="AT81" s="575"/>
      <c r="AU81" s="550"/>
    </row>
    <row r="82" spans="1:47" s="551" customFormat="1" ht="50.1" hidden="1" customHeight="1" x14ac:dyDescent="0.25">
      <c r="A82" s="846"/>
      <c r="B82" s="837"/>
      <c r="C82" s="837"/>
      <c r="D82" s="837"/>
      <c r="E82" s="837"/>
      <c r="F82" s="837"/>
      <c r="G82" s="837"/>
      <c r="H82" s="821"/>
      <c r="I82" s="831"/>
      <c r="J82" s="839"/>
      <c r="K82" s="845"/>
      <c r="L82" s="839"/>
      <c r="M82" s="831"/>
      <c r="N82" s="839"/>
      <c r="O82" s="831"/>
      <c r="P82" s="565"/>
      <c r="Q82" s="565"/>
      <c r="R82" s="566" t="str">
        <f t="shared" si="19"/>
        <v/>
      </c>
      <c r="S82" s="565"/>
      <c r="T82" s="565"/>
      <c r="U82" s="578" t="str">
        <f t="shared" si="49"/>
        <v/>
      </c>
      <c r="V82" s="565"/>
      <c r="W82" s="565"/>
      <c r="X82" s="565"/>
      <c r="Y82" s="567" t="str">
        <f>IFERROR(IF(AND(R81="Probabilidad",R82="Probabilidad"),(AA81-(+AA81*U82)),IF(R82="Probabilidad",(J81-(+J81*U82)),IF(R82="Impacto",AA81,""))),"")</f>
        <v/>
      </c>
      <c r="Z82" s="568" t="str">
        <f t="shared" ref="Z82:Z84" si="79">IFERROR(IF(Y82="","",IF(Y82&lt;=0.2,"Muy Baja",IF(Y82&lt;=0.4,"Baja",IF(Y82&lt;=0.6,"Media",IF(Y82&lt;=0.8,"Alta","Muy Alta"))))),"")</f>
        <v/>
      </c>
      <c r="AA82" s="569" t="str">
        <f t="shared" ref="AA82:AA84" si="80">+Y82</f>
        <v/>
      </c>
      <c r="AB82" s="568" t="str">
        <f t="shared" ref="AB82:AB84" si="81">IFERROR(IF(AC82="","",IF(AC82&lt;=0.2,"Leve",IF(AC82&lt;=0.4,"Menor",IF(AC82&lt;=0.6,"Moderado",IF(AC82&lt;=0.8,"Mayor","Catastrófico"))))),"")</f>
        <v/>
      </c>
      <c r="AC82" s="569" t="str">
        <f>IFERROR(IF(AND(R81="Impacto",R82="Impacto"),(AC81-(+AC81*U82)),IF(R82="Impacto",(N81-(+N81*U82)),IF(R82="Probabilidad",AC81,""))),"")</f>
        <v/>
      </c>
      <c r="AD82" s="568" t="str">
        <f t="shared" ref="AD82:AD83" si="82">IFERROR(IF(OR(AND(Z82="Muy Baja",AB82="Leve"),AND(Z82="Muy Baja",AB82="Menor"),AND(Z82="Baja",AB82="Leve")),"Bajo",IF(OR(AND(Z82="Muy baja",AB82="Moderado"),AND(Z82="Baja",AB82="Menor"),AND(Z82="Baja",AB82="Moderado"),AND(Z82="Media",AB82="Leve"),AND(Z82="Media",AB82="Menor"),AND(Z82="Media",AB82="Moderado"),AND(Z82="Alta",AB82="Leve"),AND(Z82="Alta",AB82="Menor")),"Moderado",IF(OR(AND(Z82="Muy Baja",AB82="Mayor"),AND(Z82="Baja",AB82="Mayor"),AND(Z82="Media",AB82="Mayor"),AND(Z82="Alta",AB82="Moderado"),AND(Z82="Alta",AB82="Mayor"),AND(Z82="Muy Alta",AB82="Leve"),AND(Z82="Muy Alta",AB82="Menor"),AND(Z82="Muy Alta",AB82="Moderado"),AND(Z82="Muy Alta",AB82="Mayor")),"Alto",IF(OR(AND(Z82="Muy Baja",AB82="Catastrófico"),AND(Z82="Baja",AB82="Catastrófico"),AND(Z82="Media",AB82="Catastrófico"),AND(Z82="Alta",AB82="Catastrófico"),AND(Z82="Muy Alta",AB82="Catastrófico")),"Extremo","")))),"")</f>
        <v/>
      </c>
      <c r="AE82" s="833"/>
      <c r="AF82" s="530"/>
      <c r="AG82" s="530"/>
      <c r="AH82" s="530"/>
      <c r="AI82" s="532"/>
      <c r="AJ82" s="584"/>
      <c r="AK82" s="584"/>
      <c r="AL82" s="572"/>
      <c r="AM82" s="572"/>
      <c r="AN82" s="572"/>
      <c r="AO82" s="572"/>
      <c r="AP82" s="573"/>
      <c r="AQ82" s="573"/>
      <c r="AR82" s="574"/>
      <c r="AS82" s="574"/>
      <c r="AT82" s="575"/>
      <c r="AU82" s="550"/>
    </row>
    <row r="83" spans="1:47" s="551" customFormat="1" ht="57" hidden="1" customHeight="1" x14ac:dyDescent="0.25">
      <c r="A83" s="846"/>
      <c r="B83" s="837"/>
      <c r="C83" s="837"/>
      <c r="D83" s="837"/>
      <c r="E83" s="837"/>
      <c r="F83" s="837"/>
      <c r="G83" s="837"/>
      <c r="H83" s="821"/>
      <c r="I83" s="831"/>
      <c r="J83" s="839"/>
      <c r="K83" s="845"/>
      <c r="L83" s="839"/>
      <c r="M83" s="831"/>
      <c r="N83" s="839"/>
      <c r="O83" s="831"/>
      <c r="P83" s="565"/>
      <c r="Q83" s="565"/>
      <c r="R83" s="566" t="str">
        <f t="shared" si="19"/>
        <v/>
      </c>
      <c r="S83" s="565"/>
      <c r="T83" s="565"/>
      <c r="U83" s="578" t="str">
        <f t="shared" si="49"/>
        <v/>
      </c>
      <c r="V83" s="565"/>
      <c r="W83" s="565"/>
      <c r="X83" s="565"/>
      <c r="Y83" s="567" t="str">
        <f>IFERROR(IF(AND(R82="Probabilidad",R83="Probabilidad"),(AA82-(+AA82*U83)),IF(AND(R82="Impacto",R83="Probabilidad"),(AA81-(+AA81*U83)),IF(R83="Impacto",AA82,""))),"")</f>
        <v/>
      </c>
      <c r="Z83" s="568" t="str">
        <f t="shared" si="79"/>
        <v/>
      </c>
      <c r="AA83" s="569" t="str">
        <f t="shared" si="80"/>
        <v/>
      </c>
      <c r="AB83" s="568" t="str">
        <f t="shared" si="81"/>
        <v/>
      </c>
      <c r="AC83" s="569" t="str">
        <f>IFERROR(IF(AND(R82="Impacto",R83="Impacto"),(AC82-(+AC82*U83)),IF(AND(R82="Probabilidad",R83="Impacto"),(AC81-(+AC81*U83)),IF(R83="Probabilidad",AC82,""))),"")</f>
        <v/>
      </c>
      <c r="AD83" s="568" t="str">
        <f t="shared" si="82"/>
        <v/>
      </c>
      <c r="AE83" s="833"/>
      <c r="AF83" s="530"/>
      <c r="AG83" s="530"/>
      <c r="AH83" s="530"/>
      <c r="AI83" s="532"/>
      <c r="AJ83" s="584"/>
      <c r="AK83" s="584"/>
      <c r="AL83" s="572"/>
      <c r="AM83" s="572"/>
      <c r="AN83" s="572"/>
      <c r="AO83" s="572"/>
      <c r="AP83" s="573"/>
      <c r="AQ83" s="573"/>
      <c r="AR83" s="574"/>
      <c r="AS83" s="574"/>
      <c r="AT83" s="575"/>
      <c r="AU83" s="550"/>
    </row>
    <row r="84" spans="1:47" s="551" customFormat="1" ht="50.1" hidden="1" customHeight="1" x14ac:dyDescent="0.25">
      <c r="A84" s="846"/>
      <c r="B84" s="837"/>
      <c r="C84" s="837"/>
      <c r="D84" s="837"/>
      <c r="E84" s="837"/>
      <c r="F84" s="837"/>
      <c r="G84" s="837"/>
      <c r="H84" s="821"/>
      <c r="I84" s="831"/>
      <c r="J84" s="839"/>
      <c r="K84" s="845"/>
      <c r="L84" s="839"/>
      <c r="M84" s="831"/>
      <c r="N84" s="839"/>
      <c r="O84" s="831"/>
      <c r="P84" s="565"/>
      <c r="Q84" s="565"/>
      <c r="R84" s="566" t="str">
        <f t="shared" si="19"/>
        <v/>
      </c>
      <c r="S84" s="565"/>
      <c r="T84" s="565"/>
      <c r="U84" s="578" t="str">
        <f t="shared" si="49"/>
        <v/>
      </c>
      <c r="V84" s="565"/>
      <c r="W84" s="565"/>
      <c r="X84" s="565"/>
      <c r="Y84" s="567" t="str">
        <f>IFERROR(IF(AND(R83="Probabilidad",R84="Probabilidad"),(AA83-(+AA83*U84)),IF(AND(R83="Impacto",R84="Probabilidad"),(AA82-(+AA82*U84)),IF(R84="Impacto",AA83,""))),"")</f>
        <v/>
      </c>
      <c r="Z84" s="568" t="str">
        <f t="shared" si="79"/>
        <v/>
      </c>
      <c r="AA84" s="569" t="str">
        <f t="shared" si="80"/>
        <v/>
      </c>
      <c r="AB84" s="568" t="str">
        <f t="shared" si="81"/>
        <v/>
      </c>
      <c r="AC84" s="569" t="str">
        <f>IFERROR(IF(AND(R83="Impacto",R84="Impacto"),(AC83-(+AC83*U84)),IF(AND(R83="Probabilidad",R84="Impacto"),(AC82-(+AC82*U84)),IF(R84="Probabilidad",AC83,""))),"")</f>
        <v/>
      </c>
      <c r="AD84" s="568" t="str">
        <f>IFERROR(IF(OR(AND(Z84="Muy Baja",AB84="Leve"),AND(Z84="Muy Baja",AB84="Menor"),AND(Z84="Baja",AB84="Leve")),"Bajo",IF(OR(AND(Z84="Muy baja",AB84="Moderado"),AND(Z84="Baja",AB84="Menor"),AND(Z84="Baja",AB84="Moderado"),AND(Z84="Media",AB84="Leve"),AND(Z84="Media",AB84="Menor"),AND(Z84="Media",AB84="Moderado"),AND(Z84="Alta",AB84="Leve"),AND(Z84="Alta",AB84="Menor")),"Moderado",IF(OR(AND(Z84="Muy Baja",AB84="Mayor"),AND(Z84="Baja",AB84="Mayor"),AND(Z84="Media",AB84="Mayor"),AND(Z84="Alta",AB84="Moderado"),AND(Z84="Alta",AB84="Mayor"),AND(Z84="Muy Alta",AB84="Leve"),AND(Z84="Muy Alta",AB84="Menor"),AND(Z84="Muy Alta",AB84="Moderado"),AND(Z84="Muy Alta",AB84="Mayor")),"Alto",IF(OR(AND(Z84="Muy Baja",AB84="Catastrófico"),AND(Z84="Baja",AB84="Catastrófico"),AND(Z84="Media",AB84="Catastrófico"),AND(Z84="Alta",AB84="Catastrófico"),AND(Z84="Muy Alta",AB84="Catastrófico")),"Extremo","")))),"")</f>
        <v/>
      </c>
      <c r="AE84" s="834"/>
      <c r="AF84" s="530"/>
      <c r="AG84" s="530"/>
      <c r="AH84" s="530"/>
      <c r="AI84" s="532"/>
      <c r="AJ84" s="584"/>
      <c r="AK84" s="584"/>
      <c r="AL84" s="572"/>
      <c r="AM84" s="572"/>
      <c r="AN84" s="572"/>
      <c r="AO84" s="572"/>
      <c r="AP84" s="573"/>
      <c r="AQ84" s="573"/>
      <c r="AR84" s="574"/>
      <c r="AS84" s="574"/>
      <c r="AT84" s="575"/>
      <c r="AU84" s="550"/>
    </row>
    <row r="85" spans="1:47" s="551" customFormat="1" ht="168" customHeight="1" thickBot="1" x14ac:dyDescent="0.3">
      <c r="A85" s="846">
        <v>2</v>
      </c>
      <c r="B85" s="837" t="s">
        <v>995</v>
      </c>
      <c r="C85" s="837" t="s">
        <v>117</v>
      </c>
      <c r="D85" s="837" t="s">
        <v>1012</v>
      </c>
      <c r="E85" s="837" t="s">
        <v>1012</v>
      </c>
      <c r="F85" s="837" t="s">
        <v>1013</v>
      </c>
      <c r="G85" s="837" t="s">
        <v>929</v>
      </c>
      <c r="H85" s="891">
        <v>30</v>
      </c>
      <c r="I85" s="831" t="str">
        <f t="shared" ref="I85" si="83">IF(H85&lt;=0,"",IF(H85&lt;=2,"Muy Baja",IF(H85&lt;=24,"Baja",IF(H85&lt;=500,"Media",IF(H85&lt;=5000,"Alta","Muy Alta")))))</f>
        <v>Media</v>
      </c>
      <c r="J85" s="839">
        <f>IF(I85="","",IF(I85="Muy Baja",0.2,IF(I85="Baja",0.4,IF(I85="Media",0.6,IF(I85="Alta",0.8,IF(I85="Muy Alta",1,))))))</f>
        <v>0.6</v>
      </c>
      <c r="K85" s="586" t="s">
        <v>130</v>
      </c>
      <c r="L85" s="839" t="str">
        <f>IF(NOT(ISERROR(MATCH(K85,'Tabla Impacto'!$B$221:$B$223,0))),'Tabla Impacto'!$F$223&amp;"Por favor no seleccionar los criterios de impacto(Afectación Económica o presupuestal y Pérdida Reputacional)",K85)</f>
        <v xml:space="preserve">     El riesgo afecta la imagen de de la entidad con efecto publicitario sostenido a nivel de sector administrativo, nivel departamental o municipal</v>
      </c>
      <c r="M85" s="831" t="str">
        <f>IF(OR(L85='Tabla Impacto'!$C$11,L85='Tabla Impacto'!$D$11),"Leve",IF(OR(L85='Tabla Impacto'!$C$12,L85='Tabla Impacto'!$D$12),"Menor",IF(OR(L85='Tabla Impacto'!$C$13,L85='Tabla Impacto'!$D$13),"Moderado",IF(OR(L85='Tabla Impacto'!$C$14,L85='Tabla Impacto'!$D$14),"Mayor",IF(OR(L85='Tabla Impacto'!$C$15,L85='Tabla Impacto'!$D$15),"Catastrófico","")))))</f>
        <v>Mayor</v>
      </c>
      <c r="N85" s="839">
        <f>IF(M85="","",IF(M85="Leve",0.2,IF(M85="Menor",0.4,IF(M85="Moderado",0.6,IF(M85="Mayor",0.8,IF(M85="Catastrófico",1,))))))</f>
        <v>0.8</v>
      </c>
      <c r="O85" s="831" t="str">
        <f>IF(OR(AND(I85="Muy Baja",M85="Leve"),AND(I85="Muy Baja",M85="Menor"),AND(I85="Baja",M85="Leve")),"Bajo",IF(OR(AND(I85="Muy baja",M85="Moderado"),AND(I85="Baja",M85="Menor"),AND(I85="Baja",M85="Moderado"),AND(I85="Media",M85="Leve"),AND(I85="Media",M85="Menor"),AND(I85="Media",M85="Moderado"),AND(I85="Alta",M85="Leve"),AND(I85="Alta",M85="Menor")),"Moderado",IF(OR(AND(I85="Muy Baja",M85="Mayor"),AND(I85="Baja",M85="Mayor"),AND(I85="Media",M85="Mayor"),AND(I85="Alta",M85="Moderado"),AND(I85="Alta",M85="Mayor"),AND(I85="Muy Alta",M85="Leve"),AND(I85="Muy Alta",M85="Menor"),AND(I85="Muy Alta",M85="Moderado"),AND(I85="Muy Alta",M85="Mayor")),"Alto",IF(OR(AND(I85="Muy Baja",M85="Catastrófico"),AND(I85="Baja",M85="Catastrófico"),AND(I85="Media",M85="Catastrófico"),AND(I85="Alta",M85="Catastrófico"),AND(I85="Muy Alta",M85="Catastrófico")),"Extremo",""))))</f>
        <v>Alto</v>
      </c>
      <c r="P85" s="564">
        <v>1</v>
      </c>
      <c r="Q85" s="565" t="s">
        <v>1014</v>
      </c>
      <c r="R85" s="566" t="str">
        <f t="shared" si="19"/>
        <v>Probabilidad</v>
      </c>
      <c r="S85" s="565" t="s">
        <v>13</v>
      </c>
      <c r="T85" s="565" t="s">
        <v>8</v>
      </c>
      <c r="U85" s="565" t="str">
        <f t="shared" si="49"/>
        <v>40%</v>
      </c>
      <c r="V85" s="565" t="s">
        <v>18</v>
      </c>
      <c r="W85" s="565" t="s">
        <v>21</v>
      </c>
      <c r="X85" s="565" t="s">
        <v>539</v>
      </c>
      <c r="Y85" s="567">
        <f>IFERROR(IF(R85="Probabilidad",(J85-(+J85*U85)),IF(R85="Impacto",J85,"")),"")</f>
        <v>0.36</v>
      </c>
      <c r="Z85" s="568" t="str">
        <f>IFERROR(IF(Y85="","",IF(Y85&lt;=0.2,"Muy Baja",IF(Y85&lt;=0.4,"Baja",IF(Y85&lt;=0.6,"Media",IF(Y85&lt;=0.8,"Alta","Muy Alta"))))),"")</f>
        <v>Baja</v>
      </c>
      <c r="AA85" s="569">
        <f>+Y85</f>
        <v>0.36</v>
      </c>
      <c r="AB85" s="568" t="str">
        <f>IFERROR(IF(AC85="","",IF(AC85&lt;=0.2,"Leve",IF(AC85&lt;=0.4,"Menor",IF(AC85&lt;=0.6,"Moderado",IF(AC85&lt;=0.8,"Mayor","Catastrófico"))))),"")</f>
        <v>Mayor</v>
      </c>
      <c r="AC85" s="569">
        <f>IFERROR(IF(R85="Impacto",(N85-(+N85*U85)),IF(R85="Probabilidad",N85,"")),"")</f>
        <v>0.8</v>
      </c>
      <c r="AD85" s="568" t="str">
        <f>IFERROR(IF(OR(AND(Z85="Muy Baja",AB85="Leve"),AND(Z85="Muy Baja",AB85="Menor"),AND(Z85="Baja",AB85="Leve")),"Bajo",IF(OR(AND(Z85="Muy baja",AB85="Moderado"),AND(Z85="Baja",AB85="Menor"),AND(Z85="Baja",AB85="Moderado"),AND(Z85="Media",AB85="Leve"),AND(Z85="Media",AB85="Menor"),AND(Z85="Media",AB85="Moderado"),AND(Z85="Alta",AB85="Leve"),AND(Z85="Alta",AB85="Menor")),"Moderado",IF(OR(AND(Z85="Muy Baja",AB85="Mayor"),AND(Z85="Baja",AB85="Mayor"),AND(Z85="Media",AB85="Mayor"),AND(Z85="Alta",AB85="Moderado"),AND(Z85="Alta",AB85="Mayor"),AND(Z85="Muy Alta",AB85="Leve"),AND(Z85="Muy Alta",AB85="Menor"),AND(Z85="Muy Alta",AB85="Moderado"),AND(Z85="Muy Alta",AB85="Mayor")),"Alto",IF(OR(AND(Z85="Muy Baja",AB85="Catastrófico"),AND(Z85="Baja",AB85="Catastrófico"),AND(Z85="Media",AB85="Catastrófico"),AND(Z85="Alta",AB85="Catastrófico"),AND(Z85="Muy Alta",AB85="Catastrófico")),"Extremo","")))),"")</f>
        <v>Alto</v>
      </c>
      <c r="AE85" s="832" t="s">
        <v>26</v>
      </c>
      <c r="AF85" s="588" t="s">
        <v>1102</v>
      </c>
      <c r="AG85" s="406" t="s">
        <v>1103</v>
      </c>
      <c r="AH85" s="407">
        <v>45656</v>
      </c>
      <c r="AI85" s="406" t="s">
        <v>1104</v>
      </c>
      <c r="AJ85" s="406" t="s">
        <v>1105</v>
      </c>
      <c r="AK85" s="406" t="s">
        <v>1103</v>
      </c>
      <c r="AL85" s="572"/>
      <c r="AM85" s="572"/>
      <c r="AN85" s="572"/>
      <c r="AO85" s="572"/>
      <c r="AP85" s="573"/>
      <c r="AQ85" s="573"/>
      <c r="AR85" s="574"/>
      <c r="AS85" s="574"/>
      <c r="AT85" s="575"/>
      <c r="AU85" s="550"/>
    </row>
    <row r="86" spans="1:47" s="551" customFormat="1" ht="24.75" hidden="1" customHeight="1" x14ac:dyDescent="0.25">
      <c r="A86" s="846"/>
      <c r="B86" s="837"/>
      <c r="C86" s="837"/>
      <c r="D86" s="837"/>
      <c r="E86" s="837"/>
      <c r="F86" s="837"/>
      <c r="G86" s="837"/>
      <c r="H86" s="891"/>
      <c r="I86" s="831"/>
      <c r="J86" s="839"/>
      <c r="K86" s="586"/>
      <c r="L86" s="839"/>
      <c r="M86" s="831"/>
      <c r="N86" s="839"/>
      <c r="O86" s="831"/>
      <c r="P86" s="564"/>
      <c r="Q86" s="565"/>
      <c r="R86" s="566"/>
      <c r="S86" s="565"/>
      <c r="T86" s="565"/>
      <c r="U86" s="565"/>
      <c r="V86" s="565"/>
      <c r="W86" s="565"/>
      <c r="X86" s="565"/>
      <c r="Y86" s="567" t="str">
        <f>IFERROR(IF(AND(R85="Probabilidad",R86="Probabilidad"),(AA85-(+AA85*U86)),IF(R86="Probabilidad",(J85-(+J85*U86)),IF(R86="Impacto",AA85,""))),"")</f>
        <v/>
      </c>
      <c r="Z86" s="568" t="str">
        <f t="shared" ref="Z86" si="84">IFERROR(IF(Y86="","",IF(Y86&lt;=0.2,"Muy Baja",IF(Y86&lt;=0.4,"Baja",IF(Y86&lt;=0.6,"Media",IF(Y86&lt;=0.8,"Alta","Muy Alta"))))),"")</f>
        <v/>
      </c>
      <c r="AA86" s="569" t="str">
        <f t="shared" ref="AA86" si="85">+Y86</f>
        <v/>
      </c>
      <c r="AB86" s="568" t="str">
        <f t="shared" ref="AB86" si="86">IFERROR(IF(AC86="","",IF(AC86&lt;=0.2,"Leve",IF(AC86&lt;=0.4,"Menor",IF(AC86&lt;=0.6,"Moderado",IF(AC86&lt;=0.8,"Mayor","Catastrófico"))))),"")</f>
        <v/>
      </c>
      <c r="AC86" s="569" t="str">
        <f>IFERROR(IF(AND(R85="Impacto",R86="Impacto"),(AC85-(+AC85*U86)),IF(R86="Impacto",(N85-(+N85*U86)),IF(R86="Probabilidad",AC85,""))),"")</f>
        <v/>
      </c>
      <c r="AD86" s="568" t="str">
        <f t="shared" ref="AD86" si="87">IFERROR(IF(OR(AND(Z86="Muy Baja",AB86="Leve"),AND(Z86="Muy Baja",AB86="Menor"),AND(Z86="Baja",AB86="Leve")),"Bajo",IF(OR(AND(Z86="Muy baja",AB86="Moderado"),AND(Z86="Baja",AB86="Menor"),AND(Z86="Baja",AB86="Moderado"),AND(Z86="Media",AB86="Leve"),AND(Z86="Media",AB86="Menor"),AND(Z86="Media",AB86="Moderado"),AND(Z86="Alta",AB86="Leve"),AND(Z86="Alta",AB86="Menor")),"Moderado",IF(OR(AND(Z86="Muy Baja",AB86="Mayor"),AND(Z86="Baja",AB86="Mayor"),AND(Z86="Media",AB86="Mayor"),AND(Z86="Alta",AB86="Moderado"),AND(Z86="Alta",AB86="Mayor"),AND(Z86="Muy Alta",AB86="Leve"),AND(Z86="Muy Alta",AB86="Menor"),AND(Z86="Muy Alta",AB86="Moderado"),AND(Z86="Muy Alta",AB86="Mayor")),"Alto",IF(OR(AND(Z86="Muy Baja",AB86="Catastrófico"),AND(Z86="Baja",AB86="Catastrófico"),AND(Z86="Media",AB86="Catastrófico"),AND(Z86="Alta",AB86="Catastrófico"),AND(Z86="Muy Alta",AB86="Catastrófico")),"Extremo","")))),"")</f>
        <v/>
      </c>
      <c r="AE86" s="834"/>
      <c r="AF86" s="589"/>
      <c r="AG86" s="590"/>
      <c r="AH86" s="591"/>
      <c r="AI86" s="408"/>
      <c r="AJ86" s="408"/>
      <c r="AK86" s="408"/>
      <c r="AL86" s="572"/>
      <c r="AM86" s="572"/>
      <c r="AN86" s="572"/>
      <c r="AO86" s="572"/>
      <c r="AP86" s="573"/>
      <c r="AQ86" s="573"/>
      <c r="AR86" s="574"/>
      <c r="AS86" s="574"/>
      <c r="AT86" s="575"/>
      <c r="AU86" s="550"/>
    </row>
    <row r="87" spans="1:47" s="551" customFormat="1" ht="171.75" hidden="1" customHeight="1" x14ac:dyDescent="0.25">
      <c r="A87" s="846">
        <v>21</v>
      </c>
      <c r="B87" s="837" t="s">
        <v>995</v>
      </c>
      <c r="C87" s="837" t="s">
        <v>983</v>
      </c>
      <c r="D87" s="837" t="s">
        <v>984</v>
      </c>
      <c r="E87" s="837" t="s">
        <v>985</v>
      </c>
      <c r="F87" s="837" t="s">
        <v>986</v>
      </c>
      <c r="G87" s="837" t="s">
        <v>783</v>
      </c>
      <c r="H87" s="837">
        <v>501</v>
      </c>
      <c r="I87" s="831" t="str">
        <f>IF(H87&lt;=0,"",IF(H87&lt;=2,"Muy Baja",IF(H87&lt;=24,"Baja",IF(H87&lt;=500,"Media",IF(H87&lt;=5000,"Alta","Muy Alta")))))</f>
        <v>Alta</v>
      </c>
      <c r="J87" s="839">
        <f>IF(I87="","",IF(I87="Muy Baja",0.2,IF(I87="Baja",0.4,IF(I87="Media",0.6,IF(I87="Alta",0.8,IF(I87="Muy Alta",1,))))))</f>
        <v>0.8</v>
      </c>
      <c r="K87" s="845" t="s">
        <v>124</v>
      </c>
      <c r="L87" s="839" t="str">
        <f>IF(NOT(ISERROR(MATCH(K87,'Tabla Impacto'!$B$221:$B$223,0))),'Tabla Impacto'!$F$223&amp;"Por favor no seleccionar los criterios de impacto(Afectación Económica o presupuestal y Pérdida Reputacional)",K87)</f>
        <v xml:space="preserve">     Entre 10 y 50 SMLMV </v>
      </c>
      <c r="M87" s="831" t="str">
        <f>IF(OR(L87='Tabla Impacto'!$C$11,L87='Tabla Impacto'!$D$11),"Leve",IF(OR(L87='Tabla Impacto'!$C$12,L87='Tabla Impacto'!$D$12),"Menor",IF(OR(L87='Tabla Impacto'!$C$13,L87='Tabla Impacto'!$D$13),"Moderado",IF(OR(L87='Tabla Impacto'!$C$14,L87='Tabla Impacto'!$D$14),"Mayor",IF(OR(L87='Tabla Impacto'!$C$15,L87='Tabla Impacto'!$D$15),"Catastrófico","")))))</f>
        <v>Menor</v>
      </c>
      <c r="N87" s="839">
        <f>IF(M87="","",IF(M87="Leve",0.2,IF(M87="Menor",0.4,IF(M87="Moderado",0.6,IF(M87="Mayor",0.8,IF(M87="Catastrófico",1,))))))</f>
        <v>0.4</v>
      </c>
      <c r="O87" s="831" t="str">
        <f>IF(OR(AND(I87="Muy Baja",M87="Leve"),AND(I87="Muy Baja",M87="Menor"),AND(I87="Baja",M87="Leve")),"Bajo",IF(OR(AND(I87="Muy baja",M87="Moderado"),AND(I87="Baja",M87="Menor"),AND(I87="Baja",M87="Moderado"),AND(I87="Media",M87="Leve"),AND(I87="Media",M87="Menor"),AND(I87="Media",M87="Moderado"),AND(I87="Alta",M87="Leve"),AND(I87="Alta",M87="Menor")),"Moderado",IF(OR(AND(I87="Muy Baja",M87="Mayor"),AND(I87="Baja",M87="Mayor"),AND(I87="Media",M87="Mayor"),AND(I87="Alta",M87="Moderado"),AND(I87="Alta",M87="Mayor"),AND(I87="Muy Alta",M87="Leve"),AND(I87="Muy Alta",M87="Menor"),AND(I87="Muy Alta",M87="Moderado"),AND(I87="Muy Alta",M87="Mayor")),"Alto",IF(OR(AND(I87="Muy Baja",M87="Catastrófico"),AND(I87="Baja",M87="Catastrófico"),AND(I87="Media",M87="Catastrófico"),AND(I87="Alta",M87="Catastrófico"),AND(I87="Muy Alta",M87="Catastrófico")),"Extremo",""))))</f>
        <v>Moderado</v>
      </c>
      <c r="P87" s="565">
        <v>1</v>
      </c>
      <c r="Q87" s="565" t="s">
        <v>1424</v>
      </c>
      <c r="R87" s="566" t="str">
        <f t="shared" ref="R87:R93" si="88">IF(OR(S87="Preventivo",S87="Detectivo"),"Probabilidad",IF(S87="Correctivo","Impacto",""))</f>
        <v>Probabilidad</v>
      </c>
      <c r="S87" s="565" t="s">
        <v>13</v>
      </c>
      <c r="T87" s="565" t="s">
        <v>8</v>
      </c>
      <c r="U87" s="578" t="str">
        <f t="shared" ref="U87:U93" si="89">IF(AND(S87="Preventivo",T87="Automático"),"50%",IF(AND(S87="Preventivo",T87="Manual"),"40%",IF(AND(S87="Detectivo",T87="Automático"),"40%",IF(AND(S87="Detectivo",T87="Manual"),"30%",IF(AND(S87="Correctivo",T87="Automático"),"35%",IF(AND(S87="Correctivo",T87="Manual"),"25%",""))))))</f>
        <v>40%</v>
      </c>
      <c r="V87" s="565" t="s">
        <v>18</v>
      </c>
      <c r="W87" s="565" t="s">
        <v>21</v>
      </c>
      <c r="X87" s="565" t="s">
        <v>539</v>
      </c>
      <c r="Y87" s="567">
        <f>IFERROR(IF(R87="Probabilidad",(J87-(+J87*U87)),IF(R87="Impacto",J87,"")),"")</f>
        <v>0.48</v>
      </c>
      <c r="Z87" s="568" t="str">
        <f>IFERROR(IF(Y87="","",IF(Y87&lt;=0.2,"Muy Baja",IF(Y87&lt;=0.4,"Baja",IF(Y87&lt;=0.6,"Media",IF(Y87&lt;=0.8,"Alta","Muy Alta"))))),"")</f>
        <v>Media</v>
      </c>
      <c r="AA87" s="569">
        <f>+Y87</f>
        <v>0.48</v>
      </c>
      <c r="AB87" s="568" t="str">
        <f>IFERROR(IF(AC87="","",IF(AC87&lt;=0.2,"Leve",IF(AC87&lt;=0.4,"Menor",IF(AC87&lt;=0.6,"Moderado",IF(AC87&lt;=0.8,"Mayor","Catastrófico"))))),"")</f>
        <v>Menor</v>
      </c>
      <c r="AC87" s="569">
        <f>IFERROR(IF(R87="Impacto",(N87-(+N87*U87)),IF(R87="Probabilidad",N87,"")),"")</f>
        <v>0.4</v>
      </c>
      <c r="AD87" s="568" t="str">
        <f>IFERROR(IF(OR(AND(Z87="Muy Baja",AB87="Leve"),AND(Z87="Muy Baja",AB87="Menor"),AND(Z87="Baja",AB87="Leve")),"Bajo",IF(OR(AND(Z87="Muy baja",AB87="Moderado"),AND(Z87="Baja",AB87="Menor"),AND(Z87="Baja",AB87="Moderado"),AND(Z87="Media",AB87="Leve"),AND(Z87="Media",AB87="Menor"),AND(Z87="Media",AB87="Moderado"),AND(Z87="Alta",AB87="Leve"),AND(Z87="Alta",AB87="Menor")),"Moderado",IF(OR(AND(Z87="Muy Baja",AB87="Mayor"),AND(Z87="Baja",AB87="Mayor"),AND(Z87="Media",AB87="Mayor"),AND(Z87="Alta",AB87="Moderado"),AND(Z87="Alta",AB87="Mayor"),AND(Z87="Muy Alta",AB87="Leve"),AND(Z87="Muy Alta",AB87="Menor"),AND(Z87="Muy Alta",AB87="Moderado"),AND(Z87="Muy Alta",AB87="Mayor")),"Alto",IF(OR(AND(Z87="Muy Baja",AB87="Catastrófico"),AND(Z87="Baja",AB87="Catastrófico"),AND(Z87="Media",AB87="Catastrófico"),AND(Z87="Alta",AB87="Catastrófico"),AND(Z87="Muy Alta",AB87="Catastrófico")),"Extremo","")))),"")</f>
        <v>Moderado</v>
      </c>
      <c r="AE87" s="830" t="s">
        <v>26</v>
      </c>
      <c r="AF87" s="564" t="s">
        <v>1110</v>
      </c>
      <c r="AG87" s="539" t="s">
        <v>981</v>
      </c>
      <c r="AH87" s="243">
        <v>45656</v>
      </c>
      <c r="AI87" s="539" t="s">
        <v>1111</v>
      </c>
      <c r="AJ87" s="539" t="s">
        <v>1108</v>
      </c>
      <c r="AK87" s="539" t="s">
        <v>981</v>
      </c>
      <c r="AL87" s="572"/>
      <c r="AM87" s="572"/>
      <c r="AN87" s="572"/>
      <c r="AO87" s="572"/>
      <c r="AP87" s="573"/>
      <c r="AQ87" s="573"/>
      <c r="AR87" s="574"/>
      <c r="AS87" s="574"/>
      <c r="AT87" s="575"/>
      <c r="AU87" s="550"/>
    </row>
    <row r="88" spans="1:47" s="551" customFormat="1" ht="111" hidden="1" customHeight="1" thickBot="1" x14ac:dyDescent="0.3">
      <c r="A88" s="846"/>
      <c r="B88" s="837"/>
      <c r="C88" s="837"/>
      <c r="D88" s="837"/>
      <c r="E88" s="837"/>
      <c r="F88" s="837"/>
      <c r="G88" s="837"/>
      <c r="H88" s="837"/>
      <c r="I88" s="831"/>
      <c r="J88" s="839"/>
      <c r="K88" s="845"/>
      <c r="L88" s="839"/>
      <c r="M88" s="831"/>
      <c r="N88" s="839"/>
      <c r="O88" s="831"/>
      <c r="P88" s="565">
        <v>2</v>
      </c>
      <c r="Q88" s="565" t="s">
        <v>1425</v>
      </c>
      <c r="R88" s="566" t="str">
        <f t="shared" si="88"/>
        <v>Probabilidad</v>
      </c>
      <c r="S88" s="565" t="s">
        <v>13</v>
      </c>
      <c r="T88" s="565" t="s">
        <v>8</v>
      </c>
      <c r="U88" s="578" t="str">
        <f t="shared" si="89"/>
        <v>40%</v>
      </c>
      <c r="V88" s="565" t="s">
        <v>18</v>
      </c>
      <c r="W88" s="565" t="s">
        <v>21</v>
      </c>
      <c r="X88" s="565" t="s">
        <v>539</v>
      </c>
      <c r="Y88" s="567">
        <f>IFERROR(IF(AND(R87="Probabilidad",R88="Probabilidad"),(AA87-(+AA87*U88)),IF(R88="Probabilidad",(J87-(+J87*U88)),IF(R88="Impacto",AA87,""))),"")</f>
        <v>0.28799999999999998</v>
      </c>
      <c r="Z88" s="568" t="str">
        <f t="shared" ref="Z88:Z90" si="90">IFERROR(IF(Y88="","",IF(Y88&lt;=0.2,"Muy Baja",IF(Y88&lt;=0.4,"Baja",IF(Y88&lt;=0.6,"Media",IF(Y88&lt;=0.8,"Alta","Muy Alta"))))),"")</f>
        <v>Baja</v>
      </c>
      <c r="AA88" s="569">
        <f t="shared" ref="AA88:AA90" si="91">+Y88</f>
        <v>0.28799999999999998</v>
      </c>
      <c r="AB88" s="568" t="str">
        <f t="shared" ref="AB88:AB90" si="92">IFERROR(IF(AC88="","",IF(AC88&lt;=0.2,"Leve",IF(AC88&lt;=0.4,"Menor",IF(AC88&lt;=0.6,"Moderado",IF(AC88&lt;=0.8,"Mayor","Catastrófico"))))),"")</f>
        <v>Menor</v>
      </c>
      <c r="AC88" s="569">
        <f>IFERROR(IF(AND(R87="Impacto",R88="Impacto"),(AC87-(+AC87*U88)),IF(R88="Impacto",(N87-(+N87*U88)),IF(R88="Probabilidad",AC87,""))),"")</f>
        <v>0.4</v>
      </c>
      <c r="AD88" s="568" t="str">
        <f t="shared" ref="AD88:AD89" si="93">IFERROR(IF(OR(AND(Z88="Muy Baja",AB88="Leve"),AND(Z88="Muy Baja",AB88="Menor"),AND(Z88="Baja",AB88="Leve")),"Bajo",IF(OR(AND(Z88="Muy baja",AB88="Moderado"),AND(Z88="Baja",AB88="Menor"),AND(Z88="Baja",AB88="Moderado"),AND(Z88="Media",AB88="Leve"),AND(Z88="Media",AB88="Menor"),AND(Z88="Media",AB88="Moderado"),AND(Z88="Alta",AB88="Leve"),AND(Z88="Alta",AB88="Menor")),"Moderado",IF(OR(AND(Z88="Muy Baja",AB88="Mayor"),AND(Z88="Baja",AB88="Mayor"),AND(Z88="Media",AB88="Mayor"),AND(Z88="Alta",AB88="Moderado"),AND(Z88="Alta",AB88="Mayor"),AND(Z88="Muy Alta",AB88="Leve"),AND(Z88="Muy Alta",AB88="Menor"),AND(Z88="Muy Alta",AB88="Moderado"),AND(Z88="Muy Alta",AB88="Mayor")),"Alto",IF(OR(AND(Z88="Muy Baja",AB88="Catastrófico"),AND(Z88="Baja",AB88="Catastrófico"),AND(Z88="Media",AB88="Catastrófico"),AND(Z88="Alta",AB88="Catastrófico"),AND(Z88="Muy Alta",AB88="Catastrófico")),"Extremo","")))),"")</f>
        <v>Moderado</v>
      </c>
      <c r="AE88" s="830"/>
      <c r="AF88" s="564"/>
      <c r="AG88" s="566"/>
      <c r="AH88" s="571"/>
      <c r="AI88" s="539"/>
      <c r="AJ88" s="539"/>
      <c r="AK88" s="539"/>
      <c r="AL88" s="572"/>
      <c r="AM88" s="572"/>
      <c r="AN88" s="572"/>
      <c r="AO88" s="572"/>
      <c r="AP88" s="573"/>
      <c r="AQ88" s="573"/>
      <c r="AR88" s="574"/>
      <c r="AS88" s="574"/>
      <c r="AT88" s="575"/>
      <c r="AU88" s="550"/>
    </row>
    <row r="89" spans="1:47" s="551" customFormat="1" ht="57" hidden="1" customHeight="1" x14ac:dyDescent="0.25">
      <c r="A89" s="846"/>
      <c r="B89" s="837"/>
      <c r="C89" s="837"/>
      <c r="D89" s="837"/>
      <c r="E89" s="837"/>
      <c r="F89" s="837"/>
      <c r="G89" s="837"/>
      <c r="H89" s="837"/>
      <c r="I89" s="831"/>
      <c r="J89" s="839"/>
      <c r="K89" s="845"/>
      <c r="L89" s="839"/>
      <c r="M89" s="831"/>
      <c r="N89" s="839"/>
      <c r="O89" s="831"/>
      <c r="P89" s="565"/>
      <c r="Q89" s="565"/>
      <c r="R89" s="566" t="str">
        <f t="shared" si="88"/>
        <v/>
      </c>
      <c r="S89" s="565"/>
      <c r="T89" s="565"/>
      <c r="U89" s="578" t="str">
        <f t="shared" si="89"/>
        <v/>
      </c>
      <c r="V89" s="565"/>
      <c r="W89" s="565"/>
      <c r="X89" s="565"/>
      <c r="Y89" s="567" t="str">
        <f>IFERROR(IF(AND(R88="Probabilidad",R89="Probabilidad"),(AA88-(+AA88*U89)),IF(AND(R88="Impacto",R89="Probabilidad"),(AA87-(+AA87*U89)),IF(R89="Impacto",AA88,""))),"")</f>
        <v/>
      </c>
      <c r="Z89" s="568" t="str">
        <f t="shared" si="90"/>
        <v/>
      </c>
      <c r="AA89" s="569" t="str">
        <f t="shared" si="91"/>
        <v/>
      </c>
      <c r="AB89" s="568" t="str">
        <f t="shared" si="92"/>
        <v/>
      </c>
      <c r="AC89" s="569" t="str">
        <f>IFERROR(IF(AND(R88="Impacto",R89="Impacto"),(AC88-(+AC88*U89)),IF(AND(R88="Probabilidad",R89="Impacto"),(AC87-(+AC87*U89)),IF(R89="Probabilidad",AC88,""))),"")</f>
        <v/>
      </c>
      <c r="AD89" s="568" t="str">
        <f t="shared" si="93"/>
        <v/>
      </c>
      <c r="AE89" s="830"/>
      <c r="AF89" s="539"/>
      <c r="AG89" s="539"/>
      <c r="AH89" s="243"/>
      <c r="AI89" s="539"/>
      <c r="AJ89" s="539"/>
      <c r="AK89" s="539"/>
      <c r="AL89" s="572"/>
      <c r="AM89" s="572"/>
      <c r="AN89" s="572"/>
      <c r="AO89" s="572"/>
      <c r="AP89" s="573"/>
      <c r="AQ89" s="573"/>
      <c r="AR89" s="574"/>
      <c r="AS89" s="574"/>
      <c r="AT89" s="575"/>
      <c r="AU89" s="550"/>
    </row>
    <row r="90" spans="1:47" s="551" customFormat="1" ht="50.1" hidden="1" customHeight="1" x14ac:dyDescent="0.25">
      <c r="A90" s="846"/>
      <c r="B90" s="837"/>
      <c r="C90" s="837"/>
      <c r="D90" s="837"/>
      <c r="E90" s="837"/>
      <c r="F90" s="837"/>
      <c r="G90" s="837"/>
      <c r="H90" s="837"/>
      <c r="I90" s="831"/>
      <c r="J90" s="839"/>
      <c r="K90" s="845"/>
      <c r="L90" s="839"/>
      <c r="M90" s="831"/>
      <c r="N90" s="839"/>
      <c r="O90" s="831"/>
      <c r="P90" s="565"/>
      <c r="Q90" s="565"/>
      <c r="R90" s="566" t="str">
        <f t="shared" si="88"/>
        <v/>
      </c>
      <c r="S90" s="565"/>
      <c r="T90" s="565"/>
      <c r="U90" s="578" t="str">
        <f t="shared" si="89"/>
        <v/>
      </c>
      <c r="V90" s="565"/>
      <c r="W90" s="565"/>
      <c r="X90" s="565"/>
      <c r="Y90" s="567" t="str">
        <f>IFERROR(IF(AND(R89="Probabilidad",R90="Probabilidad"),(AA89-(+AA89*U90)),IF(AND(R89="Impacto",R90="Probabilidad"),(AA88-(+AA88*U90)),IF(R90="Impacto",AA89,""))),"")</f>
        <v/>
      </c>
      <c r="Z90" s="568" t="str">
        <f t="shared" si="90"/>
        <v/>
      </c>
      <c r="AA90" s="569" t="str">
        <f t="shared" si="91"/>
        <v/>
      </c>
      <c r="AB90" s="568" t="str">
        <f t="shared" si="92"/>
        <v/>
      </c>
      <c r="AC90" s="569" t="str">
        <f>IFERROR(IF(AND(R89="Impacto",R90="Impacto"),(AC89-(+AC89*U90)),IF(AND(R89="Probabilidad",R90="Impacto"),(AC88-(+AC88*U90)),IF(R90="Probabilidad",AC89,""))),"")</f>
        <v/>
      </c>
      <c r="AD90" s="568" t="str">
        <f>IFERROR(IF(OR(AND(Z90="Muy Baja",AB90="Leve"),AND(Z90="Muy Baja",AB90="Menor"),AND(Z90="Baja",AB90="Leve")),"Bajo",IF(OR(AND(Z90="Muy baja",AB90="Moderado"),AND(Z90="Baja",AB90="Menor"),AND(Z90="Baja",AB90="Moderado"),AND(Z90="Media",AB90="Leve"),AND(Z90="Media",AB90="Menor"),AND(Z90="Media",AB90="Moderado"),AND(Z90="Alta",AB90="Leve"),AND(Z90="Alta",AB90="Menor")),"Moderado",IF(OR(AND(Z90="Muy Baja",AB90="Mayor"),AND(Z90="Baja",AB90="Mayor"),AND(Z90="Media",AB90="Mayor"),AND(Z90="Alta",AB90="Moderado"),AND(Z90="Alta",AB90="Mayor"),AND(Z90="Muy Alta",AB90="Leve"),AND(Z90="Muy Alta",AB90="Menor"),AND(Z90="Muy Alta",AB90="Moderado"),AND(Z90="Muy Alta",AB90="Mayor")),"Alto",IF(OR(AND(Z90="Muy Baja",AB90="Catastrófico"),AND(Z90="Baja",AB90="Catastrófico"),AND(Z90="Media",AB90="Catastrófico"),AND(Z90="Alta",AB90="Catastrófico"),AND(Z90="Muy Alta",AB90="Catastrófico")),"Extremo","")))),"")</f>
        <v/>
      </c>
      <c r="AE90" s="830"/>
      <c r="AF90" s="564"/>
      <c r="AG90" s="564"/>
      <c r="AH90" s="571"/>
      <c r="AI90" s="564"/>
      <c r="AJ90" s="539"/>
      <c r="AK90" s="539"/>
      <c r="AL90" s="572"/>
      <c r="AM90" s="572"/>
      <c r="AN90" s="572"/>
      <c r="AO90" s="572"/>
      <c r="AP90" s="573"/>
      <c r="AQ90" s="573"/>
      <c r="AR90" s="574"/>
      <c r="AS90" s="574"/>
      <c r="AT90" s="575"/>
      <c r="AU90" s="550"/>
    </row>
    <row r="91" spans="1:47" s="551" customFormat="1" ht="325.5" hidden="1" customHeight="1" x14ac:dyDescent="0.25">
      <c r="A91" s="846">
        <v>22</v>
      </c>
      <c r="B91" s="837" t="s">
        <v>818</v>
      </c>
      <c r="C91" s="837" t="s">
        <v>115</v>
      </c>
      <c r="D91" s="837" t="s">
        <v>890</v>
      </c>
      <c r="E91" s="837" t="s">
        <v>891</v>
      </c>
      <c r="F91" s="837" t="s">
        <v>892</v>
      </c>
      <c r="G91" s="837" t="s">
        <v>540</v>
      </c>
      <c r="H91" s="821">
        <v>255</v>
      </c>
      <c r="I91" s="831" t="str">
        <f>IF(H91&lt;=0,"",IF(H91&lt;=2,"Muy Baja",IF(H91&lt;=24,"Baja",IF(H91&lt;=500,"Media",IF(H91&lt;=5000,"Alta","Muy Alta")))))</f>
        <v>Media</v>
      </c>
      <c r="J91" s="839">
        <f>IF(I91="","",IF(I91="Muy Baja",0.2,IF(I91="Baja",0.4,IF(I91="Media",0.6,IF(I91="Alta",0.8,IF(I91="Muy Alta",1,))))))</f>
        <v>0.6</v>
      </c>
      <c r="K91" s="845" t="s">
        <v>128</v>
      </c>
      <c r="L91" s="839" t="str">
        <f>IF(NOT(ISERROR(MATCH(K91,'Tabla Impacto'!$B$221:$B$223,0))),'Tabla Impacto'!$F$223&amp;"Por favor no seleccionar los criterios de impacto(Afectación Económica o presupuestal y Pérdida Reputacional)",K91)</f>
        <v xml:space="preserve">     El riesgo afecta la imagen de la entidad internamente, de conocimiento general, nivel interno, de junta dircetiva y accionistas y/o de provedores</v>
      </c>
      <c r="M91" s="831" t="str">
        <f>IF(OR(L91='Tabla Impacto'!$C$11,L91='Tabla Impacto'!$D$11),"Leve",IF(OR(L91='Tabla Impacto'!$C$12,L91='Tabla Impacto'!$D$12),"Menor",IF(OR(L91='Tabla Impacto'!$C$13,L91='Tabla Impacto'!$D$13),"Moderado",IF(OR(L91='Tabla Impacto'!$C$14,L91='Tabla Impacto'!$D$14),"Mayor",IF(OR(L91='Tabla Impacto'!$C$15,L91='Tabla Impacto'!$D$15),"Catastrófico","")))))</f>
        <v>Menor</v>
      </c>
      <c r="N91" s="839">
        <f>IF(M91="","",IF(M91="Leve",0.2,IF(M91="Menor",0.4,IF(M91="Moderado",0.6,IF(M91="Mayor",0.8,IF(M91="Catastrófico",1,))))))</f>
        <v>0.4</v>
      </c>
      <c r="O91" s="831" t="str">
        <f>IF(OR(AND(I91="Muy Baja",M91="Leve"),AND(I91="Muy Baja",M91="Menor"),AND(I91="Baja",M91="Leve")),"Bajo",IF(OR(AND(I91="Muy baja",M91="Moderado"),AND(I91="Baja",M91="Menor"),AND(I91="Baja",M91="Moderado"),AND(I91="Media",M91="Leve"),AND(I91="Media",M91="Menor"),AND(I91="Media",M91="Moderado"),AND(I91="Alta",M91="Leve"),AND(I91="Alta",M91="Menor")),"Moderado",IF(OR(AND(I91="Muy Baja",M91="Mayor"),AND(I91="Baja",M91="Mayor"),AND(I91="Media",M91="Mayor"),AND(I91="Alta",M91="Moderado"),AND(I91="Alta",M91="Mayor"),AND(I91="Muy Alta",M91="Leve"),AND(I91="Muy Alta",M91="Menor"),AND(I91="Muy Alta",M91="Moderado"),AND(I91="Muy Alta",M91="Mayor")),"Alto",IF(OR(AND(I91="Muy Baja",M91="Catastrófico"),AND(I91="Baja",M91="Catastrófico"),AND(I91="Media",M91="Catastrófico"),AND(I91="Alta",M91="Catastrófico"),AND(I91="Muy Alta",M91="Catastrófico")),"Extremo",""))))</f>
        <v>Moderado</v>
      </c>
      <c r="P91" s="564">
        <v>1</v>
      </c>
      <c r="Q91" s="565" t="s">
        <v>959</v>
      </c>
      <c r="R91" s="566" t="str">
        <f t="shared" si="88"/>
        <v>Probabilidad</v>
      </c>
      <c r="S91" s="565" t="s">
        <v>14</v>
      </c>
      <c r="T91" s="565" t="s">
        <v>8</v>
      </c>
      <c r="U91" s="578" t="str">
        <f t="shared" si="89"/>
        <v>30%</v>
      </c>
      <c r="V91" s="565" t="s">
        <v>18</v>
      </c>
      <c r="W91" s="565" t="s">
        <v>21</v>
      </c>
      <c r="X91" s="565" t="s">
        <v>539</v>
      </c>
      <c r="Y91" s="567">
        <f>IFERROR(IF(R91="Probabilidad",(J91-(+J91*U91)),IF(R91="Impacto",J91,"")),"")</f>
        <v>0.42</v>
      </c>
      <c r="Z91" s="568" t="str">
        <f>IFERROR(IF(Y91="","",IF(Y91&lt;=0.2,"Muy Baja",IF(Y91&lt;=0.4,"Baja",IF(Y91&lt;=0.6,"Media",IF(Y91&lt;=0.8,"Alta","Muy Alta"))))),"")</f>
        <v>Media</v>
      </c>
      <c r="AA91" s="569">
        <f>+Y91</f>
        <v>0.42</v>
      </c>
      <c r="AB91" s="568" t="str">
        <f>IFERROR(IF(AC91="","",IF(AC91&lt;=0.2,"Leve",IF(AC91&lt;=0.4,"Menor",IF(AC91&lt;=0.6,"Moderado",IF(AC91&lt;=0.8,"Mayor","Catastrófico"))))),"")</f>
        <v>Menor</v>
      </c>
      <c r="AC91" s="569">
        <f>IFERROR(IF(R91="Impacto",(N91-(+N91*U91)),IF(R91="Probabilidad",N91,"")),"")</f>
        <v>0.4</v>
      </c>
      <c r="AD91" s="568" t="str">
        <f>IFERROR(IF(OR(AND(Z91="Muy Baja",AB91="Leve"),AND(Z91="Muy Baja",AB91="Menor"),AND(Z91="Baja",AB91="Leve")),"Bajo",IF(OR(AND(Z91="Muy baja",AB91="Moderado"),AND(Z91="Baja",AB91="Menor"),AND(Z91="Baja",AB91="Moderado"),AND(Z91="Media",AB91="Leve"),AND(Z91="Media",AB91="Menor"),AND(Z91="Media",AB91="Moderado"),AND(Z91="Alta",AB91="Leve"),AND(Z91="Alta",AB91="Menor")),"Moderado",IF(OR(AND(Z91="Muy Baja",AB91="Mayor"),AND(Z91="Baja",AB91="Mayor"),AND(Z91="Media",AB91="Mayor"),AND(Z91="Alta",AB91="Moderado"),AND(Z91="Alta",AB91="Mayor"),AND(Z91="Muy Alta",AB91="Leve"),AND(Z91="Muy Alta",AB91="Menor"),AND(Z91="Muy Alta",AB91="Moderado"),AND(Z91="Muy Alta",AB91="Mayor")),"Alto",IF(OR(AND(Z91="Muy Baja",AB91="Catastrófico"),AND(Z91="Baja",AB91="Catastrófico"),AND(Z91="Media",AB91="Catastrófico"),AND(Z91="Alta",AB91="Catastrófico"),AND(Z91="Muy Alta",AB91="Catastrófico")),"Extremo","")))),"")</f>
        <v>Moderado</v>
      </c>
      <c r="AE91" s="830" t="s">
        <v>26</v>
      </c>
      <c r="AF91" s="592" t="s">
        <v>1112</v>
      </c>
      <c r="AG91" s="592" t="s">
        <v>1075</v>
      </c>
      <c r="AH91" s="593">
        <v>45657</v>
      </c>
      <c r="AI91" s="592" t="s">
        <v>1113</v>
      </c>
      <c r="AJ91" s="534" t="s">
        <v>1114</v>
      </c>
      <c r="AK91" s="534" t="s">
        <v>1075</v>
      </c>
      <c r="AL91" s="572"/>
      <c r="AM91" s="572"/>
      <c r="AN91" s="572"/>
      <c r="AO91" s="572"/>
      <c r="AP91" s="573"/>
      <c r="AQ91" s="573"/>
      <c r="AR91" s="574"/>
      <c r="AS91" s="574"/>
      <c r="AT91" s="575"/>
      <c r="AU91" s="550"/>
    </row>
    <row r="92" spans="1:47" s="551" customFormat="1" ht="121.5" hidden="1" customHeight="1" thickBot="1" x14ac:dyDescent="0.3">
      <c r="A92" s="846"/>
      <c r="B92" s="837"/>
      <c r="C92" s="837"/>
      <c r="D92" s="837"/>
      <c r="E92" s="837"/>
      <c r="F92" s="837"/>
      <c r="G92" s="837"/>
      <c r="H92" s="821"/>
      <c r="I92" s="831"/>
      <c r="J92" s="839"/>
      <c r="K92" s="845"/>
      <c r="L92" s="839"/>
      <c r="M92" s="831"/>
      <c r="N92" s="839"/>
      <c r="O92" s="831"/>
      <c r="P92" s="564">
        <v>2</v>
      </c>
      <c r="Q92" s="565" t="s">
        <v>960</v>
      </c>
      <c r="R92" s="566" t="str">
        <f t="shared" si="88"/>
        <v>Probabilidad</v>
      </c>
      <c r="S92" s="565" t="s">
        <v>13</v>
      </c>
      <c r="T92" s="565" t="s">
        <v>8</v>
      </c>
      <c r="U92" s="578" t="str">
        <f t="shared" si="89"/>
        <v>40%</v>
      </c>
      <c r="V92" s="565" t="s">
        <v>18</v>
      </c>
      <c r="W92" s="565" t="s">
        <v>21</v>
      </c>
      <c r="X92" s="565" t="s">
        <v>539</v>
      </c>
      <c r="Y92" s="567">
        <f>IFERROR(IF(AND(R91="Probabilidad",R92="Probabilidad"),(AA91-(+AA91*U92)),IF(R92="Probabilidad",(J91-(+J91*U92)),IF(R92="Impacto",AA91,""))),"")</f>
        <v>0.252</v>
      </c>
      <c r="Z92" s="568" t="str">
        <f t="shared" ref="Z92:Z94" si="94">IFERROR(IF(Y92="","",IF(Y92&lt;=0.2,"Muy Baja",IF(Y92&lt;=0.4,"Baja",IF(Y92&lt;=0.6,"Media",IF(Y92&lt;=0.8,"Alta","Muy Alta"))))),"")</f>
        <v>Baja</v>
      </c>
      <c r="AA92" s="569">
        <f t="shared" ref="AA92:AA94" si="95">+Y92</f>
        <v>0.252</v>
      </c>
      <c r="AB92" s="568" t="str">
        <f t="shared" ref="AB92:AB94" si="96">IFERROR(IF(AC92="","",IF(AC92&lt;=0.2,"Leve",IF(AC92&lt;=0.4,"Menor",IF(AC92&lt;=0.6,"Moderado",IF(AC92&lt;=0.8,"Mayor","Catastrófico"))))),"")</f>
        <v>Menor</v>
      </c>
      <c r="AC92" s="569">
        <f>IFERROR(IF(AND(R91="Impacto",R92="Impacto"),(AC91-(+AC91*U92)),IF(R92="Impacto",(N91-(+N91*U92)),IF(R92="Probabilidad",AC91,""))),"")</f>
        <v>0.4</v>
      </c>
      <c r="AD92" s="568" t="str">
        <f t="shared" ref="AD92:AD93" si="97">IFERROR(IF(OR(AND(Z92="Muy Baja",AB92="Leve"),AND(Z92="Muy Baja",AB92="Menor"),AND(Z92="Baja",AB92="Leve")),"Bajo",IF(OR(AND(Z92="Muy baja",AB92="Moderado"),AND(Z92="Baja",AB92="Menor"),AND(Z92="Baja",AB92="Moderado"),AND(Z92="Media",AB92="Leve"),AND(Z92="Media",AB92="Menor"),AND(Z92="Media",AB92="Moderado"),AND(Z92="Alta",AB92="Leve"),AND(Z92="Alta",AB92="Menor")),"Moderado",IF(OR(AND(Z92="Muy Baja",AB92="Mayor"),AND(Z92="Baja",AB92="Mayor"),AND(Z92="Media",AB92="Mayor"),AND(Z92="Alta",AB92="Moderado"),AND(Z92="Alta",AB92="Mayor"),AND(Z92="Muy Alta",AB92="Leve"),AND(Z92="Muy Alta",AB92="Menor"),AND(Z92="Muy Alta",AB92="Moderado"),AND(Z92="Muy Alta",AB92="Mayor")),"Alto",IF(OR(AND(Z92="Muy Baja",AB92="Catastrófico"),AND(Z92="Baja",AB92="Catastrófico"),AND(Z92="Media",AB92="Catastrófico"),AND(Z92="Alta",AB92="Catastrófico"),AND(Z92="Muy Alta",AB92="Catastrófico")),"Extremo","")))),"")</f>
        <v>Moderado</v>
      </c>
      <c r="AE92" s="830"/>
      <c r="AF92" s="539"/>
      <c r="AG92" s="594"/>
      <c r="AH92" s="577"/>
      <c r="AI92" s="577"/>
      <c r="AJ92" s="539"/>
      <c r="AK92" s="539"/>
      <c r="AL92" s="572"/>
      <c r="AM92" s="572"/>
      <c r="AN92" s="572"/>
      <c r="AO92" s="572"/>
      <c r="AP92" s="573"/>
      <c r="AQ92" s="573"/>
      <c r="AR92" s="574"/>
      <c r="AS92" s="574"/>
      <c r="AT92" s="575"/>
      <c r="AU92" s="550"/>
    </row>
    <row r="93" spans="1:47" s="551" customFormat="1" ht="46.5" hidden="1" customHeight="1" x14ac:dyDescent="0.25">
      <c r="A93" s="846"/>
      <c r="B93" s="837"/>
      <c r="C93" s="837"/>
      <c r="D93" s="837"/>
      <c r="E93" s="837"/>
      <c r="F93" s="837"/>
      <c r="G93" s="837"/>
      <c r="H93" s="821"/>
      <c r="I93" s="831"/>
      <c r="J93" s="839"/>
      <c r="K93" s="845"/>
      <c r="L93" s="839"/>
      <c r="M93" s="831"/>
      <c r="N93" s="839"/>
      <c r="O93" s="831"/>
      <c r="P93" s="564">
        <v>3</v>
      </c>
      <c r="Q93" s="565"/>
      <c r="R93" s="566" t="str">
        <f t="shared" si="88"/>
        <v/>
      </c>
      <c r="S93" s="565"/>
      <c r="T93" s="565"/>
      <c r="U93" s="578" t="str">
        <f t="shared" si="89"/>
        <v/>
      </c>
      <c r="V93" s="565"/>
      <c r="W93" s="565"/>
      <c r="X93" s="565"/>
      <c r="Y93" s="567" t="str">
        <f>IFERROR(IF(AND(R92="Probabilidad",R93="Probabilidad"),(AA92-(+AA92*U93)),IF(AND(R92="Impacto",R93="Probabilidad"),(AA91-(+AA91*U93)),IF(R93="Impacto",AA92,""))),"")</f>
        <v/>
      </c>
      <c r="Z93" s="568" t="str">
        <f t="shared" si="94"/>
        <v/>
      </c>
      <c r="AA93" s="569" t="str">
        <f t="shared" si="95"/>
        <v/>
      </c>
      <c r="AB93" s="568" t="str">
        <f t="shared" si="96"/>
        <v/>
      </c>
      <c r="AC93" s="569" t="str">
        <f>IFERROR(IF(AND(R92="Impacto",R93="Impacto"),(AC92-(+AC92*U93)),IF(AND(R92="Probabilidad",R93="Impacto"),(AC91-(+AC91*U93)),IF(R93="Probabilidad",AC92,""))),"")</f>
        <v/>
      </c>
      <c r="AD93" s="568" t="str">
        <f t="shared" si="97"/>
        <v/>
      </c>
      <c r="AE93" s="830"/>
      <c r="AF93" s="530"/>
      <c r="AG93" s="530"/>
      <c r="AH93" s="530"/>
      <c r="AI93" s="532"/>
      <c r="AJ93" s="584"/>
      <c r="AK93" s="584"/>
      <c r="AL93" s="572"/>
      <c r="AM93" s="572"/>
      <c r="AN93" s="572"/>
      <c r="AO93" s="572"/>
      <c r="AP93" s="573"/>
      <c r="AQ93" s="573"/>
      <c r="AR93" s="574"/>
      <c r="AS93" s="574"/>
      <c r="AT93" s="575"/>
      <c r="AU93" s="550"/>
    </row>
    <row r="94" spans="1:47" s="551" customFormat="1" ht="46.5" hidden="1" customHeight="1" x14ac:dyDescent="0.25">
      <c r="A94" s="846"/>
      <c r="B94" s="837"/>
      <c r="C94" s="837"/>
      <c r="D94" s="837"/>
      <c r="E94" s="837"/>
      <c r="F94" s="837"/>
      <c r="G94" s="837"/>
      <c r="H94" s="821"/>
      <c r="I94" s="831"/>
      <c r="J94" s="839"/>
      <c r="K94" s="845"/>
      <c r="L94" s="839"/>
      <c r="M94" s="831"/>
      <c r="N94" s="839"/>
      <c r="O94" s="831"/>
      <c r="P94" s="564">
        <v>4</v>
      </c>
      <c r="Q94" s="565"/>
      <c r="R94" s="566"/>
      <c r="S94" s="565"/>
      <c r="T94" s="565"/>
      <c r="U94" s="578"/>
      <c r="V94" s="565"/>
      <c r="W94" s="565"/>
      <c r="X94" s="565"/>
      <c r="Y94" s="567" t="str">
        <f>IFERROR(IF(AND(R93="Probabilidad",R94="Probabilidad"),(AA93-(+AA93*U94)),IF(AND(R93="Impacto",R94="Probabilidad"),(AA92-(+AA92*U94)),IF(R94="Impacto",AA93,""))),"")</f>
        <v/>
      </c>
      <c r="Z94" s="568" t="str">
        <f t="shared" si="94"/>
        <v/>
      </c>
      <c r="AA94" s="569" t="str">
        <f t="shared" si="95"/>
        <v/>
      </c>
      <c r="AB94" s="568" t="str">
        <f t="shared" si="96"/>
        <v/>
      </c>
      <c r="AC94" s="569" t="str">
        <f>IFERROR(IF(AND(R93="Impacto",R94="Impacto"),(AC93-(+AC93*U94)),IF(AND(R93="Probabilidad",R94="Impacto"),(AC92-(+AC92*U94)),IF(R94="Probabilidad",AC93,""))),"")</f>
        <v/>
      </c>
      <c r="AD94" s="568" t="str">
        <f>IFERROR(IF(OR(AND(Z94="Muy Baja",AB94="Leve"),AND(Z94="Muy Baja",AB94="Menor"),AND(Z94="Baja",AB94="Leve")),"Bajo",IF(OR(AND(Z94="Muy baja",AB94="Moderado"),AND(Z94="Baja",AB94="Menor"),AND(Z94="Baja",AB94="Moderado"),AND(Z94="Media",AB94="Leve"),AND(Z94="Media",AB94="Menor"),AND(Z94="Media",AB94="Moderado"),AND(Z94="Alta",AB94="Leve"),AND(Z94="Alta",AB94="Menor")),"Moderado",IF(OR(AND(Z94="Muy Baja",AB94="Mayor"),AND(Z94="Baja",AB94="Mayor"),AND(Z94="Media",AB94="Mayor"),AND(Z94="Alta",AB94="Moderado"),AND(Z94="Alta",AB94="Mayor"),AND(Z94="Muy Alta",AB94="Leve"),AND(Z94="Muy Alta",AB94="Menor"),AND(Z94="Muy Alta",AB94="Moderado"),AND(Z94="Muy Alta",AB94="Mayor")),"Alto",IF(OR(AND(Z94="Muy Baja",AB94="Catastrófico"),AND(Z94="Baja",AB94="Catastrófico"),AND(Z94="Media",AB94="Catastrófico"),AND(Z94="Alta",AB94="Catastrófico"),AND(Z94="Muy Alta",AB94="Catastrófico")),"Extremo","")))),"")</f>
        <v/>
      </c>
      <c r="AE94" s="830"/>
      <c r="AF94" s="530"/>
      <c r="AG94" s="530"/>
      <c r="AH94" s="530"/>
      <c r="AI94" s="532"/>
      <c r="AJ94" s="584"/>
      <c r="AK94" s="584"/>
      <c r="AL94" s="572"/>
      <c r="AM94" s="572"/>
      <c r="AN94" s="572"/>
      <c r="AO94" s="572"/>
      <c r="AP94" s="573"/>
      <c r="AQ94" s="573"/>
      <c r="AR94" s="574"/>
      <c r="AS94" s="574"/>
      <c r="AT94" s="575"/>
      <c r="AU94" s="550"/>
    </row>
    <row r="95" spans="1:47" s="551" customFormat="1" ht="319.5" hidden="1" customHeight="1" x14ac:dyDescent="0.25">
      <c r="A95" s="846">
        <v>23</v>
      </c>
      <c r="B95" s="837" t="s">
        <v>818</v>
      </c>
      <c r="C95" s="837" t="s">
        <v>115</v>
      </c>
      <c r="D95" s="837" t="s">
        <v>899</v>
      </c>
      <c r="E95" s="837" t="s">
        <v>900</v>
      </c>
      <c r="F95" s="837" t="s">
        <v>901</v>
      </c>
      <c r="G95" s="837" t="s">
        <v>540</v>
      </c>
      <c r="H95" s="821">
        <v>255</v>
      </c>
      <c r="I95" s="831" t="str">
        <f>IF(H95&lt;=0,"",IF(H95&lt;=2,"Muy Baja",IF(H95&lt;=24,"Baja",IF(H95&lt;=500,"Media",IF(H95&lt;=5000,"Alta","Muy Alta")))))</f>
        <v>Media</v>
      </c>
      <c r="J95" s="839">
        <f>IF(I95="","",IF(I95="Muy Baja",0.2,IF(I95="Baja",0.4,IF(I95="Media",0.6,IF(I95="Alta",0.8,IF(I95="Muy Alta",1,))))))</f>
        <v>0.6</v>
      </c>
      <c r="K95" s="845" t="s">
        <v>128</v>
      </c>
      <c r="L95" s="839" t="str">
        <f>IF(NOT(ISERROR(MATCH(K95,'Tabla Impacto'!$B$221:$B$223,0))),'Tabla Impacto'!$F$223&amp;"Por favor no seleccionar los criterios de impacto(Afectación Económica o presupuestal y Pérdida Reputacional)",K95)</f>
        <v xml:space="preserve">     El riesgo afecta la imagen de la entidad internamente, de conocimiento general, nivel interno, de junta dircetiva y accionistas y/o de provedores</v>
      </c>
      <c r="M95" s="831" t="str">
        <f>IF(OR(L95='Tabla Impacto'!$C$11,L95='Tabla Impacto'!$D$11),"Leve",IF(OR(L95='Tabla Impacto'!$C$12,L95='Tabla Impacto'!$D$12),"Menor",IF(OR(L95='Tabla Impacto'!$C$13,L95='Tabla Impacto'!$D$13),"Moderado",IF(OR(L95='Tabla Impacto'!$C$14,L95='Tabla Impacto'!$D$14),"Mayor",IF(OR(L95='Tabla Impacto'!$C$15,L95='Tabla Impacto'!$D$15),"Catastrófico","")))))</f>
        <v>Menor</v>
      </c>
      <c r="N95" s="839">
        <f>IF(M95="","",IF(M95="Leve",0.2,IF(M95="Menor",0.4,IF(M95="Moderado",0.6,IF(M95="Mayor",0.8,IF(M95="Catastrófico",1,))))))</f>
        <v>0.4</v>
      </c>
      <c r="O95" s="831" t="str">
        <f>IF(OR(AND(I95="Muy Baja",M95="Leve"),AND(I95="Muy Baja",M95="Menor"),AND(I95="Baja",M95="Leve")),"Bajo",IF(OR(AND(I95="Muy baja",M95="Moderado"),AND(I95="Baja",M95="Menor"),AND(I95="Baja",M95="Moderado"),AND(I95="Media",M95="Leve"),AND(I95="Media",M95="Menor"),AND(I95="Media",M95="Moderado"),AND(I95="Alta",M95="Leve"),AND(I95="Alta",M95="Menor")),"Moderado",IF(OR(AND(I95="Muy Baja",M95="Mayor"),AND(I95="Baja",M95="Mayor"),AND(I95="Media",M95="Mayor"),AND(I95="Alta",M95="Moderado"),AND(I95="Alta",M95="Mayor"),AND(I95="Muy Alta",M95="Leve"),AND(I95="Muy Alta",M95="Menor"),AND(I95="Muy Alta",M95="Moderado"),AND(I95="Muy Alta",M95="Mayor")),"Alto",IF(OR(AND(I95="Muy Baja",M95="Catastrófico"),AND(I95="Baja",M95="Catastrófico"),AND(I95="Media",M95="Catastrófico"),AND(I95="Alta",M95="Catastrófico"),AND(I95="Muy Alta",M95="Catastrófico")),"Extremo",""))))</f>
        <v>Moderado</v>
      </c>
      <c r="P95" s="564">
        <v>1</v>
      </c>
      <c r="Q95" s="565" t="s">
        <v>965</v>
      </c>
      <c r="R95" s="566" t="str">
        <f>IF(OR(S95="Preventivo",S95="Detectivo"),"Probabilidad",IF(S95="Correctivo","Impacto",""))</f>
        <v>Probabilidad</v>
      </c>
      <c r="S95" s="565" t="s">
        <v>13</v>
      </c>
      <c r="T95" s="565" t="s">
        <v>8</v>
      </c>
      <c r="U95" s="578" t="str">
        <f>IF(AND(S95="Preventivo",T95="Automático"),"50%",IF(AND(S95="Preventivo",T95="Manual"),"40%",IF(AND(S95="Detectivo",T95="Automático"),"40%",IF(AND(S95="Detectivo",T95="Manual"),"30%",IF(AND(S95="Correctivo",T95="Automático"),"35%",IF(AND(S95="Correctivo",T95="Manual"),"25%",""))))))</f>
        <v>40%</v>
      </c>
      <c r="V95" s="565" t="s">
        <v>18</v>
      </c>
      <c r="W95" s="565" t="s">
        <v>21</v>
      </c>
      <c r="X95" s="565" t="s">
        <v>539</v>
      </c>
      <c r="Y95" s="567">
        <f>IFERROR(IF(R95="Probabilidad",(J95-(+J95*U95)),IF(R95="Impacto",J95,"")),"")</f>
        <v>0.36</v>
      </c>
      <c r="Z95" s="568" t="str">
        <f>IFERROR(IF(Y95="","",IF(Y95&lt;=0.2,"Muy Baja",IF(Y95&lt;=0.4,"Baja",IF(Y95&lt;=0.6,"Media",IF(Y95&lt;=0.8,"Alta","Muy Alta"))))),"")</f>
        <v>Baja</v>
      </c>
      <c r="AA95" s="569">
        <f>+Y95</f>
        <v>0.36</v>
      </c>
      <c r="AB95" s="568" t="str">
        <f>IFERROR(IF(AC95="","",IF(AC95&lt;=0.2,"Leve",IF(AC95&lt;=0.4,"Menor",IF(AC95&lt;=0.6,"Moderado",IF(AC95&lt;=0.8,"Mayor","Catastrófico"))))),"")</f>
        <v>Menor</v>
      </c>
      <c r="AC95" s="569">
        <f>IFERROR(IF(R95="Impacto",(N95-(+N95*U95)),IF(R95="Probabilidad",N95,"")),"")</f>
        <v>0.4</v>
      </c>
      <c r="AD95" s="568" t="str">
        <f>IFERROR(IF(OR(AND(Z95="Muy Baja",AB95="Leve"),AND(Z95="Muy Baja",AB95="Menor"),AND(Z95="Baja",AB95="Leve")),"Bajo",IF(OR(AND(Z95="Muy baja",AB95="Moderado"),AND(Z95="Baja",AB95="Menor"),AND(Z95="Baja",AB95="Moderado"),AND(Z95="Media",AB95="Leve"),AND(Z95="Media",AB95="Menor"),AND(Z95="Media",AB95="Moderado"),AND(Z95="Alta",AB95="Leve"),AND(Z95="Alta",AB95="Menor")),"Moderado",IF(OR(AND(Z95="Muy Baja",AB95="Mayor"),AND(Z95="Baja",AB95="Mayor"),AND(Z95="Media",AB95="Mayor"),AND(Z95="Alta",AB95="Moderado"),AND(Z95="Alta",AB95="Mayor"),AND(Z95="Muy Alta",AB95="Leve"),AND(Z95="Muy Alta",AB95="Menor"),AND(Z95="Muy Alta",AB95="Moderado"),AND(Z95="Muy Alta",AB95="Mayor")),"Alto",IF(OR(AND(Z95="Muy Baja",AB95="Catastrófico"),AND(Z95="Baja",AB95="Catastrófico"),AND(Z95="Media",AB95="Catastrófico"),AND(Z95="Alta",AB95="Catastrófico"),AND(Z95="Muy Alta",AB95="Catastrófico")),"Extremo","")))),"")</f>
        <v>Moderado</v>
      </c>
      <c r="AE95" s="830" t="s">
        <v>26</v>
      </c>
      <c r="AF95" s="526" t="s">
        <v>1115</v>
      </c>
      <c r="AG95" s="526" t="s">
        <v>1075</v>
      </c>
      <c r="AH95" s="527">
        <v>45657</v>
      </c>
      <c r="AI95" s="526" t="s">
        <v>1116</v>
      </c>
      <c r="AJ95" s="538" t="s">
        <v>1114</v>
      </c>
      <c r="AK95" s="538" t="s">
        <v>1075</v>
      </c>
      <c r="AL95" s="572"/>
      <c r="AM95" s="572"/>
      <c r="AN95" s="572"/>
      <c r="AO95" s="572"/>
      <c r="AP95" s="573"/>
      <c r="AQ95" s="573"/>
      <c r="AR95" s="574"/>
      <c r="AS95" s="574"/>
      <c r="AT95" s="575"/>
      <c r="AU95" s="550"/>
    </row>
    <row r="96" spans="1:47" s="551" customFormat="1" ht="272.25" hidden="1" customHeight="1" thickBot="1" x14ac:dyDescent="0.3">
      <c r="A96" s="846"/>
      <c r="B96" s="837"/>
      <c r="C96" s="837"/>
      <c r="D96" s="837"/>
      <c r="E96" s="837"/>
      <c r="F96" s="837"/>
      <c r="G96" s="837"/>
      <c r="H96" s="821"/>
      <c r="I96" s="831"/>
      <c r="J96" s="839"/>
      <c r="K96" s="845"/>
      <c r="L96" s="839"/>
      <c r="M96" s="831"/>
      <c r="N96" s="839"/>
      <c r="O96" s="831"/>
      <c r="P96" s="564">
        <v>2</v>
      </c>
      <c r="Q96" s="565" t="s">
        <v>966</v>
      </c>
      <c r="R96" s="566" t="str">
        <f>IF(OR(S96="Preventivo",S96="Detectivo"),"Probabilidad",IF(S96="Correctivo","Impacto",""))</f>
        <v>Probabilidad</v>
      </c>
      <c r="S96" s="565" t="s">
        <v>13</v>
      </c>
      <c r="T96" s="565" t="s">
        <v>8</v>
      </c>
      <c r="U96" s="578" t="str">
        <f>IF(AND(S96="Preventivo",T96="Automático"),"50%",IF(AND(S96="Preventivo",T96="Manual"),"40%",IF(AND(S96="Detectivo",T96="Automático"),"40%",IF(AND(S96="Detectivo",T96="Manual"),"30%",IF(AND(S96="Correctivo",T96="Automático"),"35%",IF(AND(S96="Correctivo",T96="Manual"),"25%",""))))))</f>
        <v>40%</v>
      </c>
      <c r="V96" s="565" t="s">
        <v>18</v>
      </c>
      <c r="W96" s="565" t="s">
        <v>21</v>
      </c>
      <c r="X96" s="565" t="s">
        <v>539</v>
      </c>
      <c r="Y96" s="567">
        <f>IFERROR(IF(AND(R95="Probabilidad",R96="Probabilidad"),(AA95-(+AA95*U96)),IF(R96="Probabilidad",(J95-(+J95*U96)),IF(R96="Impacto",AA95,""))),"")</f>
        <v>0.216</v>
      </c>
      <c r="Z96" s="568" t="str">
        <f t="shared" ref="Z96:Z98" si="98">IFERROR(IF(Y96="","",IF(Y96&lt;=0.2,"Muy Baja",IF(Y96&lt;=0.4,"Baja",IF(Y96&lt;=0.6,"Media",IF(Y96&lt;=0.8,"Alta","Muy Alta"))))),"")</f>
        <v>Baja</v>
      </c>
      <c r="AA96" s="569">
        <f t="shared" ref="AA96:AA98" si="99">+Y96</f>
        <v>0.216</v>
      </c>
      <c r="AB96" s="568" t="str">
        <f t="shared" ref="AB96:AB98" si="100">IFERROR(IF(AC96="","",IF(AC96&lt;=0.2,"Leve",IF(AC96&lt;=0.4,"Menor",IF(AC96&lt;=0.6,"Moderado",IF(AC96&lt;=0.8,"Mayor","Catastrófico"))))),"")</f>
        <v>Menor</v>
      </c>
      <c r="AC96" s="569">
        <f>IFERROR(IF(AND(R95="Impacto",R96="Impacto"),(AC95-(+AC95*U96)),IF(R96="Impacto",(N95-(+N95*U96)),IF(R96="Probabilidad",AC95,""))),"")</f>
        <v>0.4</v>
      </c>
      <c r="AD96" s="568" t="str">
        <f t="shared" ref="AD96:AD97" si="101">IFERROR(IF(OR(AND(Z96="Muy Baja",AB96="Leve"),AND(Z96="Muy Baja",AB96="Menor"),AND(Z96="Baja",AB96="Leve")),"Bajo",IF(OR(AND(Z96="Muy baja",AB96="Moderado"),AND(Z96="Baja",AB96="Menor"),AND(Z96="Baja",AB96="Moderado"),AND(Z96="Media",AB96="Leve"),AND(Z96="Media",AB96="Menor"),AND(Z96="Media",AB96="Moderado"),AND(Z96="Alta",AB96="Leve"),AND(Z96="Alta",AB96="Menor")),"Moderado",IF(OR(AND(Z96="Muy Baja",AB96="Mayor"),AND(Z96="Baja",AB96="Mayor"),AND(Z96="Media",AB96="Mayor"),AND(Z96="Alta",AB96="Moderado"),AND(Z96="Alta",AB96="Mayor"),AND(Z96="Muy Alta",AB96="Leve"),AND(Z96="Muy Alta",AB96="Menor"),AND(Z96="Muy Alta",AB96="Moderado"),AND(Z96="Muy Alta",AB96="Mayor")),"Alto",IF(OR(AND(Z96="Muy Baja",AB96="Catastrófico"),AND(Z96="Baja",AB96="Catastrófico"),AND(Z96="Media",AB96="Catastrófico"),AND(Z96="Alta",AB96="Catastrófico"),AND(Z96="Muy Alta",AB96="Catastrófico")),"Extremo","")))),"")</f>
        <v>Moderado</v>
      </c>
      <c r="AE96" s="830"/>
      <c r="AF96" s="530"/>
      <c r="AG96" s="530"/>
      <c r="AH96" s="530"/>
      <c r="AI96" s="532"/>
      <c r="AJ96" s="584"/>
      <c r="AK96" s="584"/>
      <c r="AL96" s="572"/>
      <c r="AM96" s="572"/>
      <c r="AN96" s="572"/>
      <c r="AO96" s="572"/>
      <c r="AP96" s="573"/>
      <c r="AQ96" s="573"/>
      <c r="AR96" s="574"/>
      <c r="AS96" s="574"/>
      <c r="AT96" s="575"/>
      <c r="AU96" s="550"/>
    </row>
    <row r="97" spans="1:47" s="551" customFormat="1" ht="46.5" hidden="1" customHeight="1" x14ac:dyDescent="0.25">
      <c r="A97" s="846"/>
      <c r="B97" s="837"/>
      <c r="C97" s="837"/>
      <c r="D97" s="837"/>
      <c r="E97" s="837"/>
      <c r="F97" s="837"/>
      <c r="G97" s="837"/>
      <c r="H97" s="821"/>
      <c r="I97" s="831"/>
      <c r="J97" s="839"/>
      <c r="K97" s="845"/>
      <c r="L97" s="839"/>
      <c r="M97" s="831"/>
      <c r="N97" s="839"/>
      <c r="O97" s="831"/>
      <c r="P97" s="564">
        <v>3</v>
      </c>
      <c r="Q97" s="565"/>
      <c r="R97" s="566" t="str">
        <f>IF(OR(S97="Preventivo",S97="Detectivo"),"Probabilidad",IF(S97="Correctivo","Impacto",""))</f>
        <v/>
      </c>
      <c r="S97" s="565"/>
      <c r="T97" s="565"/>
      <c r="U97" s="578" t="str">
        <f>IF(AND(S97="Preventivo",T97="Automático"),"50%",IF(AND(S97="Preventivo",T97="Manual"),"40%",IF(AND(S97="Detectivo",T97="Automático"),"40%",IF(AND(S97="Detectivo",T97="Manual"),"30%",IF(AND(S97="Correctivo",T97="Automático"),"35%",IF(AND(S97="Correctivo",T97="Manual"),"25%",""))))))</f>
        <v/>
      </c>
      <c r="V97" s="565"/>
      <c r="W97" s="565"/>
      <c r="X97" s="565"/>
      <c r="Y97" s="567" t="str">
        <f>IFERROR(IF(AND(R96="Probabilidad",R97="Probabilidad"),(AA96-(+AA96*U97)),IF(AND(R96="Impacto",R97="Probabilidad"),(AA95-(+AA95*U97)),IF(R97="Impacto",AA96,""))),"")</f>
        <v/>
      </c>
      <c r="Z97" s="568" t="str">
        <f t="shared" si="98"/>
        <v/>
      </c>
      <c r="AA97" s="569" t="str">
        <f t="shared" si="99"/>
        <v/>
      </c>
      <c r="AB97" s="568" t="str">
        <f t="shared" si="100"/>
        <v/>
      </c>
      <c r="AC97" s="569" t="str">
        <f>IFERROR(IF(AND(R96="Impacto",R97="Impacto"),(AC96-(+AC96*U97)),IF(AND(R96="Probabilidad",R97="Impacto"),(AC95-(+AC95*U97)),IF(R97="Probabilidad",AC96,""))),"")</f>
        <v/>
      </c>
      <c r="AD97" s="568" t="str">
        <f t="shared" si="101"/>
        <v/>
      </c>
      <c r="AE97" s="830"/>
      <c r="AF97" s="530"/>
      <c r="AG97" s="530"/>
      <c r="AH97" s="530"/>
      <c r="AI97" s="532"/>
      <c r="AJ97" s="584"/>
      <c r="AK97" s="584"/>
      <c r="AL97" s="572"/>
      <c r="AM97" s="572"/>
      <c r="AN97" s="572"/>
      <c r="AO97" s="572"/>
      <c r="AP97" s="573"/>
      <c r="AQ97" s="573"/>
      <c r="AR97" s="574"/>
      <c r="AS97" s="574"/>
      <c r="AT97" s="575"/>
      <c r="AU97" s="550"/>
    </row>
    <row r="98" spans="1:47" s="551" customFormat="1" ht="46.5" hidden="1" customHeight="1" x14ac:dyDescent="0.25">
      <c r="A98" s="846"/>
      <c r="B98" s="837"/>
      <c r="C98" s="837"/>
      <c r="D98" s="837"/>
      <c r="E98" s="837"/>
      <c r="F98" s="837"/>
      <c r="G98" s="837"/>
      <c r="H98" s="821"/>
      <c r="I98" s="831"/>
      <c r="J98" s="839"/>
      <c r="K98" s="845"/>
      <c r="L98" s="839"/>
      <c r="M98" s="831"/>
      <c r="N98" s="839"/>
      <c r="O98" s="831"/>
      <c r="P98" s="564">
        <v>4</v>
      </c>
      <c r="Q98" s="565"/>
      <c r="R98" s="566"/>
      <c r="S98" s="565"/>
      <c r="T98" s="565"/>
      <c r="U98" s="578"/>
      <c r="V98" s="565"/>
      <c r="W98" s="565"/>
      <c r="X98" s="565"/>
      <c r="Y98" s="567" t="str">
        <f>IFERROR(IF(AND(R97="Probabilidad",R98="Probabilidad"),(AA97-(+AA97*U98)),IF(AND(R97="Impacto",R98="Probabilidad"),(AA96-(+AA96*U98)),IF(R98="Impacto",AA97,""))),"")</f>
        <v/>
      </c>
      <c r="Z98" s="568" t="str">
        <f t="shared" si="98"/>
        <v/>
      </c>
      <c r="AA98" s="569" t="str">
        <f t="shared" si="99"/>
        <v/>
      </c>
      <c r="AB98" s="568" t="str">
        <f t="shared" si="100"/>
        <v/>
      </c>
      <c r="AC98" s="569" t="str">
        <f>IFERROR(IF(AND(R97="Impacto",R98="Impacto"),(AC97-(+AC97*U98)),IF(AND(R97="Probabilidad",R98="Impacto"),(AC96-(+AC96*U98)),IF(R98="Probabilidad",AC97,""))),"")</f>
        <v/>
      </c>
      <c r="AD98" s="568" t="str">
        <f>IFERROR(IF(OR(AND(Z98="Muy Baja",AB98="Leve"),AND(Z98="Muy Baja",AB98="Menor"),AND(Z98="Baja",AB98="Leve")),"Bajo",IF(OR(AND(Z98="Muy baja",AB98="Moderado"),AND(Z98="Baja",AB98="Menor"),AND(Z98="Baja",AB98="Moderado"),AND(Z98="Media",AB98="Leve"),AND(Z98="Media",AB98="Menor"),AND(Z98="Media",AB98="Moderado"),AND(Z98="Alta",AB98="Leve"),AND(Z98="Alta",AB98="Menor")),"Moderado",IF(OR(AND(Z98="Muy Baja",AB98="Mayor"),AND(Z98="Baja",AB98="Mayor"),AND(Z98="Media",AB98="Mayor"),AND(Z98="Alta",AB98="Moderado"),AND(Z98="Alta",AB98="Mayor"),AND(Z98="Muy Alta",AB98="Leve"),AND(Z98="Muy Alta",AB98="Menor"),AND(Z98="Muy Alta",AB98="Moderado"),AND(Z98="Muy Alta",AB98="Mayor")),"Alto",IF(OR(AND(Z98="Muy Baja",AB98="Catastrófico"),AND(Z98="Baja",AB98="Catastrófico"),AND(Z98="Media",AB98="Catastrófico"),AND(Z98="Alta",AB98="Catastrófico"),AND(Z98="Muy Alta",AB98="Catastrófico")),"Extremo","")))),"")</f>
        <v/>
      </c>
      <c r="AE98" s="830"/>
      <c r="AF98" s="530"/>
      <c r="AG98" s="530"/>
      <c r="AH98" s="530"/>
      <c r="AI98" s="532"/>
      <c r="AJ98" s="584"/>
      <c r="AK98" s="584"/>
      <c r="AL98" s="572"/>
      <c r="AM98" s="572"/>
      <c r="AN98" s="572"/>
      <c r="AO98" s="572"/>
      <c r="AP98" s="573"/>
      <c r="AQ98" s="573"/>
      <c r="AR98" s="574"/>
      <c r="AS98" s="574"/>
      <c r="AT98" s="575"/>
      <c r="AU98" s="550"/>
    </row>
    <row r="99" spans="1:47" s="551" customFormat="1" ht="312" hidden="1" customHeight="1" x14ac:dyDescent="0.25">
      <c r="A99" s="846">
        <v>24</v>
      </c>
      <c r="B99" s="837" t="s">
        <v>818</v>
      </c>
      <c r="C99" s="837" t="s">
        <v>115</v>
      </c>
      <c r="D99" s="837" t="s">
        <v>902</v>
      </c>
      <c r="E99" s="837" t="s">
        <v>903</v>
      </c>
      <c r="F99" s="837" t="s">
        <v>904</v>
      </c>
      <c r="G99" s="837" t="s">
        <v>549</v>
      </c>
      <c r="H99" s="821">
        <v>255</v>
      </c>
      <c r="I99" s="831" t="str">
        <f>IF(H99&lt;=0,"",IF(H99&lt;=2,"Muy Baja",IF(H99&lt;=24,"Baja",IF(H99&lt;=500,"Media",IF(H99&lt;=5000,"Alta","Muy Alta")))))</f>
        <v>Media</v>
      </c>
      <c r="J99" s="839">
        <f>IF(I99="","",IF(I99="Muy Baja",0.2,IF(I99="Baja",0.4,IF(I99="Media",0.6,IF(I99="Alta",0.8,IF(I99="Muy Alta",1,))))))</f>
        <v>0.6</v>
      </c>
      <c r="K99" s="845" t="s">
        <v>127</v>
      </c>
      <c r="L99" s="839" t="str">
        <f>IF(NOT(ISERROR(MATCH(K99,'Tabla Impacto'!$B$221:$B$223,0))),'Tabla Impacto'!$F$223&amp;"Por favor no seleccionar los criterios de impacto(Afectación Económica o presupuestal y Pérdida Reputacional)",K99)</f>
        <v xml:space="preserve">     El riesgo afecta la imagen de alguna área de la organización</v>
      </c>
      <c r="M99" s="831" t="str">
        <f>IF(OR(L99='Tabla Impacto'!$C$11,L99='Tabla Impacto'!$D$11),"Leve",IF(OR(L99='Tabla Impacto'!$C$12,L99='Tabla Impacto'!$D$12),"Menor",IF(OR(L99='Tabla Impacto'!$C$13,L99='Tabla Impacto'!$D$13),"Moderado",IF(OR(L99='Tabla Impacto'!$C$14,L99='Tabla Impacto'!$D$14),"Mayor",IF(OR(L99='Tabla Impacto'!$C$15,L99='Tabla Impacto'!$D$15),"Catastrófico","")))))</f>
        <v>Leve</v>
      </c>
      <c r="N99" s="839">
        <f>IF(M99="","",IF(M99="Leve",0.2,IF(M99="Menor",0.4,IF(M99="Moderado",0.6,IF(M99="Mayor",0.8,IF(M99="Catastrófico",1,))))))</f>
        <v>0.2</v>
      </c>
      <c r="O99" s="831" t="str">
        <f>IF(OR(AND(I99="Muy Baja",M99="Leve"),AND(I99="Muy Baja",M99="Menor"),AND(I99="Baja",M99="Leve")),"Bajo",IF(OR(AND(I99="Muy baja",M99="Moderado"),AND(I99="Baja",M99="Menor"),AND(I99="Baja",M99="Moderado"),AND(I99="Media",M99="Leve"),AND(I99="Media",M99="Menor"),AND(I99="Media",M99="Moderado"),AND(I99="Alta",M99="Leve"),AND(I99="Alta",M99="Menor")),"Moderado",IF(OR(AND(I99="Muy Baja",M99="Mayor"),AND(I99="Baja",M99="Mayor"),AND(I99="Media",M99="Mayor"),AND(I99="Alta",M99="Moderado"),AND(I99="Alta",M99="Mayor"),AND(I99="Muy Alta",M99="Leve"),AND(I99="Muy Alta",M99="Menor"),AND(I99="Muy Alta",M99="Moderado"),AND(I99="Muy Alta",M99="Mayor")),"Alto",IF(OR(AND(I99="Muy Baja",M99="Catastrófico"),AND(I99="Baja",M99="Catastrófico"),AND(I99="Media",M99="Catastrófico"),AND(I99="Alta",M99="Catastrófico"),AND(I99="Muy Alta",M99="Catastrófico")),"Extremo",""))))</f>
        <v>Moderado</v>
      </c>
      <c r="P99" s="564">
        <v>1</v>
      </c>
      <c r="Q99" s="565" t="s">
        <v>967</v>
      </c>
      <c r="R99" s="566" t="str">
        <f t="shared" ref="R99:R105" si="102">IF(OR(S99="Preventivo",S99="Detectivo"),"Probabilidad",IF(S99="Correctivo","Impacto",""))</f>
        <v>Probabilidad</v>
      </c>
      <c r="S99" s="565" t="s">
        <v>13</v>
      </c>
      <c r="T99" s="565" t="s">
        <v>8</v>
      </c>
      <c r="U99" s="578" t="str">
        <f t="shared" ref="U99:U105" si="103">IF(AND(S99="Preventivo",T99="Automático"),"50%",IF(AND(S99="Preventivo",T99="Manual"),"40%",IF(AND(S99="Detectivo",T99="Automático"),"40%",IF(AND(S99="Detectivo",T99="Manual"),"30%",IF(AND(S99="Correctivo",T99="Automático"),"35%",IF(AND(S99="Correctivo",T99="Manual"),"25%",""))))))</f>
        <v>40%</v>
      </c>
      <c r="V99" s="565" t="s">
        <v>18</v>
      </c>
      <c r="W99" s="565" t="s">
        <v>21</v>
      </c>
      <c r="X99" s="565" t="s">
        <v>539</v>
      </c>
      <c r="Y99" s="567">
        <f>IFERROR(IF(R99="Probabilidad",(J99-(+J99*U99)),IF(R99="Impacto",J99,"")),"")</f>
        <v>0.36</v>
      </c>
      <c r="Z99" s="568" t="str">
        <f>IFERROR(IF(Y99="","",IF(Y99&lt;=0.2,"Muy Baja",IF(Y99&lt;=0.4,"Baja",IF(Y99&lt;=0.6,"Media",IF(Y99&lt;=0.8,"Alta","Muy Alta"))))),"")</f>
        <v>Baja</v>
      </c>
      <c r="AA99" s="569">
        <f>+Y99</f>
        <v>0.36</v>
      </c>
      <c r="AB99" s="568" t="str">
        <f>IFERROR(IF(AC99="","",IF(AC99&lt;=0.2,"Leve",IF(AC99&lt;=0.4,"Menor",IF(AC99&lt;=0.6,"Moderado",IF(AC99&lt;=0.8,"Mayor","Catastrófico"))))),"")</f>
        <v>Leve</v>
      </c>
      <c r="AC99" s="569">
        <f>IFERROR(IF(R99="Impacto",(N99-(+N99*U99)),IF(R99="Probabilidad",N99,"")),"")</f>
        <v>0.2</v>
      </c>
      <c r="AD99" s="568" t="str">
        <f>IFERROR(IF(OR(AND(Z99="Muy Baja",AB99="Leve"),AND(Z99="Muy Baja",AB99="Menor"),AND(Z99="Baja",AB99="Leve")),"Bajo",IF(OR(AND(Z99="Muy baja",AB99="Moderado"),AND(Z99="Baja",AB99="Menor"),AND(Z99="Baja",AB99="Moderado"),AND(Z99="Media",AB99="Leve"),AND(Z99="Media",AB99="Menor"),AND(Z99="Media",AB99="Moderado"),AND(Z99="Alta",AB99="Leve"),AND(Z99="Alta",AB99="Menor")),"Moderado",IF(OR(AND(Z99="Muy Baja",AB99="Mayor"),AND(Z99="Baja",AB99="Mayor"),AND(Z99="Media",AB99="Mayor"),AND(Z99="Alta",AB99="Moderado"),AND(Z99="Alta",AB99="Mayor"),AND(Z99="Muy Alta",AB99="Leve"),AND(Z99="Muy Alta",AB99="Menor"),AND(Z99="Muy Alta",AB99="Moderado"),AND(Z99="Muy Alta",AB99="Mayor")),"Alto",IF(OR(AND(Z99="Muy Baja",AB99="Catastrófico"),AND(Z99="Baja",AB99="Catastrófico"),AND(Z99="Media",AB99="Catastrófico"),AND(Z99="Alta",AB99="Catastrófico"),AND(Z99="Muy Alta",AB99="Catastrófico")),"Extremo","")))),"")</f>
        <v>Bajo</v>
      </c>
      <c r="AE99" s="830" t="s">
        <v>26</v>
      </c>
      <c r="AF99" s="539" t="s">
        <v>1117</v>
      </c>
      <c r="AG99" s="539" t="s">
        <v>1075</v>
      </c>
      <c r="AH99" s="577">
        <v>45657</v>
      </c>
      <c r="AI99" s="243" t="s">
        <v>1118</v>
      </c>
      <c r="AJ99" s="534" t="s">
        <v>1114</v>
      </c>
      <c r="AK99" s="534" t="s">
        <v>1075</v>
      </c>
      <c r="AL99" s="572"/>
      <c r="AM99" s="572"/>
      <c r="AN99" s="572"/>
      <c r="AO99" s="572"/>
      <c r="AP99" s="573"/>
      <c r="AQ99" s="573"/>
      <c r="AR99" s="574"/>
      <c r="AS99" s="574"/>
      <c r="AT99" s="575"/>
      <c r="AU99" s="550"/>
    </row>
    <row r="100" spans="1:47" s="551" customFormat="1" ht="46.5" hidden="1" customHeight="1" x14ac:dyDescent="0.25">
      <c r="A100" s="846"/>
      <c r="B100" s="837"/>
      <c r="C100" s="837"/>
      <c r="D100" s="837"/>
      <c r="E100" s="837"/>
      <c r="F100" s="837"/>
      <c r="G100" s="837"/>
      <c r="H100" s="821"/>
      <c r="I100" s="831"/>
      <c r="J100" s="839"/>
      <c r="K100" s="845"/>
      <c r="L100" s="839"/>
      <c r="M100" s="831"/>
      <c r="N100" s="839"/>
      <c r="O100" s="831"/>
      <c r="P100" s="564">
        <v>2</v>
      </c>
      <c r="Q100" s="565"/>
      <c r="R100" s="566" t="str">
        <f t="shared" si="102"/>
        <v/>
      </c>
      <c r="S100" s="565"/>
      <c r="T100" s="565"/>
      <c r="U100" s="578" t="str">
        <f t="shared" si="103"/>
        <v/>
      </c>
      <c r="V100" s="565"/>
      <c r="W100" s="565"/>
      <c r="X100" s="565"/>
      <c r="Y100" s="567" t="str">
        <f>IFERROR(IF(AND(R99="Probabilidad",R100="Probabilidad"),(AA99-(+AA99*U100)),IF(R100="Probabilidad",(J99-(+J99*U100)),IF(R100="Impacto",AA99,""))),"")</f>
        <v/>
      </c>
      <c r="Z100" s="568" t="str">
        <f t="shared" ref="Z100:Z102" si="104">IFERROR(IF(Y100="","",IF(Y100&lt;=0.2,"Muy Baja",IF(Y100&lt;=0.4,"Baja",IF(Y100&lt;=0.6,"Media",IF(Y100&lt;=0.8,"Alta","Muy Alta"))))),"")</f>
        <v/>
      </c>
      <c r="AA100" s="569" t="str">
        <f t="shared" ref="AA100:AA102" si="105">+Y100</f>
        <v/>
      </c>
      <c r="AB100" s="568" t="str">
        <f t="shared" ref="AB100:AB102" si="106">IFERROR(IF(AC100="","",IF(AC100&lt;=0.2,"Leve",IF(AC100&lt;=0.4,"Menor",IF(AC100&lt;=0.6,"Moderado",IF(AC100&lt;=0.8,"Mayor","Catastrófico"))))),"")</f>
        <v/>
      </c>
      <c r="AC100" s="569" t="str">
        <f>IFERROR(IF(AND(R99="Impacto",R100="Impacto"),(AC99-(+AC99*U100)),IF(R100="Impacto",(N99-(+N99*U100)),IF(R100="Probabilidad",AC99,""))),"")</f>
        <v/>
      </c>
      <c r="AD100" s="568" t="str">
        <f t="shared" ref="AD100:AD101" si="107">IFERROR(IF(OR(AND(Z100="Muy Baja",AB100="Leve"),AND(Z100="Muy Baja",AB100="Menor"),AND(Z100="Baja",AB100="Leve")),"Bajo",IF(OR(AND(Z100="Muy baja",AB100="Moderado"),AND(Z100="Baja",AB100="Menor"),AND(Z100="Baja",AB100="Moderado"),AND(Z100="Media",AB100="Leve"),AND(Z100="Media",AB100="Menor"),AND(Z100="Media",AB100="Moderado"),AND(Z100="Alta",AB100="Leve"),AND(Z100="Alta",AB100="Menor")),"Moderado",IF(OR(AND(Z100="Muy Baja",AB100="Mayor"),AND(Z100="Baja",AB100="Mayor"),AND(Z100="Media",AB100="Mayor"),AND(Z100="Alta",AB100="Moderado"),AND(Z100="Alta",AB100="Mayor"),AND(Z100="Muy Alta",AB100="Leve"),AND(Z100="Muy Alta",AB100="Menor"),AND(Z100="Muy Alta",AB100="Moderado"),AND(Z100="Muy Alta",AB100="Mayor")),"Alto",IF(OR(AND(Z100="Muy Baja",AB100="Catastrófico"),AND(Z100="Baja",AB100="Catastrófico"),AND(Z100="Media",AB100="Catastrófico"),AND(Z100="Alta",AB100="Catastrófico"),AND(Z100="Muy Alta",AB100="Catastrófico")),"Extremo","")))),"")</f>
        <v/>
      </c>
      <c r="AE100" s="830"/>
      <c r="AF100" s="530"/>
      <c r="AG100" s="530"/>
      <c r="AH100" s="530"/>
      <c r="AI100" s="532"/>
      <c r="AJ100" s="584"/>
      <c r="AK100" s="584"/>
      <c r="AL100" s="572"/>
      <c r="AM100" s="572"/>
      <c r="AN100" s="572"/>
      <c r="AO100" s="572"/>
      <c r="AP100" s="573"/>
      <c r="AQ100" s="573"/>
      <c r="AR100" s="574"/>
      <c r="AS100" s="574"/>
      <c r="AT100" s="575"/>
      <c r="AU100" s="550"/>
    </row>
    <row r="101" spans="1:47" s="551" customFormat="1" ht="46.5" hidden="1" customHeight="1" x14ac:dyDescent="0.25">
      <c r="A101" s="846"/>
      <c r="B101" s="837"/>
      <c r="C101" s="837"/>
      <c r="D101" s="837"/>
      <c r="E101" s="837"/>
      <c r="F101" s="837"/>
      <c r="G101" s="837"/>
      <c r="H101" s="821"/>
      <c r="I101" s="831"/>
      <c r="J101" s="839"/>
      <c r="K101" s="845"/>
      <c r="L101" s="839"/>
      <c r="M101" s="831"/>
      <c r="N101" s="839"/>
      <c r="O101" s="831"/>
      <c r="P101" s="564">
        <v>3</v>
      </c>
      <c r="Q101" s="565"/>
      <c r="R101" s="566" t="str">
        <f t="shared" si="102"/>
        <v/>
      </c>
      <c r="S101" s="565"/>
      <c r="T101" s="565"/>
      <c r="U101" s="578" t="str">
        <f t="shared" si="103"/>
        <v/>
      </c>
      <c r="V101" s="565"/>
      <c r="W101" s="565"/>
      <c r="X101" s="565"/>
      <c r="Y101" s="567" t="str">
        <f>IFERROR(IF(AND(R100="Probabilidad",R101="Probabilidad"),(AA100-(+AA100*U101)),IF(AND(R100="Impacto",R101="Probabilidad"),(AA99-(+AA99*U101)),IF(R101="Impacto",AA100,""))),"")</f>
        <v/>
      </c>
      <c r="Z101" s="568" t="str">
        <f t="shared" si="104"/>
        <v/>
      </c>
      <c r="AA101" s="569" t="str">
        <f t="shared" si="105"/>
        <v/>
      </c>
      <c r="AB101" s="568" t="str">
        <f t="shared" si="106"/>
        <v/>
      </c>
      <c r="AC101" s="569" t="str">
        <f>IFERROR(IF(AND(R100="Impacto",R101="Impacto"),(AC100-(+AC100*U101)),IF(AND(R100="Probabilidad",R101="Impacto"),(AC99-(+AC99*U101)),IF(R101="Probabilidad",AC100,""))),"")</f>
        <v/>
      </c>
      <c r="AD101" s="568" t="str">
        <f t="shared" si="107"/>
        <v/>
      </c>
      <c r="AE101" s="830"/>
      <c r="AF101" s="530"/>
      <c r="AG101" s="530"/>
      <c r="AH101" s="530"/>
      <c r="AI101" s="532"/>
      <c r="AJ101" s="584"/>
      <c r="AK101" s="584"/>
      <c r="AL101" s="572"/>
      <c r="AM101" s="572"/>
      <c r="AN101" s="572"/>
      <c r="AO101" s="572"/>
      <c r="AP101" s="573"/>
      <c r="AQ101" s="573"/>
      <c r="AR101" s="574"/>
      <c r="AS101" s="574"/>
      <c r="AT101" s="575"/>
      <c r="AU101" s="550"/>
    </row>
    <row r="102" spans="1:47" s="551" customFormat="1" ht="46.5" hidden="1" customHeight="1" x14ac:dyDescent="0.25">
      <c r="A102" s="846"/>
      <c r="B102" s="837"/>
      <c r="C102" s="837"/>
      <c r="D102" s="837"/>
      <c r="E102" s="837"/>
      <c r="F102" s="837"/>
      <c r="G102" s="837"/>
      <c r="H102" s="821"/>
      <c r="I102" s="831"/>
      <c r="J102" s="839"/>
      <c r="K102" s="845"/>
      <c r="L102" s="839"/>
      <c r="M102" s="831"/>
      <c r="N102" s="839"/>
      <c r="O102" s="831"/>
      <c r="P102" s="564">
        <v>4</v>
      </c>
      <c r="Q102" s="565"/>
      <c r="R102" s="566" t="str">
        <f t="shared" si="102"/>
        <v/>
      </c>
      <c r="S102" s="565"/>
      <c r="T102" s="565"/>
      <c r="U102" s="578" t="str">
        <f t="shared" si="103"/>
        <v/>
      </c>
      <c r="V102" s="565"/>
      <c r="W102" s="565"/>
      <c r="X102" s="565"/>
      <c r="Y102" s="567" t="str">
        <f>IFERROR(IF(AND(R101="Probabilidad",R102="Probabilidad"),(AA101-(+AA101*U102)),IF(AND(R101="Impacto",R102="Probabilidad"),(AA100-(+AA100*U102)),IF(R102="Impacto",AA101,""))),"")</f>
        <v/>
      </c>
      <c r="Z102" s="568" t="str">
        <f t="shared" si="104"/>
        <v/>
      </c>
      <c r="AA102" s="569" t="str">
        <f t="shared" si="105"/>
        <v/>
      </c>
      <c r="AB102" s="568" t="str">
        <f t="shared" si="106"/>
        <v/>
      </c>
      <c r="AC102" s="569" t="str">
        <f>IFERROR(IF(AND(R101="Impacto",R102="Impacto"),(AC101-(+AC101*U102)),IF(AND(R101="Probabilidad",R102="Impacto"),(AC100-(+AC100*U102)),IF(R102="Probabilidad",AC101,""))),"")</f>
        <v/>
      </c>
      <c r="AD102" s="568" t="str">
        <f>IFERROR(IF(OR(AND(Z102="Muy Baja",AB102="Leve"),AND(Z102="Muy Baja",AB102="Menor"),AND(Z102="Baja",AB102="Leve")),"Bajo",IF(OR(AND(Z102="Muy baja",AB102="Moderado"),AND(Z102="Baja",AB102="Menor"),AND(Z102="Baja",AB102="Moderado"),AND(Z102="Media",AB102="Leve"),AND(Z102="Media",AB102="Menor"),AND(Z102="Media",AB102="Moderado"),AND(Z102="Alta",AB102="Leve"),AND(Z102="Alta",AB102="Menor")),"Moderado",IF(OR(AND(Z102="Muy Baja",AB102="Mayor"),AND(Z102="Baja",AB102="Mayor"),AND(Z102="Media",AB102="Mayor"),AND(Z102="Alta",AB102="Moderado"),AND(Z102="Alta",AB102="Mayor"),AND(Z102="Muy Alta",AB102="Leve"),AND(Z102="Muy Alta",AB102="Menor"),AND(Z102="Muy Alta",AB102="Moderado"),AND(Z102="Muy Alta",AB102="Mayor")),"Alto",IF(OR(AND(Z102="Muy Baja",AB102="Catastrófico"),AND(Z102="Baja",AB102="Catastrófico"),AND(Z102="Media",AB102="Catastrófico"),AND(Z102="Alta",AB102="Catastrófico"),AND(Z102="Muy Alta",AB102="Catastrófico")),"Extremo","")))),"")</f>
        <v/>
      </c>
      <c r="AE102" s="830"/>
      <c r="AF102" s="411"/>
      <c r="AG102" s="411"/>
      <c r="AH102" s="411"/>
      <c r="AI102" s="412"/>
      <c r="AJ102" s="595"/>
      <c r="AK102" s="595"/>
      <c r="AL102" s="572"/>
      <c r="AM102" s="572"/>
      <c r="AN102" s="572"/>
      <c r="AO102" s="572"/>
      <c r="AP102" s="573"/>
      <c r="AQ102" s="573"/>
      <c r="AR102" s="574"/>
      <c r="AS102" s="574"/>
      <c r="AT102" s="575"/>
      <c r="AU102" s="550"/>
    </row>
    <row r="103" spans="1:47" s="551" customFormat="1" ht="214.5" hidden="1" thickBot="1" x14ac:dyDescent="0.3">
      <c r="A103" s="846">
        <v>25</v>
      </c>
      <c r="B103" s="837" t="s">
        <v>820</v>
      </c>
      <c r="C103" s="837" t="s">
        <v>115</v>
      </c>
      <c r="D103" s="837" t="s">
        <v>914</v>
      </c>
      <c r="E103" s="837" t="s">
        <v>915</v>
      </c>
      <c r="F103" s="837" t="s">
        <v>916</v>
      </c>
      <c r="G103" s="837" t="s">
        <v>540</v>
      </c>
      <c r="H103" s="821">
        <v>70</v>
      </c>
      <c r="I103" s="831" t="str">
        <f>IF(H103&lt;=0,"",IF(H103&lt;=2,"Muy Baja",IF(H103&lt;=24,"Baja",IF(H103&lt;=500,"Media",IF(H103&lt;=5000,"Alta","Muy Alta")))))</f>
        <v>Media</v>
      </c>
      <c r="J103" s="839">
        <f>IF(I103="","",IF(I103="Muy Baja",0.2,IF(I103="Baja",0.4,IF(I103="Media",0.6,IF(I103="Alta",0.8,IF(I103="Muy Alta",1,))))))</f>
        <v>0.6</v>
      </c>
      <c r="K103" s="845" t="s">
        <v>130</v>
      </c>
      <c r="L103" s="839" t="str">
        <f>IF(NOT(ISERROR(MATCH(K103,'Tabla Impacto'!$B$221:$B$223,0))),'Tabla Impacto'!$F$223&amp;"Por favor no seleccionar los criterios de impacto(Afectación Económica o presupuestal y Pérdida Reputacional)",K103)</f>
        <v xml:space="preserve">     El riesgo afecta la imagen de de la entidad con efecto publicitario sostenido a nivel de sector administrativo, nivel departamental o municipal</v>
      </c>
      <c r="M103" s="831" t="str">
        <f>IF(OR(L103='Tabla Impacto'!$C$11,L103='Tabla Impacto'!$D$11),"Leve",IF(OR(L103='Tabla Impacto'!$C$12,L103='Tabla Impacto'!$D$12),"Menor",IF(OR(L103='Tabla Impacto'!$C$13,L103='Tabla Impacto'!$D$13),"Moderado",IF(OR(L103='Tabla Impacto'!$C$14,L103='Tabla Impacto'!$D$14),"Mayor",IF(OR(L103='Tabla Impacto'!$C$15,L103='Tabla Impacto'!$D$15),"Catastrófico","")))))</f>
        <v>Mayor</v>
      </c>
      <c r="N103" s="839">
        <f>IF(M103="","",IF(M103="Leve",0.2,IF(M103="Menor",0.4,IF(M103="Moderado",0.6,IF(M103="Mayor",0.8,IF(M103="Catastrófico",1,))))))</f>
        <v>0.8</v>
      </c>
      <c r="O103" s="831" t="str">
        <f>IF(OR(AND(I103="Muy Baja",M103="Leve"),AND(I103="Muy Baja",M103="Menor"),AND(I103="Baja",M103="Leve")),"Bajo",IF(OR(AND(I103="Muy baja",M103="Moderado"),AND(I103="Baja",M103="Menor"),AND(I103="Baja",M103="Moderado"),AND(I103="Media",M103="Leve"),AND(I103="Media",M103="Menor"),AND(I103="Media",M103="Moderado"),AND(I103="Alta",M103="Leve"),AND(I103="Alta",M103="Menor")),"Moderado",IF(OR(AND(I103="Muy Baja",M103="Mayor"),AND(I103="Baja",M103="Mayor"),AND(I103="Media",M103="Mayor"),AND(I103="Alta",M103="Moderado"),AND(I103="Alta",M103="Mayor"),AND(I103="Muy Alta",M103="Leve"),AND(I103="Muy Alta",M103="Menor"),AND(I103="Muy Alta",M103="Moderado"),AND(I103="Muy Alta",M103="Mayor")),"Alto",IF(OR(AND(I103="Muy Baja",M103="Catastrófico"),AND(I103="Baja",M103="Catastrófico"),AND(I103="Media",M103="Catastrófico"),AND(I103="Alta",M103="Catastrófico"),AND(I103="Muy Alta",M103="Catastrófico")),"Extremo",""))))</f>
        <v>Alto</v>
      </c>
      <c r="P103" s="564">
        <v>1</v>
      </c>
      <c r="Q103" s="565" t="s">
        <v>972</v>
      </c>
      <c r="R103" s="566" t="str">
        <f t="shared" si="102"/>
        <v>Probabilidad</v>
      </c>
      <c r="S103" s="565" t="s">
        <v>13</v>
      </c>
      <c r="T103" s="565" t="s">
        <v>8</v>
      </c>
      <c r="U103" s="578" t="str">
        <f t="shared" si="103"/>
        <v>40%</v>
      </c>
      <c r="V103" s="565" t="s">
        <v>18</v>
      </c>
      <c r="W103" s="565" t="s">
        <v>21</v>
      </c>
      <c r="X103" s="565" t="s">
        <v>542</v>
      </c>
      <c r="Y103" s="567">
        <f>IFERROR(IF(R103="Probabilidad",(J103-(+J103*U103)),IF(R103="Impacto",J103,"")),"")</f>
        <v>0.36</v>
      </c>
      <c r="Z103" s="568" t="str">
        <f>IFERROR(IF(Y103="","",IF(Y103&lt;=0.2,"Muy Baja",IF(Y103&lt;=0.4,"Baja",IF(Y103&lt;=0.6,"Media",IF(Y103&lt;=0.8,"Alta","Muy Alta"))))),"")</f>
        <v>Baja</v>
      </c>
      <c r="AA103" s="569">
        <f>+Y103</f>
        <v>0.36</v>
      </c>
      <c r="AB103" s="568" t="str">
        <f>IFERROR(IF(AC103="","",IF(AC103&lt;=0.2,"Leve",IF(AC103&lt;=0.4,"Menor",IF(AC103&lt;=0.6,"Moderado",IF(AC103&lt;=0.8,"Mayor","Catastrófico"))))),"")</f>
        <v>Mayor</v>
      </c>
      <c r="AC103" s="569">
        <f>IFERROR(IF(R103="Impacto",(N103-(+N103*U103)),IF(R103="Probabilidad",N103,"")),"")</f>
        <v>0.8</v>
      </c>
      <c r="AD103" s="568" t="str">
        <f>IFERROR(IF(OR(AND(Z103="Muy Baja",AB103="Leve"),AND(Z103="Muy Baja",AB103="Menor"),AND(Z103="Baja",AB103="Leve")),"Bajo",IF(OR(AND(Z103="Muy baja",AB103="Moderado"),AND(Z103="Baja",AB103="Menor"),AND(Z103="Baja",AB103="Moderado"),AND(Z103="Media",AB103="Leve"),AND(Z103="Media",AB103="Menor"),AND(Z103="Media",AB103="Moderado"),AND(Z103="Alta",AB103="Leve"),AND(Z103="Alta",AB103="Menor")),"Moderado",IF(OR(AND(Z103="Muy Baja",AB103="Mayor"),AND(Z103="Baja",AB103="Mayor"),AND(Z103="Media",AB103="Mayor"),AND(Z103="Alta",AB103="Moderado"),AND(Z103="Alta",AB103="Mayor"),AND(Z103="Muy Alta",AB103="Leve"),AND(Z103="Muy Alta",AB103="Menor"),AND(Z103="Muy Alta",AB103="Moderado"),AND(Z103="Muy Alta",AB103="Mayor")),"Alto",IF(OR(AND(Z103="Muy Baja",AB103="Catastrófico"),AND(Z103="Baja",AB103="Catastrófico"),AND(Z103="Media",AB103="Catastrófico"),AND(Z103="Alta",AB103="Catastrófico"),AND(Z103="Muy Alta",AB103="Catastrófico")),"Extremo","")))),"")</f>
        <v>Alto</v>
      </c>
      <c r="AE103" s="830" t="s">
        <v>26</v>
      </c>
      <c r="AF103" s="564" t="s">
        <v>1119</v>
      </c>
      <c r="AG103" s="564" t="s">
        <v>1120</v>
      </c>
      <c r="AH103" s="243">
        <v>45657</v>
      </c>
      <c r="AI103" s="564" t="s">
        <v>1121</v>
      </c>
      <c r="AJ103" s="564" t="s">
        <v>1122</v>
      </c>
      <c r="AK103" s="564" t="s">
        <v>1120</v>
      </c>
      <c r="AL103" s="572"/>
      <c r="AM103" s="572"/>
      <c r="AN103" s="572"/>
      <c r="AO103" s="572"/>
      <c r="AP103" s="573"/>
      <c r="AQ103" s="573"/>
      <c r="AR103" s="574"/>
      <c r="AS103" s="574"/>
      <c r="AT103" s="575"/>
      <c r="AU103" s="550"/>
    </row>
    <row r="104" spans="1:47" s="551" customFormat="1" ht="59.25" hidden="1" customHeight="1" thickBot="1" x14ac:dyDescent="0.3">
      <c r="A104" s="846"/>
      <c r="B104" s="837"/>
      <c r="C104" s="837"/>
      <c r="D104" s="837"/>
      <c r="E104" s="837"/>
      <c r="F104" s="837"/>
      <c r="G104" s="837"/>
      <c r="H104" s="821"/>
      <c r="I104" s="831"/>
      <c r="J104" s="839"/>
      <c r="K104" s="845"/>
      <c r="L104" s="839"/>
      <c r="M104" s="831"/>
      <c r="N104" s="839"/>
      <c r="O104" s="831"/>
      <c r="P104" s="564">
        <v>2</v>
      </c>
      <c r="Q104" s="565" t="s">
        <v>973</v>
      </c>
      <c r="R104" s="566" t="str">
        <f t="shared" si="102"/>
        <v>Probabilidad</v>
      </c>
      <c r="S104" s="565" t="s">
        <v>13</v>
      </c>
      <c r="T104" s="565" t="s">
        <v>8</v>
      </c>
      <c r="U104" s="578" t="str">
        <f t="shared" si="103"/>
        <v>40%</v>
      </c>
      <c r="V104" s="565" t="s">
        <v>18</v>
      </c>
      <c r="W104" s="565" t="s">
        <v>21</v>
      </c>
      <c r="X104" s="565" t="s">
        <v>542</v>
      </c>
      <c r="Y104" s="567">
        <f>IFERROR(IF(AND(R103="Probabilidad",R104="Probabilidad"),(AA103-(+AA103*U104)),IF(R104="Probabilidad",(J103-(+J103*U104)),IF(R104="Impacto",AA103,""))),"")</f>
        <v>0.216</v>
      </c>
      <c r="Z104" s="568" t="str">
        <f t="shared" ref="Z104:Z106" si="108">IFERROR(IF(Y104="","",IF(Y104&lt;=0.2,"Muy Baja",IF(Y104&lt;=0.4,"Baja",IF(Y104&lt;=0.6,"Media",IF(Y104&lt;=0.8,"Alta","Muy Alta"))))),"")</f>
        <v>Baja</v>
      </c>
      <c r="AA104" s="569">
        <f t="shared" ref="AA104:AA106" si="109">+Y104</f>
        <v>0.216</v>
      </c>
      <c r="AB104" s="568" t="str">
        <f t="shared" ref="AB104:AB106" si="110">IFERROR(IF(AC104="","",IF(AC104&lt;=0.2,"Leve",IF(AC104&lt;=0.4,"Menor",IF(AC104&lt;=0.6,"Moderado",IF(AC104&lt;=0.8,"Mayor","Catastrófico"))))),"")</f>
        <v>Mayor</v>
      </c>
      <c r="AC104" s="569">
        <f>IFERROR(IF(AND(R103="Impacto",R104="Impacto"),(AC103-(+AC103*U104)),IF(R104="Impacto",(N103-(+N103*U104)),IF(R104="Probabilidad",AC103,""))),"")</f>
        <v>0.8</v>
      </c>
      <c r="AD104" s="568" t="str">
        <f t="shared" ref="AD104:AD105" si="111">IFERROR(IF(OR(AND(Z104="Muy Baja",AB104="Leve"),AND(Z104="Muy Baja",AB104="Menor"),AND(Z104="Baja",AB104="Leve")),"Bajo",IF(OR(AND(Z104="Muy baja",AB104="Moderado"),AND(Z104="Baja",AB104="Menor"),AND(Z104="Baja",AB104="Moderado"),AND(Z104="Media",AB104="Leve"),AND(Z104="Media",AB104="Menor"),AND(Z104="Media",AB104="Moderado"),AND(Z104="Alta",AB104="Leve"),AND(Z104="Alta",AB104="Menor")),"Moderado",IF(OR(AND(Z104="Muy Baja",AB104="Mayor"),AND(Z104="Baja",AB104="Mayor"),AND(Z104="Media",AB104="Mayor"),AND(Z104="Alta",AB104="Moderado"),AND(Z104="Alta",AB104="Mayor"),AND(Z104="Muy Alta",AB104="Leve"),AND(Z104="Muy Alta",AB104="Menor"),AND(Z104="Muy Alta",AB104="Moderado"),AND(Z104="Muy Alta",AB104="Mayor")),"Alto",IF(OR(AND(Z104="Muy Baja",AB104="Catastrófico"),AND(Z104="Baja",AB104="Catastrófico"),AND(Z104="Media",AB104="Catastrófico"),AND(Z104="Alta",AB104="Catastrófico"),AND(Z104="Muy Alta",AB104="Catastrófico")),"Extremo","")))),"")</f>
        <v>Alto</v>
      </c>
      <c r="AE104" s="830"/>
      <c r="AF104" s="564"/>
      <c r="AG104" s="564"/>
      <c r="AH104" s="243"/>
      <c r="AI104" s="564"/>
      <c r="AJ104" s="413"/>
      <c r="AK104" s="410"/>
      <c r="AL104" s="572"/>
      <c r="AM104" s="572"/>
      <c r="AN104" s="572"/>
      <c r="AO104" s="572"/>
      <c r="AP104" s="573"/>
      <c r="AQ104" s="573"/>
      <c r="AR104" s="574"/>
      <c r="AS104" s="574"/>
      <c r="AT104" s="575"/>
      <c r="AU104" s="550"/>
    </row>
    <row r="105" spans="1:47" s="551" customFormat="1" ht="46.5" hidden="1" customHeight="1" x14ac:dyDescent="0.25">
      <c r="A105" s="846"/>
      <c r="B105" s="837"/>
      <c r="C105" s="837"/>
      <c r="D105" s="837"/>
      <c r="E105" s="837"/>
      <c r="F105" s="837"/>
      <c r="G105" s="837"/>
      <c r="H105" s="821"/>
      <c r="I105" s="831"/>
      <c r="J105" s="839"/>
      <c r="K105" s="845"/>
      <c r="L105" s="839"/>
      <c r="M105" s="831"/>
      <c r="N105" s="839"/>
      <c r="O105" s="831"/>
      <c r="P105" s="564">
        <v>3</v>
      </c>
      <c r="Q105" s="565"/>
      <c r="R105" s="566" t="str">
        <f t="shared" si="102"/>
        <v/>
      </c>
      <c r="S105" s="565"/>
      <c r="T105" s="565"/>
      <c r="U105" s="578" t="str">
        <f t="shared" si="103"/>
        <v/>
      </c>
      <c r="V105" s="565"/>
      <c r="W105" s="565"/>
      <c r="X105" s="565"/>
      <c r="Y105" s="567" t="str">
        <f>IFERROR(IF(AND(R104="Probabilidad",R105="Probabilidad"),(AA104-(+AA104*U105)),IF(AND(R104="Impacto",R105="Probabilidad"),(AA103-(+AA103*U105)),IF(R105="Impacto",AA104,""))),"")</f>
        <v/>
      </c>
      <c r="Z105" s="568" t="str">
        <f t="shared" si="108"/>
        <v/>
      </c>
      <c r="AA105" s="569" t="str">
        <f t="shared" si="109"/>
        <v/>
      </c>
      <c r="AB105" s="568" t="str">
        <f t="shared" si="110"/>
        <v/>
      </c>
      <c r="AC105" s="569" t="str">
        <f>IFERROR(IF(AND(R104="Impacto",R105="Impacto"),(AC104-(+AC104*U105)),IF(AND(R104="Probabilidad",R105="Impacto"),(AC103-(+AC103*U105)),IF(R105="Probabilidad",AC104,""))),"")</f>
        <v/>
      </c>
      <c r="AD105" s="568" t="str">
        <f t="shared" si="111"/>
        <v/>
      </c>
      <c r="AE105" s="830"/>
      <c r="AF105" s="596"/>
      <c r="AG105" s="596"/>
      <c r="AH105" s="597"/>
      <c r="AI105" s="596"/>
      <c r="AJ105" s="409"/>
      <c r="AK105" s="410"/>
      <c r="AL105" s="572"/>
      <c r="AM105" s="572"/>
      <c r="AN105" s="572"/>
      <c r="AO105" s="572"/>
      <c r="AP105" s="573"/>
      <c r="AQ105" s="573"/>
      <c r="AR105" s="574"/>
      <c r="AS105" s="574"/>
      <c r="AT105" s="575"/>
      <c r="AU105" s="550"/>
    </row>
    <row r="106" spans="1:47" s="551" customFormat="1" ht="46.5" hidden="1" customHeight="1" x14ac:dyDescent="0.25">
      <c r="A106" s="846"/>
      <c r="B106" s="837"/>
      <c r="C106" s="837"/>
      <c r="D106" s="837"/>
      <c r="E106" s="837"/>
      <c r="F106" s="837"/>
      <c r="G106" s="837"/>
      <c r="H106" s="821"/>
      <c r="I106" s="831"/>
      <c r="J106" s="839"/>
      <c r="K106" s="845"/>
      <c r="L106" s="839"/>
      <c r="M106" s="831"/>
      <c r="N106" s="839"/>
      <c r="O106" s="831"/>
      <c r="P106" s="564">
        <v>4</v>
      </c>
      <c r="Q106" s="565"/>
      <c r="R106" s="566"/>
      <c r="S106" s="565"/>
      <c r="T106" s="565"/>
      <c r="U106" s="578"/>
      <c r="V106" s="565"/>
      <c r="W106" s="565"/>
      <c r="X106" s="565"/>
      <c r="Y106" s="567" t="str">
        <f>IFERROR(IF(AND(R105="Probabilidad",R106="Probabilidad"),(AA105-(+AA105*U106)),IF(AND(R105="Impacto",R106="Probabilidad"),(AA104-(+AA104*U106)),IF(R106="Impacto",AA105,""))),"")</f>
        <v/>
      </c>
      <c r="Z106" s="568" t="str">
        <f t="shared" si="108"/>
        <v/>
      </c>
      <c r="AA106" s="569" t="str">
        <f t="shared" si="109"/>
        <v/>
      </c>
      <c r="AB106" s="568" t="str">
        <f t="shared" si="110"/>
        <v/>
      </c>
      <c r="AC106" s="569" t="str">
        <f>IFERROR(IF(AND(R105="Impacto",R106="Impacto"),(AC105-(+AC105*U106)),IF(AND(R105="Probabilidad",R106="Impacto"),(AC104-(+AC104*U106)),IF(R106="Probabilidad",AC105,""))),"")</f>
        <v/>
      </c>
      <c r="AD106" s="568" t="str">
        <f>IFERROR(IF(OR(AND(Z106="Muy Baja",AB106="Leve"),AND(Z106="Muy Baja",AB106="Menor"),AND(Z106="Baja",AB106="Leve")),"Bajo",IF(OR(AND(Z106="Muy baja",AB106="Moderado"),AND(Z106="Baja",AB106="Menor"),AND(Z106="Baja",AB106="Moderado"),AND(Z106="Media",AB106="Leve"),AND(Z106="Media",AB106="Menor"),AND(Z106="Media",AB106="Moderado"),AND(Z106="Alta",AB106="Leve"),AND(Z106="Alta",AB106="Menor")),"Moderado",IF(OR(AND(Z106="Muy Baja",AB106="Mayor"),AND(Z106="Baja",AB106="Mayor"),AND(Z106="Media",AB106="Mayor"),AND(Z106="Alta",AB106="Moderado"),AND(Z106="Alta",AB106="Mayor"),AND(Z106="Muy Alta",AB106="Leve"),AND(Z106="Muy Alta",AB106="Menor"),AND(Z106="Muy Alta",AB106="Moderado"),AND(Z106="Muy Alta",AB106="Mayor")),"Alto",IF(OR(AND(Z106="Muy Baja",AB106="Catastrófico"),AND(Z106="Baja",AB106="Catastrófico"),AND(Z106="Media",AB106="Catastrófico"),AND(Z106="Alta",AB106="Catastrófico"),AND(Z106="Muy Alta",AB106="Catastrófico")),"Extremo","")))),"")</f>
        <v/>
      </c>
      <c r="AE106" s="830"/>
      <c r="AF106" s="598"/>
      <c r="AG106" s="598"/>
      <c r="AH106" s="599"/>
      <c r="AI106" s="598"/>
      <c r="AJ106" s="409"/>
      <c r="AK106" s="410"/>
      <c r="AL106" s="572"/>
      <c r="AM106" s="572"/>
      <c r="AN106" s="572"/>
      <c r="AO106" s="572"/>
      <c r="AP106" s="573"/>
      <c r="AQ106" s="573"/>
      <c r="AR106" s="574"/>
      <c r="AS106" s="574"/>
      <c r="AT106" s="575"/>
      <c r="AU106" s="550"/>
    </row>
    <row r="107" spans="1:47" s="551" customFormat="1" ht="302.25" hidden="1" customHeight="1" thickBot="1" x14ac:dyDescent="0.3">
      <c r="A107" s="846">
        <v>26</v>
      </c>
      <c r="B107" s="837" t="s">
        <v>820</v>
      </c>
      <c r="C107" s="837" t="s">
        <v>116</v>
      </c>
      <c r="D107" s="837" t="s">
        <v>917</v>
      </c>
      <c r="E107" s="837" t="s">
        <v>918</v>
      </c>
      <c r="F107" s="837" t="s">
        <v>919</v>
      </c>
      <c r="G107" s="837" t="s">
        <v>540</v>
      </c>
      <c r="H107" s="821">
        <v>830</v>
      </c>
      <c r="I107" s="831" t="str">
        <f>IF(H107&lt;=0,"",IF(H107&lt;=2,"Muy Baja",IF(H107&lt;=24,"Baja",IF(H107&lt;=500,"Media",IF(H107&lt;=5000,"Alta","Muy Alta")))))</f>
        <v>Alta</v>
      </c>
      <c r="J107" s="839">
        <f>IF(I107="","",IF(I107="Muy Baja",0.2,IF(I107="Baja",0.4,IF(I107="Media",0.6,IF(I107="Alta",0.8,IF(I107="Muy Alta",1,))))))</f>
        <v>0.8</v>
      </c>
      <c r="K107" s="845" t="s">
        <v>124</v>
      </c>
      <c r="L107" s="839" t="str">
        <f>IF(NOT(ISERROR(MATCH(K107,'Tabla Impacto'!$B$221:$B$223,0))),'Tabla Impacto'!$F$223&amp;"Por favor no seleccionar los criterios de impacto(Afectación Económica o presupuestal y Pérdida Reputacional)",K107)</f>
        <v xml:space="preserve">     Entre 10 y 50 SMLMV </v>
      </c>
      <c r="M107" s="831" t="str">
        <f>IF(OR(L107='Tabla Impacto'!$C$11,L107='Tabla Impacto'!$D$11),"Leve",IF(OR(L107='Tabla Impacto'!$C$12,L107='Tabla Impacto'!$D$12),"Menor",IF(OR(L107='Tabla Impacto'!$C$13,L107='Tabla Impacto'!$D$13),"Moderado",IF(OR(L107='Tabla Impacto'!$C$14,L107='Tabla Impacto'!$D$14),"Mayor",IF(OR(L107='Tabla Impacto'!$C$15,L107='Tabla Impacto'!$D$15),"Catastrófico","")))))</f>
        <v>Menor</v>
      </c>
      <c r="N107" s="839">
        <f>IF(M107="","",IF(M107="Leve",0.2,IF(M107="Menor",0.4,IF(M107="Moderado",0.6,IF(M107="Mayor",0.8,IF(M107="Catastrófico",1,))))))</f>
        <v>0.4</v>
      </c>
      <c r="O107" s="831" t="str">
        <f>IF(OR(AND(I107="Muy Baja",M107="Leve"),AND(I107="Muy Baja",M107="Menor"),AND(I107="Baja",M107="Leve")),"Bajo",IF(OR(AND(I107="Muy baja",M107="Moderado"),AND(I107="Baja",M107="Menor"),AND(I107="Baja",M107="Moderado"),AND(I107="Media",M107="Leve"),AND(I107="Media",M107="Menor"),AND(I107="Media",M107="Moderado"),AND(I107="Alta",M107="Leve"),AND(I107="Alta",M107="Menor")),"Moderado",IF(OR(AND(I107="Muy Baja",M107="Mayor"),AND(I107="Baja",M107="Mayor"),AND(I107="Media",M107="Mayor"),AND(I107="Alta",M107="Moderado"),AND(I107="Alta",M107="Mayor"),AND(I107="Muy Alta",M107="Leve"),AND(I107="Muy Alta",M107="Menor"),AND(I107="Muy Alta",M107="Moderado"),AND(I107="Muy Alta",M107="Mayor")),"Alto",IF(OR(AND(I107="Muy Baja",M107="Catastrófico"),AND(I107="Baja",M107="Catastrófico"),AND(I107="Media",M107="Catastrófico"),AND(I107="Alta",M107="Catastrófico"),AND(I107="Muy Alta",M107="Catastrófico")),"Extremo",""))))</f>
        <v>Moderado</v>
      </c>
      <c r="P107" s="564">
        <v>1</v>
      </c>
      <c r="Q107" s="565" t="s">
        <v>974</v>
      </c>
      <c r="R107" s="566" t="str">
        <f t="shared" ref="R107:R121" si="112">IF(OR(S107="Preventivo",S107="Detectivo"),"Probabilidad",IF(S107="Correctivo","Impacto",""))</f>
        <v>Probabilidad</v>
      </c>
      <c r="S107" s="565" t="s">
        <v>13</v>
      </c>
      <c r="T107" s="565" t="s">
        <v>8</v>
      </c>
      <c r="U107" s="578" t="str">
        <f t="shared" ref="U107:U121" si="113">IF(AND(S107="Preventivo",T107="Automático"),"50%",IF(AND(S107="Preventivo",T107="Manual"),"40%",IF(AND(S107="Detectivo",T107="Automático"),"40%",IF(AND(S107="Detectivo",T107="Manual"),"30%",IF(AND(S107="Correctivo",T107="Automático"),"35%",IF(AND(S107="Correctivo",T107="Manual"),"25%",""))))))</f>
        <v>40%</v>
      </c>
      <c r="V107" s="565" t="s">
        <v>18</v>
      </c>
      <c r="W107" s="565" t="s">
        <v>21</v>
      </c>
      <c r="X107" s="565" t="s">
        <v>539</v>
      </c>
      <c r="Y107" s="567">
        <f>IFERROR(IF(R107="Probabilidad",(J107-(+J107*U107)),IF(R107="Impacto",J107,"")),"")</f>
        <v>0.48</v>
      </c>
      <c r="Z107" s="568" t="str">
        <f>IFERROR(IF(Y107="","",IF(Y107&lt;=0.2,"Muy Baja",IF(Y107&lt;=0.4,"Baja",IF(Y107&lt;=0.6,"Media",IF(Y107&lt;=0.8,"Alta","Muy Alta"))))),"")</f>
        <v>Media</v>
      </c>
      <c r="AA107" s="569">
        <f>+Y107</f>
        <v>0.48</v>
      </c>
      <c r="AB107" s="568" t="str">
        <f>IFERROR(IF(AC107="","",IF(AC107&lt;=0.2,"Leve",IF(AC107&lt;=0.4,"Menor",IF(AC107&lt;=0.6,"Moderado",IF(AC107&lt;=0.8,"Mayor","Catastrófico"))))),"")</f>
        <v>Menor</v>
      </c>
      <c r="AC107" s="569">
        <f>IFERROR(IF(R107="Impacto",(N107-(+N107*U107)),IF(R107="Probabilidad",N107,"")),"")</f>
        <v>0.4</v>
      </c>
      <c r="AD107" s="568" t="str">
        <f>IFERROR(IF(OR(AND(Z107="Muy Baja",AB107="Leve"),AND(Z107="Muy Baja",AB107="Menor"),AND(Z107="Baja",AB107="Leve")),"Bajo",IF(OR(AND(Z107="Muy baja",AB107="Moderado"),AND(Z107="Baja",AB107="Menor"),AND(Z107="Baja",AB107="Moderado"),AND(Z107="Media",AB107="Leve"),AND(Z107="Media",AB107="Menor"),AND(Z107="Media",AB107="Moderado"),AND(Z107="Alta",AB107="Leve"),AND(Z107="Alta",AB107="Menor")),"Moderado",IF(OR(AND(Z107="Muy Baja",AB107="Mayor"),AND(Z107="Baja",AB107="Mayor"),AND(Z107="Media",AB107="Mayor"),AND(Z107="Alta",AB107="Moderado"),AND(Z107="Alta",AB107="Mayor"),AND(Z107="Muy Alta",AB107="Leve"),AND(Z107="Muy Alta",AB107="Menor"),AND(Z107="Muy Alta",AB107="Moderado"),AND(Z107="Muy Alta",AB107="Mayor")),"Alto",IF(OR(AND(Z107="Muy Baja",AB107="Catastrófico"),AND(Z107="Baja",AB107="Catastrófico"),AND(Z107="Media",AB107="Catastrófico"),AND(Z107="Alta",AB107="Catastrófico"),AND(Z107="Muy Alta",AB107="Catastrófico")),"Extremo","")))),"")</f>
        <v>Moderado</v>
      </c>
      <c r="AE107" s="830" t="s">
        <v>26</v>
      </c>
      <c r="AF107" s="564" t="s">
        <v>1123</v>
      </c>
      <c r="AG107" s="539" t="s">
        <v>1120</v>
      </c>
      <c r="AH107" s="243">
        <v>45657</v>
      </c>
      <c r="AI107" s="539" t="s">
        <v>1124</v>
      </c>
      <c r="AJ107" s="535" t="s">
        <v>1125</v>
      </c>
      <c r="AK107" s="534" t="s">
        <v>1120</v>
      </c>
      <c r="AL107" s="572"/>
      <c r="AM107" s="572"/>
      <c r="AN107" s="572"/>
      <c r="AO107" s="572"/>
      <c r="AP107" s="573"/>
      <c r="AQ107" s="573"/>
      <c r="AR107" s="574"/>
      <c r="AS107" s="574"/>
      <c r="AT107" s="575"/>
      <c r="AU107" s="550"/>
    </row>
    <row r="108" spans="1:47" s="551" customFormat="1" ht="45.75" hidden="1" customHeight="1" x14ac:dyDescent="0.25">
      <c r="A108" s="846"/>
      <c r="B108" s="837"/>
      <c r="C108" s="837"/>
      <c r="D108" s="837"/>
      <c r="E108" s="837"/>
      <c r="F108" s="837"/>
      <c r="G108" s="837"/>
      <c r="H108" s="821"/>
      <c r="I108" s="831"/>
      <c r="J108" s="839"/>
      <c r="K108" s="845"/>
      <c r="L108" s="839"/>
      <c r="M108" s="831"/>
      <c r="N108" s="839"/>
      <c r="O108" s="831"/>
      <c r="P108" s="564">
        <v>2</v>
      </c>
      <c r="Q108" s="565"/>
      <c r="R108" s="566" t="str">
        <f t="shared" si="112"/>
        <v/>
      </c>
      <c r="S108" s="565"/>
      <c r="T108" s="565"/>
      <c r="U108" s="578" t="str">
        <f t="shared" si="113"/>
        <v/>
      </c>
      <c r="V108" s="565"/>
      <c r="W108" s="565"/>
      <c r="X108" s="565"/>
      <c r="Y108" s="567" t="str">
        <f>IFERROR(IF(AND(R107="Probabilidad",R108="Probabilidad"),(AA107-(+AA107*U108)),IF(R108="Probabilidad",(J107-(+J107*U108)),IF(R108="Impacto",AA107,""))),"")</f>
        <v/>
      </c>
      <c r="Z108" s="568" t="str">
        <f t="shared" ref="Z108:Z110" si="114">IFERROR(IF(Y108="","",IF(Y108&lt;=0.2,"Muy Baja",IF(Y108&lt;=0.4,"Baja",IF(Y108&lt;=0.6,"Media",IF(Y108&lt;=0.8,"Alta","Muy Alta"))))),"")</f>
        <v/>
      </c>
      <c r="AA108" s="569" t="str">
        <f t="shared" ref="AA108:AA110" si="115">+Y108</f>
        <v/>
      </c>
      <c r="AB108" s="568" t="str">
        <f t="shared" ref="AB108:AB110" si="116">IFERROR(IF(AC108="","",IF(AC108&lt;=0.2,"Leve",IF(AC108&lt;=0.4,"Menor",IF(AC108&lt;=0.6,"Moderado",IF(AC108&lt;=0.8,"Mayor","Catastrófico"))))),"")</f>
        <v/>
      </c>
      <c r="AC108" s="569" t="str">
        <f>IFERROR(IF(AND(R107="Impacto",R108="Impacto"),(AC107-(+AC107*U108)),IF(R108="Impacto",(N107-(+N107*U108)),IF(R108="Probabilidad",AC107,""))),"")</f>
        <v/>
      </c>
      <c r="AD108" s="568" t="str">
        <f t="shared" ref="AD108:AD109" si="117">IFERROR(IF(OR(AND(Z108="Muy Baja",AB108="Leve"),AND(Z108="Muy Baja",AB108="Menor"),AND(Z108="Baja",AB108="Leve")),"Bajo",IF(OR(AND(Z108="Muy baja",AB108="Moderado"),AND(Z108="Baja",AB108="Menor"),AND(Z108="Baja",AB108="Moderado"),AND(Z108="Media",AB108="Leve"),AND(Z108="Media",AB108="Menor"),AND(Z108="Media",AB108="Moderado"),AND(Z108="Alta",AB108="Leve"),AND(Z108="Alta",AB108="Menor")),"Moderado",IF(OR(AND(Z108="Muy Baja",AB108="Mayor"),AND(Z108="Baja",AB108="Mayor"),AND(Z108="Media",AB108="Mayor"),AND(Z108="Alta",AB108="Moderado"),AND(Z108="Alta",AB108="Mayor"),AND(Z108="Muy Alta",AB108="Leve"),AND(Z108="Muy Alta",AB108="Menor"),AND(Z108="Muy Alta",AB108="Moderado"),AND(Z108="Muy Alta",AB108="Mayor")),"Alto",IF(OR(AND(Z108="Muy Baja",AB108="Catastrófico"),AND(Z108="Baja",AB108="Catastrófico"),AND(Z108="Media",AB108="Catastrófico"),AND(Z108="Alta",AB108="Catastrófico"),AND(Z108="Muy Alta",AB108="Catastrófico")),"Extremo","")))),"")</f>
        <v/>
      </c>
      <c r="AE108" s="830"/>
      <c r="AF108" s="598"/>
      <c r="AG108" s="600"/>
      <c r="AH108" s="599"/>
      <c r="AI108" s="598"/>
      <c r="AJ108" s="535"/>
      <c r="AK108" s="535"/>
      <c r="AL108" s="572"/>
      <c r="AM108" s="572"/>
      <c r="AN108" s="572"/>
      <c r="AO108" s="572"/>
      <c r="AP108" s="573"/>
      <c r="AQ108" s="573"/>
      <c r="AR108" s="574"/>
      <c r="AS108" s="574"/>
      <c r="AT108" s="575"/>
      <c r="AU108" s="550"/>
    </row>
    <row r="109" spans="1:47" s="551" customFormat="1" ht="16.5" hidden="1" customHeight="1" x14ac:dyDescent="0.25">
      <c r="A109" s="846"/>
      <c r="B109" s="837"/>
      <c r="C109" s="837"/>
      <c r="D109" s="837"/>
      <c r="E109" s="837"/>
      <c r="F109" s="837"/>
      <c r="G109" s="837"/>
      <c r="H109" s="821"/>
      <c r="I109" s="831"/>
      <c r="J109" s="839"/>
      <c r="K109" s="845"/>
      <c r="L109" s="839"/>
      <c r="M109" s="831"/>
      <c r="N109" s="839"/>
      <c r="O109" s="831"/>
      <c r="P109" s="564">
        <v>3</v>
      </c>
      <c r="Q109" s="565"/>
      <c r="R109" s="566" t="str">
        <f t="shared" si="112"/>
        <v/>
      </c>
      <c r="S109" s="565"/>
      <c r="T109" s="565"/>
      <c r="U109" s="578" t="str">
        <f t="shared" si="113"/>
        <v/>
      </c>
      <c r="V109" s="565"/>
      <c r="W109" s="565"/>
      <c r="X109" s="565"/>
      <c r="Y109" s="567" t="str">
        <f>IFERROR(IF(AND(R108="Probabilidad",R109="Probabilidad"),(AA108-(+AA108*U109)),IF(AND(R108="Impacto",R109="Probabilidad"),(AA107-(+AA107*U109)),IF(R109="Impacto",AA108,""))),"")</f>
        <v/>
      </c>
      <c r="Z109" s="568" t="str">
        <f t="shared" si="114"/>
        <v/>
      </c>
      <c r="AA109" s="569" t="str">
        <f t="shared" si="115"/>
        <v/>
      </c>
      <c r="AB109" s="568" t="str">
        <f t="shared" si="116"/>
        <v/>
      </c>
      <c r="AC109" s="569" t="str">
        <f>IFERROR(IF(AND(R108="Impacto",R109="Impacto"),(AC108-(+AC108*U109)),IF(AND(R108="Probabilidad",R109="Impacto"),(AC107-(+AC107*U109)),IF(R109="Probabilidad",AC108,""))),"")</f>
        <v/>
      </c>
      <c r="AD109" s="568" t="str">
        <f t="shared" si="117"/>
        <v/>
      </c>
      <c r="AE109" s="830"/>
      <c r="AF109" s="598"/>
      <c r="AG109" s="598"/>
      <c r="AH109" s="601"/>
      <c r="AI109" s="598"/>
      <c r="AJ109" s="535"/>
      <c r="AK109" s="535"/>
      <c r="AL109" s="572"/>
      <c r="AM109" s="572"/>
      <c r="AN109" s="572"/>
      <c r="AO109" s="572"/>
      <c r="AP109" s="573"/>
      <c r="AQ109" s="573"/>
      <c r="AR109" s="574"/>
      <c r="AS109" s="574"/>
      <c r="AT109" s="575"/>
      <c r="AU109" s="550"/>
    </row>
    <row r="110" spans="1:47" s="551" customFormat="1" ht="46.5" hidden="1" customHeight="1" x14ac:dyDescent="0.25">
      <c r="A110" s="846"/>
      <c r="B110" s="837"/>
      <c r="C110" s="837"/>
      <c r="D110" s="837"/>
      <c r="E110" s="837"/>
      <c r="F110" s="837"/>
      <c r="G110" s="837"/>
      <c r="H110" s="821"/>
      <c r="I110" s="831"/>
      <c r="J110" s="839"/>
      <c r="K110" s="845"/>
      <c r="L110" s="839"/>
      <c r="M110" s="831"/>
      <c r="N110" s="839"/>
      <c r="O110" s="831"/>
      <c r="P110" s="564">
        <v>4</v>
      </c>
      <c r="Q110" s="565"/>
      <c r="R110" s="566" t="str">
        <f t="shared" si="112"/>
        <v/>
      </c>
      <c r="S110" s="565"/>
      <c r="T110" s="565"/>
      <c r="U110" s="578" t="str">
        <f t="shared" si="113"/>
        <v/>
      </c>
      <c r="V110" s="565"/>
      <c r="W110" s="565"/>
      <c r="X110" s="565"/>
      <c r="Y110" s="567" t="str">
        <f>IFERROR(IF(AND(R109="Probabilidad",R110="Probabilidad"),(AA109-(+AA109*U110)),IF(AND(R109="Impacto",R110="Probabilidad"),(AA108-(+AA108*U110)),IF(R110="Impacto",AA109,""))),"")</f>
        <v/>
      </c>
      <c r="Z110" s="568" t="str">
        <f t="shared" si="114"/>
        <v/>
      </c>
      <c r="AA110" s="569" t="str">
        <f t="shared" si="115"/>
        <v/>
      </c>
      <c r="AB110" s="568" t="str">
        <f t="shared" si="116"/>
        <v/>
      </c>
      <c r="AC110" s="569" t="str">
        <f>IFERROR(IF(AND(R109="Impacto",R110="Impacto"),(AC109-(+AC109*U110)),IF(AND(R109="Probabilidad",R110="Impacto"),(AC108-(+AC108*U110)),IF(R110="Probabilidad",AC109,""))),"")</f>
        <v/>
      </c>
      <c r="AD110" s="568" t="str">
        <f>IFERROR(IF(OR(AND(Z110="Muy Baja",AB110="Leve"),AND(Z110="Muy Baja",AB110="Menor"),AND(Z110="Baja",AB110="Leve")),"Bajo",IF(OR(AND(Z110="Muy baja",AB110="Moderado"),AND(Z110="Baja",AB110="Menor"),AND(Z110="Baja",AB110="Moderado"),AND(Z110="Media",AB110="Leve"),AND(Z110="Media",AB110="Menor"),AND(Z110="Media",AB110="Moderado"),AND(Z110="Alta",AB110="Leve"),AND(Z110="Alta",AB110="Menor")),"Moderado",IF(OR(AND(Z110="Muy Baja",AB110="Mayor"),AND(Z110="Baja",AB110="Mayor"),AND(Z110="Media",AB110="Mayor"),AND(Z110="Alta",AB110="Moderado"),AND(Z110="Alta",AB110="Mayor"),AND(Z110="Muy Alta",AB110="Leve"),AND(Z110="Muy Alta",AB110="Menor"),AND(Z110="Muy Alta",AB110="Moderado"),AND(Z110="Muy Alta",AB110="Mayor")),"Alto",IF(OR(AND(Z110="Muy Baja",AB110="Catastrófico"),AND(Z110="Baja",AB110="Catastrófico"),AND(Z110="Media",AB110="Catastrófico"),AND(Z110="Alta",AB110="Catastrófico"),AND(Z110="Muy Alta",AB110="Catastrófico")),"Extremo","")))),"")</f>
        <v/>
      </c>
      <c r="AE110" s="830"/>
      <c r="AF110" s="598"/>
      <c r="AG110" s="598"/>
      <c r="AH110" s="599"/>
      <c r="AI110" s="598"/>
      <c r="AJ110" s="535"/>
      <c r="AK110" s="535"/>
      <c r="AL110" s="572"/>
      <c r="AM110" s="572"/>
      <c r="AN110" s="572"/>
      <c r="AO110" s="572"/>
      <c r="AP110" s="573"/>
      <c r="AQ110" s="573"/>
      <c r="AR110" s="574"/>
      <c r="AS110" s="574"/>
      <c r="AT110" s="575"/>
      <c r="AU110" s="550"/>
    </row>
    <row r="111" spans="1:47" s="551" customFormat="1" ht="285" hidden="1" customHeight="1" x14ac:dyDescent="0.25">
      <c r="A111" s="846">
        <v>27</v>
      </c>
      <c r="B111" s="837" t="s">
        <v>820</v>
      </c>
      <c r="C111" s="837" t="s">
        <v>115</v>
      </c>
      <c r="D111" s="837" t="s">
        <v>920</v>
      </c>
      <c r="E111" s="837" t="s">
        <v>921</v>
      </c>
      <c r="F111" s="837" t="s">
        <v>922</v>
      </c>
      <c r="G111" s="837" t="s">
        <v>540</v>
      </c>
      <c r="H111" s="821">
        <v>859</v>
      </c>
      <c r="I111" s="831" t="str">
        <f>IF(H111&lt;=0,"",IF(H111&lt;=2,"Muy Baja",IF(H111&lt;=24,"Baja",IF(H111&lt;=500,"Media",IF(H111&lt;=5000,"Alta","Muy Alta")))))</f>
        <v>Alta</v>
      </c>
      <c r="J111" s="839">
        <f>IF(I111="","",IF(I111="Muy Baja",0.2,IF(I111="Baja",0.4,IF(I111="Media",0.6,IF(I111="Alta",0.8,IF(I111="Muy Alta",1,))))))</f>
        <v>0.8</v>
      </c>
      <c r="K111" s="845" t="s">
        <v>128</v>
      </c>
      <c r="L111" s="839" t="str">
        <f>IF(NOT(ISERROR(MATCH(K111,'Tabla Impacto'!$B$221:$B$223,0))),'Tabla Impacto'!$F$223&amp;"Por favor no seleccionar los criterios de impacto(Afectación Económica o presupuestal y Pérdida Reputacional)",K111)</f>
        <v xml:space="preserve">     El riesgo afecta la imagen de la entidad internamente, de conocimiento general, nivel interno, de junta dircetiva y accionistas y/o de provedores</v>
      </c>
      <c r="M111" s="831" t="str">
        <f>IF(OR(L111='Tabla Impacto'!$C$11,L111='Tabla Impacto'!$D$11),"Leve",IF(OR(L111='Tabla Impacto'!$C$12,L111='Tabla Impacto'!$D$12),"Menor",IF(OR(L111='Tabla Impacto'!$C$13,L111='Tabla Impacto'!$D$13),"Moderado",IF(OR(L111='Tabla Impacto'!$C$14,L111='Tabla Impacto'!$D$14),"Mayor",IF(OR(L111='Tabla Impacto'!$C$15,L111='Tabla Impacto'!$D$15),"Catastrófico","")))))</f>
        <v>Menor</v>
      </c>
      <c r="N111" s="839">
        <f>IF(M111="","",IF(M111="Leve",0.2,IF(M111="Menor",0.4,IF(M111="Moderado",0.6,IF(M111="Mayor",0.8,IF(M111="Catastrófico",1,))))))</f>
        <v>0.4</v>
      </c>
      <c r="O111" s="831" t="str">
        <f>IF(OR(AND(I111="Muy Baja",M111="Leve"),AND(I111="Muy Baja",M111="Menor"),AND(I111="Baja",M111="Leve")),"Bajo",IF(OR(AND(I111="Muy baja",M111="Moderado"),AND(I111="Baja",M111="Menor"),AND(I111="Baja",M111="Moderado"),AND(I111="Media",M111="Leve"),AND(I111="Media",M111="Menor"),AND(I111="Media",M111="Moderado"),AND(I111="Alta",M111="Leve"),AND(I111="Alta",M111="Menor")),"Moderado",IF(OR(AND(I111="Muy Baja",M111="Mayor"),AND(I111="Baja",M111="Mayor"),AND(I111="Media",M111="Mayor"),AND(I111="Alta",M111="Moderado"),AND(I111="Alta",M111="Mayor"),AND(I111="Muy Alta",M111="Leve"),AND(I111="Muy Alta",M111="Menor"),AND(I111="Muy Alta",M111="Moderado"),AND(I111="Muy Alta",M111="Mayor")),"Alto",IF(OR(AND(I111="Muy Baja",M111="Catastrófico"),AND(I111="Baja",M111="Catastrófico"),AND(I111="Media",M111="Catastrófico"),AND(I111="Alta",M111="Catastrófico"),AND(I111="Muy Alta",M111="Catastrófico")),"Extremo",""))))</f>
        <v>Moderado</v>
      </c>
      <c r="P111" s="564">
        <v>1</v>
      </c>
      <c r="Q111" s="565" t="s">
        <v>975</v>
      </c>
      <c r="R111" s="566" t="str">
        <f t="shared" si="112"/>
        <v>Probabilidad</v>
      </c>
      <c r="S111" s="565" t="s">
        <v>13</v>
      </c>
      <c r="T111" s="565" t="s">
        <v>8</v>
      </c>
      <c r="U111" s="578" t="str">
        <f t="shared" si="113"/>
        <v>40%</v>
      </c>
      <c r="V111" s="565" t="s">
        <v>18</v>
      </c>
      <c r="W111" s="565" t="s">
        <v>21</v>
      </c>
      <c r="X111" s="565" t="s">
        <v>539</v>
      </c>
      <c r="Y111" s="567">
        <f>IFERROR(IF(R111="Probabilidad",(J111-(+J111*U111)),IF(R111="Impacto",J111,"")),"")</f>
        <v>0.48</v>
      </c>
      <c r="Z111" s="568" t="str">
        <f>IFERROR(IF(Y111="","",IF(Y111&lt;=0.2,"Muy Baja",IF(Y111&lt;=0.4,"Baja",IF(Y111&lt;=0.6,"Media",IF(Y111&lt;=0.8,"Alta","Muy Alta"))))),"")</f>
        <v>Media</v>
      </c>
      <c r="AA111" s="569">
        <f>+Y111</f>
        <v>0.48</v>
      </c>
      <c r="AB111" s="568" t="str">
        <f>IFERROR(IF(AC111="","",IF(AC111&lt;=0.2,"Leve",IF(AC111&lt;=0.4,"Menor",IF(AC111&lt;=0.6,"Moderado",IF(AC111&lt;=0.8,"Mayor","Catastrófico"))))),"")</f>
        <v>Menor</v>
      </c>
      <c r="AC111" s="569">
        <f>IFERROR(IF(R111="Impacto",(N111-(+N111*U111)),IF(R111="Probabilidad",N111,"")),"")</f>
        <v>0.4</v>
      </c>
      <c r="AD111" s="568" t="str">
        <f>IFERROR(IF(OR(AND(Z111="Muy Baja",AB111="Leve"),AND(Z111="Muy Baja",AB111="Menor"),AND(Z111="Baja",AB111="Leve")),"Bajo",IF(OR(AND(Z111="Muy baja",AB111="Moderado"),AND(Z111="Baja",AB111="Menor"),AND(Z111="Baja",AB111="Moderado"),AND(Z111="Media",AB111="Leve"),AND(Z111="Media",AB111="Menor"),AND(Z111="Media",AB111="Moderado"),AND(Z111="Alta",AB111="Leve"),AND(Z111="Alta",AB111="Menor")),"Moderado",IF(OR(AND(Z111="Muy Baja",AB111="Mayor"),AND(Z111="Baja",AB111="Mayor"),AND(Z111="Media",AB111="Mayor"),AND(Z111="Alta",AB111="Moderado"),AND(Z111="Alta",AB111="Mayor"),AND(Z111="Muy Alta",AB111="Leve"),AND(Z111="Muy Alta",AB111="Menor"),AND(Z111="Muy Alta",AB111="Moderado"),AND(Z111="Muy Alta",AB111="Mayor")),"Alto",IF(OR(AND(Z111="Muy Baja",AB111="Catastrófico"),AND(Z111="Baja",AB111="Catastrófico"),AND(Z111="Media",AB111="Catastrófico"),AND(Z111="Alta",AB111="Catastrófico"),AND(Z111="Muy Alta",AB111="Catastrófico")),"Extremo","")))),"")</f>
        <v>Moderado</v>
      </c>
      <c r="AE111" s="830" t="s">
        <v>26</v>
      </c>
      <c r="AF111" s="539" t="s">
        <v>1126</v>
      </c>
      <c r="AG111" s="539" t="s">
        <v>1120</v>
      </c>
      <c r="AH111" s="243">
        <v>45657</v>
      </c>
      <c r="AI111" s="539" t="s">
        <v>1127</v>
      </c>
      <c r="AJ111" s="539" t="s">
        <v>1128</v>
      </c>
      <c r="AK111" s="538" t="s">
        <v>1120</v>
      </c>
      <c r="AL111" s="572"/>
      <c r="AM111" s="572"/>
      <c r="AN111" s="572"/>
      <c r="AO111" s="572"/>
      <c r="AP111" s="573"/>
      <c r="AQ111" s="573"/>
      <c r="AR111" s="574"/>
      <c r="AS111" s="574"/>
      <c r="AT111" s="575"/>
      <c r="AU111" s="550"/>
    </row>
    <row r="112" spans="1:47" s="551" customFormat="1" ht="46.5" hidden="1" customHeight="1" x14ac:dyDescent="0.25">
      <c r="A112" s="846"/>
      <c r="B112" s="837"/>
      <c r="C112" s="837"/>
      <c r="D112" s="837"/>
      <c r="E112" s="837"/>
      <c r="F112" s="837"/>
      <c r="G112" s="837"/>
      <c r="H112" s="821"/>
      <c r="I112" s="831"/>
      <c r="J112" s="839"/>
      <c r="K112" s="845"/>
      <c r="L112" s="839"/>
      <c r="M112" s="831"/>
      <c r="N112" s="839"/>
      <c r="O112" s="831"/>
      <c r="P112" s="564">
        <v>2</v>
      </c>
      <c r="Q112" s="565"/>
      <c r="R112" s="566" t="str">
        <f t="shared" si="112"/>
        <v/>
      </c>
      <c r="S112" s="565"/>
      <c r="T112" s="565"/>
      <c r="U112" s="578" t="str">
        <f t="shared" si="113"/>
        <v/>
      </c>
      <c r="V112" s="565"/>
      <c r="W112" s="565"/>
      <c r="X112" s="565"/>
      <c r="Y112" s="567" t="str">
        <f>IFERROR(IF(AND(R111="Probabilidad",R112="Probabilidad"),(AA111-(+AA111*U112)),IF(R112="Probabilidad",(J111-(+J111*U112)),IF(R112="Impacto",AA111,""))),"")</f>
        <v/>
      </c>
      <c r="Z112" s="568" t="str">
        <f t="shared" ref="Z112:Z114" si="118">IFERROR(IF(Y112="","",IF(Y112&lt;=0.2,"Muy Baja",IF(Y112&lt;=0.4,"Baja",IF(Y112&lt;=0.6,"Media",IF(Y112&lt;=0.8,"Alta","Muy Alta"))))),"")</f>
        <v/>
      </c>
      <c r="AA112" s="569" t="str">
        <f t="shared" ref="AA112:AA114" si="119">+Y112</f>
        <v/>
      </c>
      <c r="AB112" s="568" t="str">
        <f t="shared" ref="AB112:AB114" si="120">IFERROR(IF(AC112="","",IF(AC112&lt;=0.2,"Leve",IF(AC112&lt;=0.4,"Menor",IF(AC112&lt;=0.6,"Moderado",IF(AC112&lt;=0.8,"Mayor","Catastrófico"))))),"")</f>
        <v/>
      </c>
      <c r="AC112" s="569" t="str">
        <f>IFERROR(IF(AND(R111="Impacto",R112="Impacto"),(AC111-(+AC111*U112)),IF(R112="Impacto",(N111-(+N111*U112)),IF(R112="Probabilidad",AC111,""))),"")</f>
        <v/>
      </c>
      <c r="AD112" s="568" t="str">
        <f t="shared" ref="AD112:AD113" si="121">IFERROR(IF(OR(AND(Z112="Muy Baja",AB112="Leve"),AND(Z112="Muy Baja",AB112="Menor"),AND(Z112="Baja",AB112="Leve")),"Bajo",IF(OR(AND(Z112="Muy baja",AB112="Moderado"),AND(Z112="Baja",AB112="Menor"),AND(Z112="Baja",AB112="Moderado"),AND(Z112="Media",AB112="Leve"),AND(Z112="Media",AB112="Menor"),AND(Z112="Media",AB112="Moderado"),AND(Z112="Alta",AB112="Leve"),AND(Z112="Alta",AB112="Menor")),"Moderado",IF(OR(AND(Z112="Muy Baja",AB112="Mayor"),AND(Z112="Baja",AB112="Mayor"),AND(Z112="Media",AB112="Mayor"),AND(Z112="Alta",AB112="Moderado"),AND(Z112="Alta",AB112="Mayor"),AND(Z112="Muy Alta",AB112="Leve"),AND(Z112="Muy Alta",AB112="Menor"),AND(Z112="Muy Alta",AB112="Moderado"),AND(Z112="Muy Alta",AB112="Mayor")),"Alto",IF(OR(AND(Z112="Muy Baja",AB112="Catastrófico"),AND(Z112="Baja",AB112="Catastrófico"),AND(Z112="Media",AB112="Catastrófico"),AND(Z112="Alta",AB112="Catastrófico"),AND(Z112="Muy Alta",AB112="Catastrófico")),"Extremo","")))),"")</f>
        <v/>
      </c>
      <c r="AE112" s="830"/>
      <c r="AF112" s="598"/>
      <c r="AG112" s="600"/>
      <c r="AH112" s="599"/>
      <c r="AI112" s="598"/>
      <c r="AJ112" s="539"/>
      <c r="AK112" s="539"/>
      <c r="AL112" s="572"/>
      <c r="AM112" s="572"/>
      <c r="AN112" s="572"/>
      <c r="AO112" s="572"/>
      <c r="AP112" s="573"/>
      <c r="AQ112" s="573"/>
      <c r="AR112" s="574"/>
      <c r="AS112" s="574"/>
      <c r="AT112" s="575"/>
      <c r="AU112" s="550"/>
    </row>
    <row r="113" spans="1:47" s="551" customFormat="1" ht="46.5" hidden="1" customHeight="1" x14ac:dyDescent="0.25">
      <c r="A113" s="846"/>
      <c r="B113" s="837"/>
      <c r="C113" s="837"/>
      <c r="D113" s="837"/>
      <c r="E113" s="837"/>
      <c r="F113" s="837"/>
      <c r="G113" s="837"/>
      <c r="H113" s="821"/>
      <c r="I113" s="831"/>
      <c r="J113" s="839"/>
      <c r="K113" s="845"/>
      <c r="L113" s="839"/>
      <c r="M113" s="831"/>
      <c r="N113" s="839"/>
      <c r="O113" s="831"/>
      <c r="P113" s="564">
        <v>3</v>
      </c>
      <c r="Q113" s="565"/>
      <c r="R113" s="566" t="str">
        <f t="shared" si="112"/>
        <v/>
      </c>
      <c r="S113" s="565"/>
      <c r="T113" s="565"/>
      <c r="U113" s="578" t="str">
        <f t="shared" si="113"/>
        <v/>
      </c>
      <c r="V113" s="565"/>
      <c r="W113" s="565"/>
      <c r="X113" s="565"/>
      <c r="Y113" s="567" t="str">
        <f>IFERROR(IF(AND(R112="Probabilidad",R113="Probabilidad"),(AA112-(+AA112*U113)),IF(AND(R112="Impacto",R113="Probabilidad"),(AA111-(+AA111*U113)),IF(R113="Impacto",AA112,""))),"")</f>
        <v/>
      </c>
      <c r="Z113" s="568" t="str">
        <f t="shared" si="118"/>
        <v/>
      </c>
      <c r="AA113" s="569" t="str">
        <f t="shared" si="119"/>
        <v/>
      </c>
      <c r="AB113" s="568" t="str">
        <f t="shared" si="120"/>
        <v/>
      </c>
      <c r="AC113" s="569" t="str">
        <f>IFERROR(IF(AND(R112="Impacto",R113="Impacto"),(AC112-(+AC112*U113)),IF(AND(R112="Probabilidad",R113="Impacto"),(AC111-(+AC111*U113)),IF(R113="Probabilidad",AC112,""))),"")</f>
        <v/>
      </c>
      <c r="AD113" s="568" t="str">
        <f t="shared" si="121"/>
        <v/>
      </c>
      <c r="AE113" s="830"/>
      <c r="AF113" s="598"/>
      <c r="AG113" s="598"/>
      <c r="AH113" s="601"/>
      <c r="AI113" s="598"/>
      <c r="AJ113" s="539"/>
      <c r="AK113" s="539"/>
      <c r="AL113" s="572"/>
      <c r="AM113" s="572"/>
      <c r="AN113" s="572"/>
      <c r="AO113" s="572"/>
      <c r="AP113" s="573"/>
      <c r="AQ113" s="573"/>
      <c r="AR113" s="574"/>
      <c r="AS113" s="574"/>
      <c r="AT113" s="575"/>
      <c r="AU113" s="550"/>
    </row>
    <row r="114" spans="1:47" s="551" customFormat="1" ht="46.5" hidden="1" customHeight="1" x14ac:dyDescent="0.25">
      <c r="A114" s="846"/>
      <c r="B114" s="837"/>
      <c r="C114" s="837"/>
      <c r="D114" s="837"/>
      <c r="E114" s="837"/>
      <c r="F114" s="837"/>
      <c r="G114" s="837"/>
      <c r="H114" s="821"/>
      <c r="I114" s="831"/>
      <c r="J114" s="839"/>
      <c r="K114" s="845"/>
      <c r="L114" s="839"/>
      <c r="M114" s="831"/>
      <c r="N114" s="839"/>
      <c r="O114" s="831"/>
      <c r="P114" s="564">
        <v>4</v>
      </c>
      <c r="Q114" s="565"/>
      <c r="R114" s="566" t="str">
        <f t="shared" si="112"/>
        <v/>
      </c>
      <c r="S114" s="565"/>
      <c r="T114" s="565"/>
      <c r="U114" s="578" t="str">
        <f t="shared" si="113"/>
        <v/>
      </c>
      <c r="V114" s="565"/>
      <c r="W114" s="565"/>
      <c r="X114" s="565"/>
      <c r="Y114" s="567" t="str">
        <f>IFERROR(IF(AND(R113="Probabilidad",R114="Probabilidad"),(AA113-(+AA113*U114)),IF(AND(R113="Impacto",R114="Probabilidad"),(AA112-(+AA112*U114)),IF(R114="Impacto",AA113,""))),"")</f>
        <v/>
      </c>
      <c r="Z114" s="568" t="str">
        <f t="shared" si="118"/>
        <v/>
      </c>
      <c r="AA114" s="569" t="str">
        <f t="shared" si="119"/>
        <v/>
      </c>
      <c r="AB114" s="568" t="str">
        <f t="shared" si="120"/>
        <v/>
      </c>
      <c r="AC114" s="569" t="str">
        <f>IFERROR(IF(AND(R113="Impacto",R114="Impacto"),(AC113-(+AC113*U114)),IF(AND(R113="Probabilidad",R114="Impacto"),(AC112-(+AC112*U114)),IF(R114="Probabilidad",AC113,""))),"")</f>
        <v/>
      </c>
      <c r="AD114" s="568" t="str">
        <f>IFERROR(IF(OR(AND(Z114="Muy Baja",AB114="Leve"),AND(Z114="Muy Baja",AB114="Menor"),AND(Z114="Baja",AB114="Leve")),"Bajo",IF(OR(AND(Z114="Muy baja",AB114="Moderado"),AND(Z114="Baja",AB114="Menor"),AND(Z114="Baja",AB114="Moderado"),AND(Z114="Media",AB114="Leve"),AND(Z114="Media",AB114="Menor"),AND(Z114="Media",AB114="Moderado"),AND(Z114="Alta",AB114="Leve"),AND(Z114="Alta",AB114="Menor")),"Moderado",IF(OR(AND(Z114="Muy Baja",AB114="Mayor"),AND(Z114="Baja",AB114="Mayor"),AND(Z114="Media",AB114="Mayor"),AND(Z114="Alta",AB114="Moderado"),AND(Z114="Alta",AB114="Mayor"),AND(Z114="Muy Alta",AB114="Leve"),AND(Z114="Muy Alta",AB114="Menor"),AND(Z114="Muy Alta",AB114="Moderado"),AND(Z114="Muy Alta",AB114="Mayor")),"Alto",IF(OR(AND(Z114="Muy Baja",AB114="Catastrófico"),AND(Z114="Baja",AB114="Catastrófico"),AND(Z114="Media",AB114="Catastrófico"),AND(Z114="Alta",AB114="Catastrófico"),AND(Z114="Muy Alta",AB114="Catastrófico")),"Extremo","")))),"")</f>
        <v/>
      </c>
      <c r="AE114" s="830"/>
      <c r="AF114" s="598"/>
      <c r="AG114" s="598"/>
      <c r="AH114" s="599"/>
      <c r="AI114" s="598"/>
      <c r="AJ114" s="539"/>
      <c r="AK114" s="539"/>
      <c r="AL114" s="572"/>
      <c r="AM114" s="572"/>
      <c r="AN114" s="572"/>
      <c r="AO114" s="572"/>
      <c r="AP114" s="573"/>
      <c r="AQ114" s="573"/>
      <c r="AR114" s="574"/>
      <c r="AS114" s="574"/>
      <c r="AT114" s="575"/>
      <c r="AU114" s="550"/>
    </row>
    <row r="115" spans="1:47" s="551" customFormat="1" ht="215.25" hidden="1" customHeight="1" thickBot="1" x14ac:dyDescent="0.3">
      <c r="A115" s="846">
        <v>28</v>
      </c>
      <c r="B115" s="837" t="s">
        <v>814</v>
      </c>
      <c r="C115" s="837" t="s">
        <v>115</v>
      </c>
      <c r="D115" s="837" t="s">
        <v>873</v>
      </c>
      <c r="E115" s="837" t="s">
        <v>874</v>
      </c>
      <c r="F115" s="837" t="s">
        <v>1015</v>
      </c>
      <c r="G115" s="837" t="s">
        <v>540</v>
      </c>
      <c r="H115" s="821">
        <v>2</v>
      </c>
      <c r="I115" s="831" t="str">
        <f>IF(H115&lt;=0,"",IF(H115&lt;=2,"Muy Baja",IF(H115&lt;=24,"Baja",IF(H115&lt;=500,"Media",IF(H115&lt;=5000,"Alta","Muy Alta")))))</f>
        <v>Muy Baja</v>
      </c>
      <c r="J115" s="839">
        <f>IF(I115="","",IF(I115="Muy Baja",0.2,IF(I115="Baja",0.4,IF(I115="Media",0.6,IF(I115="Alta",0.8,IF(I115="Muy Alta",1,))))))</f>
        <v>0.2</v>
      </c>
      <c r="K115" s="845" t="s">
        <v>129</v>
      </c>
      <c r="L115" s="839" t="str">
        <f>IF(NOT(ISERROR(MATCH(K115,'Tabla Impacto'!$B$221:$B$223,0))),'Tabla Impacto'!$F$223&amp;"Por favor no seleccionar los criterios de impacto(Afectación Económica o presupuestal y Pérdida Reputacional)",K115)</f>
        <v xml:space="preserve">     El riesgo afecta la imagen de la entidad con algunos usuarios de relevancia frente al logro de los objetivos</v>
      </c>
      <c r="M115" s="831" t="str">
        <f>IF(OR(L115='Tabla Impacto'!$C$11,L115='Tabla Impacto'!$D$11),"Leve",IF(OR(L115='Tabla Impacto'!$C$12,L115='Tabla Impacto'!$D$12),"Menor",IF(OR(L115='Tabla Impacto'!$C$13,L115='Tabla Impacto'!$D$13),"Moderado",IF(OR(L115='Tabla Impacto'!$C$14,L115='Tabla Impacto'!$D$14),"Mayor",IF(OR(L115='Tabla Impacto'!$C$15,L115='Tabla Impacto'!$D$15),"Catastrófico","")))))</f>
        <v>Moderado</v>
      </c>
      <c r="N115" s="839">
        <f>IF(M115="","",IF(M115="Leve",0.2,IF(M115="Menor",0.4,IF(M115="Moderado",0.6,IF(M115="Mayor",0.8,IF(M115="Catastrófico",1,))))))</f>
        <v>0.6</v>
      </c>
      <c r="O115" s="831" t="str">
        <f>IF(OR(AND(I115="Muy Baja",M115="Leve"),AND(I115="Muy Baja",M115="Menor"),AND(I115="Baja",M115="Leve")),"Bajo",IF(OR(AND(I115="Muy baja",M115="Moderado"),AND(I115="Baja",M115="Menor"),AND(I115="Baja",M115="Moderado"),AND(I115="Media",M115="Leve"),AND(I115="Media",M115="Menor"),AND(I115="Media",M115="Moderado"),AND(I115="Alta",M115="Leve"),AND(I115="Alta",M115="Menor")),"Moderado",IF(OR(AND(I115="Muy Baja",M115="Mayor"),AND(I115="Baja",M115="Mayor"),AND(I115="Media",M115="Mayor"),AND(I115="Alta",M115="Moderado"),AND(I115="Alta",M115="Mayor"),AND(I115="Muy Alta",M115="Leve"),AND(I115="Muy Alta",M115="Menor"),AND(I115="Muy Alta",M115="Moderado"),AND(I115="Muy Alta",M115="Mayor")),"Alto",IF(OR(AND(I115="Muy Baja",M115="Catastrófico"),AND(I115="Baja",M115="Catastrófico"),AND(I115="Media",M115="Catastrófico"),AND(I115="Alta",M115="Catastrófico"),AND(I115="Muy Alta",M115="Catastrófico")),"Extremo",""))))</f>
        <v>Moderado</v>
      </c>
      <c r="P115" s="564">
        <v>1</v>
      </c>
      <c r="Q115" s="565" t="s">
        <v>946</v>
      </c>
      <c r="R115" s="566" t="str">
        <f t="shared" si="112"/>
        <v>Probabilidad</v>
      </c>
      <c r="S115" s="565" t="s">
        <v>13</v>
      </c>
      <c r="T115" s="565" t="s">
        <v>8</v>
      </c>
      <c r="U115" s="578" t="str">
        <f t="shared" si="113"/>
        <v>40%</v>
      </c>
      <c r="V115" s="565" t="s">
        <v>18</v>
      </c>
      <c r="W115" s="565" t="s">
        <v>21</v>
      </c>
      <c r="X115" s="565" t="s">
        <v>539</v>
      </c>
      <c r="Y115" s="567">
        <f>IFERROR(IF(R115="Probabilidad",(J115-(+J115*U115)),IF(R115="Impacto",J115,"")),"")</f>
        <v>0.12</v>
      </c>
      <c r="Z115" s="568" t="str">
        <f>IFERROR(IF(Y115="","",IF(Y115&lt;=0.2,"Muy Baja",IF(Y115&lt;=0.4,"Baja",IF(Y115&lt;=0.6,"Media",IF(Y115&lt;=0.8,"Alta","Muy Alta"))))),"")</f>
        <v>Muy Baja</v>
      </c>
      <c r="AA115" s="569">
        <f>+Y115</f>
        <v>0.12</v>
      </c>
      <c r="AB115" s="568" t="str">
        <f>IFERROR(IF(AC115="","",IF(AC115&lt;=0.2,"Leve",IF(AC115&lt;=0.4,"Menor",IF(AC115&lt;=0.6,"Moderado",IF(AC115&lt;=0.8,"Mayor","Catastrófico"))))),"")</f>
        <v>Moderado</v>
      </c>
      <c r="AC115" s="569">
        <f>IFERROR(IF(R115="Impacto",(N115-(+N115*U115)),IF(R115="Probabilidad",N115,"")),"")</f>
        <v>0.6</v>
      </c>
      <c r="AD115" s="568" t="str">
        <f>IFERROR(IF(OR(AND(Z115="Muy Baja",AB115="Leve"),AND(Z115="Muy Baja",AB115="Menor"),AND(Z115="Baja",AB115="Leve")),"Bajo",IF(OR(AND(Z115="Muy baja",AB115="Moderado"),AND(Z115="Baja",AB115="Menor"),AND(Z115="Baja",AB115="Moderado"),AND(Z115="Media",AB115="Leve"),AND(Z115="Media",AB115="Menor"),AND(Z115="Media",AB115="Moderado"),AND(Z115="Alta",AB115="Leve"),AND(Z115="Alta",AB115="Menor")),"Moderado",IF(OR(AND(Z115="Muy Baja",AB115="Mayor"),AND(Z115="Baja",AB115="Mayor"),AND(Z115="Media",AB115="Mayor"),AND(Z115="Alta",AB115="Moderado"),AND(Z115="Alta",AB115="Mayor"),AND(Z115="Muy Alta",AB115="Leve"),AND(Z115="Muy Alta",AB115="Menor"),AND(Z115="Muy Alta",AB115="Moderado"),AND(Z115="Muy Alta",AB115="Mayor")),"Alto",IF(OR(AND(Z115="Muy Baja",AB115="Catastrófico"),AND(Z115="Baja",AB115="Catastrófico"),AND(Z115="Media",AB115="Catastrófico"),AND(Z115="Alta",AB115="Catastrófico"),AND(Z115="Muy Alta",AB115="Catastrófico")),"Extremo","")))),"")</f>
        <v>Moderado</v>
      </c>
      <c r="AE115" s="830" t="s">
        <v>26</v>
      </c>
      <c r="AF115" s="539" t="s">
        <v>1129</v>
      </c>
      <c r="AG115" s="539" t="s">
        <v>1130</v>
      </c>
      <c r="AH115" s="577">
        <v>45657</v>
      </c>
      <c r="AI115" s="243" t="s">
        <v>1131</v>
      </c>
      <c r="AJ115" s="535" t="s">
        <v>1132</v>
      </c>
      <c r="AK115" s="535" t="s">
        <v>1130</v>
      </c>
      <c r="AL115" s="572"/>
      <c r="AM115" s="572"/>
      <c r="AN115" s="572"/>
      <c r="AO115" s="572"/>
      <c r="AP115" s="573"/>
      <c r="AQ115" s="573"/>
      <c r="AR115" s="574"/>
      <c r="AS115" s="574"/>
      <c r="AT115" s="575"/>
      <c r="AU115" s="550"/>
    </row>
    <row r="116" spans="1:47" s="551" customFormat="1" ht="46.5" hidden="1" customHeight="1" x14ac:dyDescent="0.25">
      <c r="A116" s="846"/>
      <c r="B116" s="837"/>
      <c r="C116" s="837"/>
      <c r="D116" s="837"/>
      <c r="E116" s="837"/>
      <c r="F116" s="837"/>
      <c r="G116" s="837"/>
      <c r="H116" s="821"/>
      <c r="I116" s="831"/>
      <c r="J116" s="839"/>
      <c r="K116" s="845"/>
      <c r="L116" s="839"/>
      <c r="M116" s="831"/>
      <c r="N116" s="839"/>
      <c r="O116" s="831"/>
      <c r="P116" s="564">
        <v>2</v>
      </c>
      <c r="Q116" s="565"/>
      <c r="R116" s="566" t="str">
        <f t="shared" si="112"/>
        <v/>
      </c>
      <c r="S116" s="565"/>
      <c r="T116" s="565"/>
      <c r="U116" s="578" t="str">
        <f t="shared" si="113"/>
        <v/>
      </c>
      <c r="V116" s="565"/>
      <c r="W116" s="565"/>
      <c r="X116" s="565"/>
      <c r="Y116" s="567" t="str">
        <f>IFERROR(IF(AND(R115="Probabilidad",R116="Probabilidad"),(AA115-(+AA115*U116)),IF(R116="Probabilidad",(J115-(+J115*U116)),IF(R116="Impacto",AA115,""))),"")</f>
        <v/>
      </c>
      <c r="Z116" s="568" t="str">
        <f t="shared" ref="Z116:Z118" si="122">IFERROR(IF(Y116="","",IF(Y116&lt;=0.2,"Muy Baja",IF(Y116&lt;=0.4,"Baja",IF(Y116&lt;=0.6,"Media",IF(Y116&lt;=0.8,"Alta","Muy Alta"))))),"")</f>
        <v/>
      </c>
      <c r="AA116" s="569" t="str">
        <f t="shared" ref="AA116:AA118" si="123">+Y116</f>
        <v/>
      </c>
      <c r="AB116" s="568" t="str">
        <f t="shared" ref="AB116:AB118" si="124">IFERROR(IF(AC116="","",IF(AC116&lt;=0.2,"Leve",IF(AC116&lt;=0.4,"Menor",IF(AC116&lt;=0.6,"Moderado",IF(AC116&lt;=0.8,"Mayor","Catastrófico"))))),"")</f>
        <v/>
      </c>
      <c r="AC116" s="569" t="str">
        <f>IFERROR(IF(AND(R115="Impacto",R116="Impacto"),(AC115-(+AC115*U116)),IF(R116="Impacto",(N115-(+N115*U116)),IF(R116="Probabilidad",AC115,""))),"")</f>
        <v/>
      </c>
      <c r="AD116" s="568" t="str">
        <f t="shared" ref="AD116:AD117" si="125">IFERROR(IF(OR(AND(Z116="Muy Baja",AB116="Leve"),AND(Z116="Muy Baja",AB116="Menor"),AND(Z116="Baja",AB116="Leve")),"Bajo",IF(OR(AND(Z116="Muy baja",AB116="Moderado"),AND(Z116="Baja",AB116="Menor"),AND(Z116="Baja",AB116="Moderado"),AND(Z116="Media",AB116="Leve"),AND(Z116="Media",AB116="Menor"),AND(Z116="Media",AB116="Moderado"),AND(Z116="Alta",AB116="Leve"),AND(Z116="Alta",AB116="Menor")),"Moderado",IF(OR(AND(Z116="Muy Baja",AB116="Mayor"),AND(Z116="Baja",AB116="Mayor"),AND(Z116="Media",AB116="Mayor"),AND(Z116="Alta",AB116="Moderado"),AND(Z116="Alta",AB116="Mayor"),AND(Z116="Muy Alta",AB116="Leve"),AND(Z116="Muy Alta",AB116="Menor"),AND(Z116="Muy Alta",AB116="Moderado"),AND(Z116="Muy Alta",AB116="Mayor")),"Alto",IF(OR(AND(Z116="Muy Baja",AB116="Catastrófico"),AND(Z116="Baja",AB116="Catastrófico"),AND(Z116="Media",AB116="Catastrófico"),AND(Z116="Alta",AB116="Catastrófico"),AND(Z116="Muy Alta",AB116="Catastrófico")),"Extremo","")))),"")</f>
        <v/>
      </c>
      <c r="AE116" s="830"/>
      <c r="AF116" s="539"/>
      <c r="AG116" s="594"/>
      <c r="AH116" s="577"/>
      <c r="AI116" s="577"/>
      <c r="AJ116" s="535"/>
      <c r="AK116" s="535"/>
      <c r="AL116" s="572"/>
      <c r="AM116" s="572"/>
      <c r="AN116" s="572"/>
      <c r="AO116" s="572"/>
      <c r="AP116" s="573"/>
      <c r="AQ116" s="573"/>
      <c r="AR116" s="574"/>
      <c r="AS116" s="574"/>
      <c r="AT116" s="575"/>
      <c r="AU116" s="550"/>
    </row>
    <row r="117" spans="1:47" s="551" customFormat="1" ht="46.5" hidden="1" customHeight="1" x14ac:dyDescent="0.25">
      <c r="A117" s="846"/>
      <c r="B117" s="837"/>
      <c r="C117" s="837"/>
      <c r="D117" s="837"/>
      <c r="E117" s="837"/>
      <c r="F117" s="837"/>
      <c r="G117" s="837"/>
      <c r="H117" s="821"/>
      <c r="I117" s="831"/>
      <c r="J117" s="839"/>
      <c r="K117" s="845"/>
      <c r="L117" s="839"/>
      <c r="M117" s="831"/>
      <c r="N117" s="839"/>
      <c r="O117" s="831"/>
      <c r="P117" s="564">
        <v>3</v>
      </c>
      <c r="Q117" s="565"/>
      <c r="R117" s="566" t="str">
        <f t="shared" si="112"/>
        <v/>
      </c>
      <c r="S117" s="565"/>
      <c r="T117" s="565"/>
      <c r="U117" s="578" t="str">
        <f t="shared" si="113"/>
        <v/>
      </c>
      <c r="V117" s="565"/>
      <c r="W117" s="565"/>
      <c r="X117" s="565"/>
      <c r="Y117" s="567" t="str">
        <f>IFERROR(IF(AND(R116="Probabilidad",R117="Probabilidad"),(AA116-(+AA116*U117)),IF(AND(R116="Impacto",R117="Probabilidad"),(AA115-(+AA115*U117)),IF(R117="Impacto",AA116,""))),"")</f>
        <v/>
      </c>
      <c r="Z117" s="568" t="str">
        <f t="shared" si="122"/>
        <v/>
      </c>
      <c r="AA117" s="569" t="str">
        <f t="shared" si="123"/>
        <v/>
      </c>
      <c r="AB117" s="568" t="str">
        <f t="shared" si="124"/>
        <v/>
      </c>
      <c r="AC117" s="569" t="str">
        <f>IFERROR(IF(AND(R116="Impacto",R117="Impacto"),(AC116-(+AC116*U117)),IF(AND(R116="Probabilidad",R117="Impacto"),(AC115-(+AC115*U117)),IF(R117="Probabilidad",AC116,""))),"")</f>
        <v/>
      </c>
      <c r="AD117" s="568" t="str">
        <f t="shared" si="125"/>
        <v/>
      </c>
      <c r="AE117" s="830"/>
      <c r="AF117" s="539"/>
      <c r="AG117" s="594"/>
      <c r="AH117" s="577"/>
      <c r="AI117" s="577"/>
      <c r="AJ117" s="535"/>
      <c r="AK117" s="535"/>
      <c r="AL117" s="572"/>
      <c r="AM117" s="572"/>
      <c r="AN117" s="572"/>
      <c r="AO117" s="572"/>
      <c r="AP117" s="573"/>
      <c r="AQ117" s="573"/>
      <c r="AR117" s="574"/>
      <c r="AS117" s="574"/>
      <c r="AT117" s="575"/>
      <c r="AU117" s="550"/>
    </row>
    <row r="118" spans="1:47" s="551" customFormat="1" ht="46.5" hidden="1" customHeight="1" x14ac:dyDescent="0.25">
      <c r="A118" s="846"/>
      <c r="B118" s="837"/>
      <c r="C118" s="837"/>
      <c r="D118" s="837"/>
      <c r="E118" s="837"/>
      <c r="F118" s="837"/>
      <c r="G118" s="837"/>
      <c r="H118" s="821"/>
      <c r="I118" s="831"/>
      <c r="J118" s="839"/>
      <c r="K118" s="845"/>
      <c r="L118" s="839"/>
      <c r="M118" s="831"/>
      <c r="N118" s="839"/>
      <c r="O118" s="831"/>
      <c r="P118" s="564">
        <v>4</v>
      </c>
      <c r="Q118" s="565"/>
      <c r="R118" s="566" t="str">
        <f t="shared" si="112"/>
        <v/>
      </c>
      <c r="S118" s="565"/>
      <c r="T118" s="565"/>
      <c r="U118" s="578" t="str">
        <f t="shared" si="113"/>
        <v/>
      </c>
      <c r="V118" s="565"/>
      <c r="W118" s="565"/>
      <c r="X118" s="565"/>
      <c r="Y118" s="567" t="str">
        <f>IFERROR(IF(AND(R117="Probabilidad",R118="Probabilidad"),(AA117-(+AA117*U118)),IF(AND(R117="Impacto",R118="Probabilidad"),(AA116-(+AA116*U118)),IF(R118="Impacto",AA117,""))),"")</f>
        <v/>
      </c>
      <c r="Z118" s="568" t="str">
        <f t="shared" si="122"/>
        <v/>
      </c>
      <c r="AA118" s="569" t="str">
        <f t="shared" si="123"/>
        <v/>
      </c>
      <c r="AB118" s="568" t="str">
        <f t="shared" si="124"/>
        <v/>
      </c>
      <c r="AC118" s="569" t="str">
        <f>IFERROR(IF(AND(R117="Impacto",R118="Impacto"),(AC117-(+AC117*U118)),IF(AND(R117="Probabilidad",R118="Impacto"),(AC116-(+AC116*U118)),IF(R118="Probabilidad",AC117,""))),"")</f>
        <v/>
      </c>
      <c r="AD118" s="568" t="str">
        <f>IFERROR(IF(OR(AND(Z118="Muy Baja",AB118="Leve"),AND(Z118="Muy Baja",AB118="Menor"),AND(Z118="Baja",AB118="Leve")),"Bajo",IF(OR(AND(Z118="Muy baja",AB118="Moderado"),AND(Z118="Baja",AB118="Menor"),AND(Z118="Baja",AB118="Moderado"),AND(Z118="Media",AB118="Leve"),AND(Z118="Media",AB118="Menor"),AND(Z118="Media",AB118="Moderado"),AND(Z118="Alta",AB118="Leve"),AND(Z118="Alta",AB118="Menor")),"Moderado",IF(OR(AND(Z118="Muy Baja",AB118="Mayor"),AND(Z118="Baja",AB118="Mayor"),AND(Z118="Media",AB118="Mayor"),AND(Z118="Alta",AB118="Moderado"),AND(Z118="Alta",AB118="Mayor"),AND(Z118="Muy Alta",AB118="Leve"),AND(Z118="Muy Alta",AB118="Menor"),AND(Z118="Muy Alta",AB118="Moderado"),AND(Z118="Muy Alta",AB118="Mayor")),"Alto",IF(OR(AND(Z118="Muy Baja",AB118="Catastrófico"),AND(Z118="Baja",AB118="Catastrófico"),AND(Z118="Media",AB118="Catastrófico"),AND(Z118="Alta",AB118="Catastrófico"),AND(Z118="Muy Alta",AB118="Catastrófico")),"Extremo","")))),"")</f>
        <v/>
      </c>
      <c r="AE118" s="830"/>
      <c r="AF118" s="539"/>
      <c r="AG118" s="594"/>
      <c r="AH118" s="577"/>
      <c r="AI118" s="577"/>
      <c r="AJ118" s="535"/>
      <c r="AK118" s="535"/>
      <c r="AL118" s="572"/>
      <c r="AM118" s="572"/>
      <c r="AN118" s="572"/>
      <c r="AO118" s="572"/>
      <c r="AP118" s="573"/>
      <c r="AQ118" s="573"/>
      <c r="AR118" s="574"/>
      <c r="AS118" s="574"/>
      <c r="AT118" s="575"/>
      <c r="AU118" s="550"/>
    </row>
    <row r="119" spans="1:47" s="551" customFormat="1" ht="147.75" hidden="1" customHeight="1" thickBot="1" x14ac:dyDescent="0.3">
      <c r="A119" s="602">
        <v>29</v>
      </c>
      <c r="B119" s="565" t="s">
        <v>819</v>
      </c>
      <c r="C119" s="565" t="s">
        <v>115</v>
      </c>
      <c r="D119" s="565" t="s">
        <v>905</v>
      </c>
      <c r="E119" s="565" t="s">
        <v>906</v>
      </c>
      <c r="F119" s="565" t="s">
        <v>907</v>
      </c>
      <c r="G119" s="565" t="s">
        <v>540</v>
      </c>
      <c r="H119" s="539">
        <v>2</v>
      </c>
      <c r="I119" s="603" t="str">
        <f>IF(H119&lt;=0,"",IF(H119&lt;=2,"Muy Baja",IF(H119&lt;=24,"Baja",IF(H119&lt;=500,"Media",IF(H119&lt;=5000,"Alta","Muy Alta")))))</f>
        <v>Muy Baja</v>
      </c>
      <c r="J119" s="563">
        <f>IF(I119="","",IF(I119="Muy Baja",0.2,IF(I119="Baja",0.4,IF(I119="Media",0.6,IF(I119="Alta",0.8,IF(I119="Muy Alta",1,))))))</f>
        <v>0.2</v>
      </c>
      <c r="K119" s="586" t="s">
        <v>127</v>
      </c>
      <c r="L119" s="563" t="str">
        <f>IF(NOT(ISERROR(MATCH(K119,'Tabla Impacto'!$B$221:$B$223,0))),'Tabla Impacto'!$F$223&amp;"Por favor no seleccionar los criterios de impacto(Afectación Económica o presupuestal y Pérdida Reputacional)",K119)</f>
        <v xml:space="preserve">     El riesgo afecta la imagen de alguna área de la organización</v>
      </c>
      <c r="M119" s="603" t="str">
        <f>IF(OR(L119='Tabla Impacto'!$C$11,L119='Tabla Impacto'!$D$11),"Leve",IF(OR(L119='Tabla Impacto'!$C$12,L119='Tabla Impacto'!$D$12),"Menor",IF(OR(L119='Tabla Impacto'!$C$13,L119='Tabla Impacto'!$D$13),"Moderado",IF(OR(L119='Tabla Impacto'!$C$14,L119='Tabla Impacto'!$D$14),"Mayor",IF(OR(L119='Tabla Impacto'!$C$15,L119='Tabla Impacto'!$D$15),"Catastrófico","")))))</f>
        <v>Leve</v>
      </c>
      <c r="N119" s="563">
        <f>IF(M119="","",IF(M119="Leve",0.2,IF(M119="Menor",0.4,IF(M119="Moderado",0.6,IF(M119="Mayor",0.8,IF(M119="Catastrófico",1,))))))</f>
        <v>0.2</v>
      </c>
      <c r="O119" s="603" t="str">
        <f>IF(OR(AND(I119="Muy Baja",M119="Leve"),AND(I119="Muy Baja",M119="Menor"),AND(I119="Baja",M119="Leve")),"Bajo",IF(OR(AND(I119="Muy baja",M119="Moderado"),AND(I119="Baja",M119="Menor"),AND(I119="Baja",M119="Moderado"),AND(I119="Media",M119="Leve"),AND(I119="Media",M119="Menor"),AND(I119="Media",M119="Moderado"),AND(I119="Alta",M119="Leve"),AND(I119="Alta",M119="Menor")),"Moderado",IF(OR(AND(I119="Muy Baja",M119="Mayor"),AND(I119="Baja",M119="Mayor"),AND(I119="Media",M119="Mayor"),AND(I119="Alta",M119="Moderado"),AND(I119="Alta",M119="Mayor"),AND(I119="Muy Alta",M119="Leve"),AND(I119="Muy Alta",M119="Menor"),AND(I119="Muy Alta",M119="Moderado"),AND(I119="Muy Alta",M119="Mayor")),"Alto",IF(OR(AND(I119="Muy Baja",M119="Catastrófico"),AND(I119="Baja",M119="Catastrófico"),AND(I119="Media",M119="Catastrófico"),AND(I119="Alta",M119="Catastrófico"),AND(I119="Muy Alta",M119="Catastrófico")),"Extremo",""))))</f>
        <v>Bajo</v>
      </c>
      <c r="P119" s="564">
        <v>1</v>
      </c>
      <c r="Q119" s="565" t="s">
        <v>968</v>
      </c>
      <c r="R119" s="566" t="str">
        <f t="shared" si="112"/>
        <v>Probabilidad</v>
      </c>
      <c r="S119" s="565" t="s">
        <v>13</v>
      </c>
      <c r="T119" s="565" t="s">
        <v>8</v>
      </c>
      <c r="U119" s="578" t="str">
        <f t="shared" si="113"/>
        <v>40%</v>
      </c>
      <c r="V119" s="565" t="s">
        <v>18</v>
      </c>
      <c r="W119" s="565" t="s">
        <v>21</v>
      </c>
      <c r="X119" s="565" t="s">
        <v>539</v>
      </c>
      <c r="Y119" s="567">
        <f>IFERROR(IF(R119="Probabilidad",(J119-(+J119*U119)),IF(R119="Impacto",J119,"")),"")</f>
        <v>0.12</v>
      </c>
      <c r="Z119" s="568" t="str">
        <f>IFERROR(IF(Y119="","",IF(Y119&lt;=0.2,"Muy Baja",IF(Y119&lt;=0.4,"Baja",IF(Y119&lt;=0.6,"Media",IF(Y119&lt;=0.8,"Alta","Muy Alta"))))),"")</f>
        <v>Muy Baja</v>
      </c>
      <c r="AA119" s="569">
        <f>+Y119</f>
        <v>0.12</v>
      </c>
      <c r="AB119" s="568" t="str">
        <f>IFERROR(IF(AC119="","",IF(AC119&lt;=0.2,"Leve",IF(AC119&lt;=0.4,"Menor",IF(AC119&lt;=0.6,"Moderado",IF(AC119&lt;=0.8,"Mayor","Catastrófico"))))),"")</f>
        <v>Leve</v>
      </c>
      <c r="AC119" s="569">
        <f>IFERROR(IF(R119="Impacto",(N119-(+N119*U119)),IF(R119="Probabilidad",N119,"")),"")</f>
        <v>0.2</v>
      </c>
      <c r="AD119" s="568" t="str">
        <f>IFERROR(IF(OR(AND(Z119="Muy Baja",AB119="Leve"),AND(Z119="Muy Baja",AB119="Menor"),AND(Z119="Baja",AB119="Leve")),"Bajo",IF(OR(AND(Z119="Muy baja",AB119="Moderado"),AND(Z119="Baja",AB119="Menor"),AND(Z119="Baja",AB119="Moderado"),AND(Z119="Media",AB119="Leve"),AND(Z119="Media",AB119="Menor"),AND(Z119="Media",AB119="Moderado"),AND(Z119="Alta",AB119="Leve"),AND(Z119="Alta",AB119="Menor")),"Moderado",IF(OR(AND(Z119="Muy Baja",AB119="Mayor"),AND(Z119="Baja",AB119="Mayor"),AND(Z119="Media",AB119="Mayor"),AND(Z119="Alta",AB119="Moderado"),AND(Z119="Alta",AB119="Mayor"),AND(Z119="Muy Alta",AB119="Leve"),AND(Z119="Muy Alta",AB119="Menor"),AND(Z119="Muy Alta",AB119="Moderado"),AND(Z119="Muy Alta",AB119="Mayor")),"Alto",IF(OR(AND(Z119="Muy Baja",AB119="Catastrófico"),AND(Z119="Baja",AB119="Catastrófico"),AND(Z119="Media",AB119="Catastrófico"),AND(Z119="Alta",AB119="Catastrófico"),AND(Z119="Muy Alta",AB119="Catastrófico")),"Extremo","")))),"")</f>
        <v>Bajo</v>
      </c>
      <c r="AE119" s="823" t="s">
        <v>26</v>
      </c>
      <c r="AF119" s="539"/>
      <c r="AG119" s="594"/>
      <c r="AH119" s="577"/>
      <c r="AI119" s="577"/>
      <c r="AJ119" s="261" t="s">
        <v>1133</v>
      </c>
      <c r="AK119" s="538" t="s">
        <v>1094</v>
      </c>
      <c r="AL119" s="572"/>
      <c r="AM119" s="572"/>
      <c r="AN119" s="572"/>
      <c r="AO119" s="572"/>
      <c r="AP119" s="573"/>
      <c r="AQ119" s="573"/>
      <c r="AR119" s="574"/>
      <c r="AS119" s="574"/>
      <c r="AT119" s="575"/>
      <c r="AU119" s="550"/>
    </row>
    <row r="120" spans="1:47" s="551" customFormat="1" ht="135" hidden="1" customHeight="1" x14ac:dyDescent="0.25">
      <c r="A120" s="846">
        <v>30</v>
      </c>
      <c r="B120" s="837" t="s">
        <v>819</v>
      </c>
      <c r="C120" s="837" t="s">
        <v>116</v>
      </c>
      <c r="D120" s="837" t="s">
        <v>908</v>
      </c>
      <c r="E120" s="837" t="s">
        <v>909</v>
      </c>
      <c r="F120" s="837" t="s">
        <v>910</v>
      </c>
      <c r="G120" s="837" t="s">
        <v>540</v>
      </c>
      <c r="H120" s="831">
        <v>400</v>
      </c>
      <c r="I120" s="831" t="str">
        <f t="shared" ref="I120" si="126">IF(H120&lt;=0,"",IF(H120&lt;=2,"Muy Baja",IF(H120&lt;=24,"Baja",IF(H120&lt;=500,"Media",IF(H120&lt;=5000,"Alta","Muy Alta")))))</f>
        <v>Media</v>
      </c>
      <c r="J120" s="839">
        <f t="shared" ref="J120" si="127">IF(I120="","",IF(I120="Muy Baja",0.2,IF(I120="Baja",0.4,IF(I120="Media",0.6,IF(I120="Alta",0.8,IF(I120="Muy Alta",1,))))))</f>
        <v>0.6</v>
      </c>
      <c r="K120" s="845" t="s">
        <v>124</v>
      </c>
      <c r="L120" s="839" t="str">
        <f>IF(NOT(ISERROR(MATCH(K120,'Tabla Impacto'!$B$221:$B$223,0))),'Tabla Impacto'!$F$223&amp;"Por favor no seleccionar los criterios de impacto(Afectación Económica o presupuestal y Pérdida Reputacional)",K120)</f>
        <v xml:space="preserve">     Entre 10 y 50 SMLMV </v>
      </c>
      <c r="M120" s="831" t="str">
        <f>IF(OR(L120='Tabla Impacto'!$C$11,L120='Tabla Impacto'!$D$11),"Leve",IF(OR(L120='Tabla Impacto'!$C$12,L120='Tabla Impacto'!$D$12),"Menor",IF(OR(L120='Tabla Impacto'!$C$13,L120='Tabla Impacto'!$D$13),"Moderado",IF(OR(L120='Tabla Impacto'!$C$14,L120='Tabla Impacto'!$D$14),"Mayor",IF(OR(L120='Tabla Impacto'!$C$15,L120='Tabla Impacto'!$D$15),"Catastrófico","")))))</f>
        <v>Menor</v>
      </c>
      <c r="N120" s="839">
        <f t="shared" ref="N120" si="128">IF(M120="","",IF(M120="Leve",0.2,IF(M120="Menor",0.4,IF(M120="Moderado",0.6,IF(M120="Mayor",0.8,IF(M120="Catastrófico",1,))))))</f>
        <v>0.4</v>
      </c>
      <c r="O120" s="831" t="str">
        <f t="shared" ref="O120" si="129">IF(OR(AND(I120="Muy Baja",M120="Leve"),AND(I120="Muy Baja",M120="Menor"),AND(I120="Baja",M120="Leve")),"Bajo",IF(OR(AND(I120="Muy baja",M120="Moderado"),AND(I120="Baja",M120="Menor"),AND(I120="Baja",M120="Moderado"),AND(I120="Media",M120="Leve"),AND(I120="Media",M120="Menor"),AND(I120="Media",M120="Moderado"),AND(I120="Alta",M120="Leve"),AND(I120="Alta",M120="Menor")),"Moderado",IF(OR(AND(I120="Muy Baja",M120="Mayor"),AND(I120="Baja",M120="Mayor"),AND(I120="Media",M120="Mayor"),AND(I120="Alta",M120="Moderado"),AND(I120="Alta",M120="Mayor"),AND(I120="Muy Alta",M120="Leve"),AND(I120="Muy Alta",M120="Menor"),AND(I120="Muy Alta",M120="Moderado"),AND(I120="Muy Alta",M120="Mayor")),"Alto",IF(OR(AND(I120="Muy Baja",M120="Catastrófico"),AND(I120="Baja",M120="Catastrófico"),AND(I120="Media",M120="Catastrófico"),AND(I120="Alta",M120="Catastrófico"),AND(I120="Muy Alta",M120="Catastrófico")),"Extremo",""))))</f>
        <v>Moderado</v>
      </c>
      <c r="P120" s="529">
        <v>1</v>
      </c>
      <c r="Q120" s="565" t="s">
        <v>970</v>
      </c>
      <c r="R120" s="566" t="str">
        <f t="shared" si="112"/>
        <v>Probabilidad</v>
      </c>
      <c r="S120" s="565" t="s">
        <v>14</v>
      </c>
      <c r="T120" s="565" t="s">
        <v>8</v>
      </c>
      <c r="U120" s="578" t="str">
        <f t="shared" si="113"/>
        <v>30%</v>
      </c>
      <c r="V120" s="565" t="s">
        <v>18</v>
      </c>
      <c r="W120" s="565" t="s">
        <v>21</v>
      </c>
      <c r="X120" s="565" t="s">
        <v>539</v>
      </c>
      <c r="Y120" s="567">
        <f>IFERROR(IF(R120="Probabilidad",(J120-(+J120*U120)),IF(R120="Impacto",J120,"")),"")</f>
        <v>0.42</v>
      </c>
      <c r="Z120" s="568" t="str">
        <f>IFERROR(IF(Y120="","",IF(Y120&lt;=0.2,"Muy Baja",IF(Y120&lt;=0.4,"Baja",IF(Y120&lt;=0.6,"Media",IF(Y120&lt;=0.8,"Alta","Muy Alta"))))),"")</f>
        <v>Media</v>
      </c>
      <c r="AA120" s="569">
        <f>+Y120</f>
        <v>0.42</v>
      </c>
      <c r="AB120" s="568" t="str">
        <f>IFERROR(IF(AC120="","",IF(AC120&lt;=0.2,"Leve",IF(AC120&lt;=0.4,"Menor",IF(AC120&lt;=0.6,"Moderado",IF(AC120&lt;=0.8,"Mayor","Catastrófico"))))),"")</f>
        <v>Menor</v>
      </c>
      <c r="AC120" s="569">
        <f>IFERROR(IF(R120="Impacto",(N120-(+N120*U120)),IF(R120="Probabilidad",N120,"")),"")</f>
        <v>0.4</v>
      </c>
      <c r="AD120" s="568" t="str">
        <f>IFERROR(IF(OR(AND(Z120="Muy Baja",AB120="Leve"),AND(Z120="Muy Baja",AB120="Menor"),AND(Z120="Baja",AB120="Leve")),"Bajo",IF(OR(AND(Z120="Muy baja",AB120="Moderado"),AND(Z120="Baja",AB120="Menor"),AND(Z120="Baja",AB120="Moderado"),AND(Z120="Media",AB120="Leve"),AND(Z120="Media",AB120="Menor"),AND(Z120="Media",AB120="Moderado"),AND(Z120="Alta",AB120="Leve"),AND(Z120="Alta",AB120="Menor")),"Moderado",IF(OR(AND(Z120="Muy Baja",AB120="Mayor"),AND(Z120="Baja",AB120="Mayor"),AND(Z120="Media",AB120="Mayor"),AND(Z120="Alta",AB120="Moderado"),AND(Z120="Alta",AB120="Mayor"),AND(Z120="Muy Alta",AB120="Leve"),AND(Z120="Muy Alta",AB120="Menor"),AND(Z120="Muy Alta",AB120="Moderado"),AND(Z120="Muy Alta",AB120="Mayor")),"Alto",IF(OR(AND(Z120="Muy Baja",AB120="Catastrófico"),AND(Z120="Baja",AB120="Catastrófico"),AND(Z120="Media",AB120="Catastrófico"),AND(Z120="Alta",AB120="Catastrófico"),AND(Z120="Muy Alta",AB120="Catastrófico")),"Extremo","")))),"")</f>
        <v>Moderado</v>
      </c>
      <c r="AE120" s="824"/>
      <c r="AF120" s="539"/>
      <c r="AG120" s="594"/>
      <c r="AH120" s="577"/>
      <c r="AI120" s="577"/>
      <c r="AJ120" s="528" t="s">
        <v>1133</v>
      </c>
      <c r="AK120" s="528" t="s">
        <v>1094</v>
      </c>
      <c r="AL120" s="572"/>
      <c r="AM120" s="572"/>
      <c r="AN120" s="572"/>
      <c r="AO120" s="572"/>
      <c r="AP120" s="573"/>
      <c r="AQ120" s="573"/>
      <c r="AR120" s="574"/>
      <c r="AS120" s="574"/>
      <c r="AT120" s="575"/>
      <c r="AU120" s="550"/>
    </row>
    <row r="121" spans="1:47" s="551" customFormat="1" ht="132" hidden="1" customHeight="1" thickBot="1" x14ac:dyDescent="0.3">
      <c r="A121" s="846"/>
      <c r="B121" s="837"/>
      <c r="C121" s="837"/>
      <c r="D121" s="837"/>
      <c r="E121" s="837"/>
      <c r="F121" s="837"/>
      <c r="G121" s="837"/>
      <c r="H121" s="831"/>
      <c r="I121" s="831"/>
      <c r="J121" s="839"/>
      <c r="K121" s="845"/>
      <c r="L121" s="839"/>
      <c r="M121" s="831"/>
      <c r="N121" s="839"/>
      <c r="O121" s="831"/>
      <c r="P121" s="529">
        <v>2</v>
      </c>
      <c r="Q121" s="565" t="s">
        <v>971</v>
      </c>
      <c r="R121" s="566" t="str">
        <f t="shared" si="112"/>
        <v>Probabilidad</v>
      </c>
      <c r="S121" s="565" t="s">
        <v>13</v>
      </c>
      <c r="T121" s="565" t="s">
        <v>8</v>
      </c>
      <c r="U121" s="578" t="str">
        <f t="shared" si="113"/>
        <v>40%</v>
      </c>
      <c r="V121" s="565" t="s">
        <v>18</v>
      </c>
      <c r="W121" s="565" t="s">
        <v>21</v>
      </c>
      <c r="X121" s="565" t="s">
        <v>539</v>
      </c>
      <c r="Y121" s="567">
        <f>IFERROR(IF(AND(R120="Probabilidad",R121="Probabilidad"),(AA120-(+AA120*U121)),IF(R121="Probabilidad",(J120-(+J120*U121)),IF(R121="Impacto",AA120,""))),"")</f>
        <v>0.252</v>
      </c>
      <c r="Z121" s="568" t="str">
        <f t="shared" ref="Z121:Z123" si="130">IFERROR(IF(Y121="","",IF(Y121&lt;=0.2,"Muy Baja",IF(Y121&lt;=0.4,"Baja",IF(Y121&lt;=0.6,"Media",IF(Y121&lt;=0.8,"Alta","Muy Alta"))))),"")</f>
        <v>Baja</v>
      </c>
      <c r="AA121" s="569">
        <f t="shared" ref="AA121:AA123" si="131">+Y121</f>
        <v>0.252</v>
      </c>
      <c r="AB121" s="568" t="str">
        <f t="shared" ref="AB121:AB123" si="132">IFERROR(IF(AC121="","",IF(AC121&lt;=0.2,"Leve",IF(AC121&lt;=0.4,"Menor",IF(AC121&lt;=0.6,"Moderado",IF(AC121&lt;=0.8,"Mayor","Catastrófico"))))),"")</f>
        <v>Menor</v>
      </c>
      <c r="AC121" s="569">
        <f>IFERROR(IF(AND(R120="Impacto",R121="Impacto"),(AC120-(+AC120*U121)),IF(R121="Impacto",(N120-(+N120*U121)),IF(R121="Probabilidad",AC120,""))),"")</f>
        <v>0.4</v>
      </c>
      <c r="AD121" s="568" t="str">
        <f t="shared" ref="AD121:AD122" si="133">IFERROR(IF(OR(AND(Z121="Muy Baja",AB121="Leve"),AND(Z121="Muy Baja",AB121="Menor"),AND(Z121="Baja",AB121="Leve")),"Bajo",IF(OR(AND(Z121="Muy baja",AB121="Moderado"),AND(Z121="Baja",AB121="Menor"),AND(Z121="Baja",AB121="Moderado"),AND(Z121="Media",AB121="Leve"),AND(Z121="Media",AB121="Menor"),AND(Z121="Media",AB121="Moderado"),AND(Z121="Alta",AB121="Leve"),AND(Z121="Alta",AB121="Menor")),"Moderado",IF(OR(AND(Z121="Muy Baja",AB121="Mayor"),AND(Z121="Baja",AB121="Mayor"),AND(Z121="Media",AB121="Mayor"),AND(Z121="Alta",AB121="Moderado"),AND(Z121="Alta",AB121="Mayor"),AND(Z121="Muy Alta",AB121="Leve"),AND(Z121="Muy Alta",AB121="Menor"),AND(Z121="Muy Alta",AB121="Moderado"),AND(Z121="Muy Alta",AB121="Mayor")),"Alto",IF(OR(AND(Z121="Muy Baja",AB121="Catastrófico"),AND(Z121="Baja",AB121="Catastrófico"),AND(Z121="Media",AB121="Catastrófico"),AND(Z121="Alta",AB121="Catastrófico"),AND(Z121="Muy Alta",AB121="Catastrófico")),"Extremo","")))),"")</f>
        <v>Moderado</v>
      </c>
      <c r="AE121" s="824"/>
      <c r="AF121" s="530"/>
      <c r="AG121" s="530"/>
      <c r="AH121" s="530"/>
      <c r="AI121" s="532"/>
      <c r="AJ121" s="584"/>
      <c r="AK121" s="584"/>
      <c r="AL121" s="572"/>
      <c r="AM121" s="572"/>
      <c r="AN121" s="572"/>
      <c r="AO121" s="572"/>
      <c r="AP121" s="573"/>
      <c r="AQ121" s="573"/>
      <c r="AR121" s="574"/>
      <c r="AS121" s="574"/>
      <c r="AT121" s="575"/>
      <c r="AU121" s="550"/>
    </row>
    <row r="122" spans="1:47" s="551" customFormat="1" ht="46.5" hidden="1" customHeight="1" x14ac:dyDescent="0.25">
      <c r="A122" s="846"/>
      <c r="B122" s="837"/>
      <c r="C122" s="837"/>
      <c r="D122" s="837"/>
      <c r="E122" s="837"/>
      <c r="F122" s="837"/>
      <c r="G122" s="837"/>
      <c r="H122" s="831"/>
      <c r="I122" s="831"/>
      <c r="J122" s="839"/>
      <c r="K122" s="845"/>
      <c r="L122" s="839"/>
      <c r="M122" s="831"/>
      <c r="N122" s="839"/>
      <c r="O122" s="831"/>
      <c r="Y122" s="567" t="str">
        <f>IFERROR(IF(AND(R121="Probabilidad",R122="Probabilidad"),(AA121-(+AA121*U122)),IF(AND(R121="Impacto",R122="Probabilidad"),(AA120-(+AA120*U122)),IF(R122="Impacto",AA121,""))),"")</f>
        <v/>
      </c>
      <c r="Z122" s="568" t="str">
        <f t="shared" si="130"/>
        <v/>
      </c>
      <c r="AA122" s="569" t="str">
        <f t="shared" si="131"/>
        <v/>
      </c>
      <c r="AB122" s="568" t="str">
        <f t="shared" si="132"/>
        <v/>
      </c>
      <c r="AC122" s="569" t="str">
        <f>IFERROR(IF(AND(R121="Impacto",R122="Impacto"),(AC121-(+AC121*U122)),IF(AND(R121="Probabilidad",R122="Impacto"),(AC120-(+AC120*U122)),IF(R122="Probabilidad",AC121,""))),"")</f>
        <v/>
      </c>
      <c r="AD122" s="568" t="str">
        <f t="shared" si="133"/>
        <v/>
      </c>
      <c r="AE122" s="824"/>
      <c r="AF122" s="530"/>
      <c r="AG122" s="530"/>
      <c r="AH122" s="530"/>
      <c r="AI122" s="532"/>
      <c r="AJ122" s="584"/>
      <c r="AK122" s="584"/>
      <c r="AL122" s="572"/>
      <c r="AM122" s="572"/>
      <c r="AN122" s="572"/>
      <c r="AO122" s="572"/>
      <c r="AP122" s="573"/>
      <c r="AQ122" s="573"/>
      <c r="AR122" s="574"/>
      <c r="AS122" s="574"/>
      <c r="AT122" s="575"/>
      <c r="AU122" s="550"/>
    </row>
    <row r="123" spans="1:47" s="551" customFormat="1" ht="46.5" hidden="1" customHeight="1" x14ac:dyDescent="0.25">
      <c r="A123" s="846"/>
      <c r="B123" s="837"/>
      <c r="C123" s="837"/>
      <c r="D123" s="837"/>
      <c r="E123" s="837"/>
      <c r="F123" s="837"/>
      <c r="G123" s="837"/>
      <c r="H123" s="831"/>
      <c r="I123" s="831"/>
      <c r="J123" s="839"/>
      <c r="K123" s="845"/>
      <c r="L123" s="839"/>
      <c r="M123" s="831"/>
      <c r="N123" s="839"/>
      <c r="O123" s="831"/>
      <c r="Y123" s="567" t="str">
        <f>IFERROR(IF(AND(R122="Probabilidad",R123="Probabilidad"),(AA122-(+AA122*U123)),IF(AND(R122="Impacto",R123="Probabilidad"),(AA121-(+AA121*U123)),IF(R123="Impacto",AA122,""))),"")</f>
        <v/>
      </c>
      <c r="Z123" s="568" t="str">
        <f t="shared" si="130"/>
        <v/>
      </c>
      <c r="AA123" s="569" t="str">
        <f t="shared" si="131"/>
        <v/>
      </c>
      <c r="AB123" s="568" t="str">
        <f t="shared" si="132"/>
        <v/>
      </c>
      <c r="AC123" s="569" t="str">
        <f>IFERROR(IF(AND(R122="Impacto",R123="Impacto"),(AC122-(+AC122*U123)),IF(AND(R122="Probabilidad",R123="Impacto"),(AC121-(+AC121*U123)),IF(R123="Probabilidad",AC122,""))),"")</f>
        <v/>
      </c>
      <c r="AD123" s="568" t="str">
        <f>IFERROR(IF(OR(AND(Z123="Muy Baja",AB123="Leve"),AND(Z123="Muy Baja",AB123="Menor"),AND(Z123="Baja",AB123="Leve")),"Bajo",IF(OR(AND(Z123="Muy baja",AB123="Moderado"),AND(Z123="Baja",AB123="Menor"),AND(Z123="Baja",AB123="Moderado"),AND(Z123="Media",AB123="Leve"),AND(Z123="Media",AB123="Menor"),AND(Z123="Media",AB123="Moderado"),AND(Z123="Alta",AB123="Leve"),AND(Z123="Alta",AB123="Menor")),"Moderado",IF(OR(AND(Z123="Muy Baja",AB123="Mayor"),AND(Z123="Baja",AB123="Mayor"),AND(Z123="Media",AB123="Mayor"),AND(Z123="Alta",AB123="Moderado"),AND(Z123="Alta",AB123="Mayor"),AND(Z123="Muy Alta",AB123="Leve"),AND(Z123="Muy Alta",AB123="Menor"),AND(Z123="Muy Alta",AB123="Moderado"),AND(Z123="Muy Alta",AB123="Mayor")),"Alto",IF(OR(AND(Z123="Muy Baja",AB123="Catastrófico"),AND(Z123="Baja",AB123="Catastrófico"),AND(Z123="Media",AB123="Catastrófico"),AND(Z123="Alta",AB123="Catastrófico"),AND(Z123="Muy Alta",AB123="Catastrófico")),"Extremo","")))),"")</f>
        <v/>
      </c>
      <c r="AE123" s="829"/>
      <c r="AF123" s="530"/>
      <c r="AG123" s="530"/>
      <c r="AH123" s="530"/>
      <c r="AI123" s="532"/>
      <c r="AJ123" s="584"/>
      <c r="AK123" s="584"/>
      <c r="AL123" s="572"/>
      <c r="AM123" s="572"/>
      <c r="AN123" s="572"/>
      <c r="AO123" s="572"/>
      <c r="AP123" s="573"/>
      <c r="AQ123" s="573"/>
      <c r="AR123" s="574"/>
      <c r="AS123" s="574"/>
      <c r="AT123" s="575"/>
      <c r="AU123" s="550"/>
    </row>
    <row r="124" spans="1:47" s="551" customFormat="1" ht="180.75" hidden="1" customHeight="1" thickBot="1" x14ac:dyDescent="0.3">
      <c r="A124" s="846">
        <v>31</v>
      </c>
      <c r="B124" s="837" t="s">
        <v>819</v>
      </c>
      <c r="C124" s="837" t="s">
        <v>116</v>
      </c>
      <c r="D124" s="837" t="s">
        <v>911</v>
      </c>
      <c r="E124" s="837" t="s">
        <v>912</v>
      </c>
      <c r="F124" s="837" t="s">
        <v>913</v>
      </c>
      <c r="G124" s="837" t="s">
        <v>783</v>
      </c>
      <c r="H124" s="821">
        <v>1</v>
      </c>
      <c r="I124" s="831" t="str">
        <f>IF(H124&lt;=0,"",IF(H124&lt;=2,"Muy Baja",IF(H124&lt;=24,"Baja",IF(H124&lt;=500,"Media",IF(H124&lt;=5000,"Alta","Muy Alta")))))</f>
        <v>Muy Baja</v>
      </c>
      <c r="J124" s="839">
        <f>IF(I124="","",IF(I124="Muy Baja",0.2,IF(I124="Baja",0.4,IF(I124="Media",0.6,IF(I124="Alta",0.8,IF(I124="Muy Alta",1,))))))</f>
        <v>0.2</v>
      </c>
      <c r="K124" s="845" t="s">
        <v>124</v>
      </c>
      <c r="L124" s="839" t="str">
        <f>IF(NOT(ISERROR(MATCH(K124,'Tabla Impacto'!$B$221:$B$223,0))),'Tabla Impacto'!$F$223&amp;"Por favor no seleccionar los criterios de impacto(Afectación Económica o presupuestal y Pérdida Reputacional)",K124)</f>
        <v xml:space="preserve">     Entre 10 y 50 SMLMV </v>
      </c>
      <c r="M124" s="831" t="str">
        <f>IF(OR(L124='Tabla Impacto'!$C$11,L124='Tabla Impacto'!$D$11),"Leve",IF(OR(L124='Tabla Impacto'!$C$12,L124='Tabla Impacto'!$D$12),"Menor",IF(OR(L124='Tabla Impacto'!$C$13,L124='Tabla Impacto'!$D$13),"Moderado",IF(OR(L124='Tabla Impacto'!$C$14,L124='Tabla Impacto'!$D$14),"Mayor",IF(OR(L124='Tabla Impacto'!$C$15,L124='Tabla Impacto'!$D$15),"Catastrófico","")))))</f>
        <v>Menor</v>
      </c>
      <c r="N124" s="839">
        <f>IF(M124="","",IF(M124="Leve",0.2,IF(M124="Menor",0.4,IF(M124="Moderado",0.6,IF(M124="Mayor",0.8,IF(M124="Catastrófico",1,))))))</f>
        <v>0.4</v>
      </c>
      <c r="O124" s="831" t="str">
        <f>IF(OR(AND(I124="Muy Baja",M124="Leve"),AND(I124="Muy Baja",M124="Menor"),AND(I124="Baja",M124="Leve")),"Bajo",IF(OR(AND(I124="Muy baja",M124="Moderado"),AND(I124="Baja",M124="Menor"),AND(I124="Baja",M124="Moderado"),AND(I124="Media",M124="Leve"),AND(I124="Media",M124="Menor"),AND(I124="Media",M124="Moderado"),AND(I124="Alta",M124="Leve"),AND(I124="Alta",M124="Menor")),"Moderado",IF(OR(AND(I124="Muy Baja",M124="Mayor"),AND(I124="Baja",M124="Mayor"),AND(I124="Media",M124="Mayor"),AND(I124="Alta",M124="Moderado"),AND(I124="Alta",M124="Mayor"),AND(I124="Muy Alta",M124="Leve"),AND(I124="Muy Alta",M124="Menor"),AND(I124="Muy Alta",M124="Moderado"),AND(I124="Muy Alta",M124="Mayor")),"Alto",IF(OR(AND(I124="Muy Baja",M124="Catastrófico"),AND(I124="Baja",M124="Catastrófico"),AND(I124="Media",M124="Catastrófico"),AND(I124="Alta",M124="Catastrófico"),AND(I124="Muy Alta",M124="Catastrófico")),"Extremo",""))))</f>
        <v>Bajo</v>
      </c>
      <c r="P124" s="564">
        <v>1</v>
      </c>
      <c r="Q124" s="565" t="s">
        <v>969</v>
      </c>
      <c r="R124" s="566" t="str">
        <f t="shared" ref="R124:R130" si="134">IF(OR(S124="Preventivo",S124="Detectivo"),"Probabilidad",IF(S124="Correctivo","Impacto",""))</f>
        <v>Probabilidad</v>
      </c>
      <c r="S124" s="565" t="s">
        <v>13</v>
      </c>
      <c r="T124" s="565" t="s">
        <v>8</v>
      </c>
      <c r="U124" s="578" t="str">
        <f t="shared" ref="U124:U147" si="135">IF(AND(S124="Preventivo",T124="Automático"),"50%",IF(AND(S124="Preventivo",T124="Manual"),"40%",IF(AND(S124="Detectivo",T124="Automático"),"40%",IF(AND(S124="Detectivo",T124="Manual"),"30%",IF(AND(S124="Correctivo",T124="Automático"),"35%",IF(AND(S124="Correctivo",T124="Manual"),"25%",""))))))</f>
        <v>40%</v>
      </c>
      <c r="V124" s="565" t="s">
        <v>18</v>
      </c>
      <c r="W124" s="565" t="s">
        <v>21</v>
      </c>
      <c r="X124" s="565" t="s">
        <v>539</v>
      </c>
      <c r="Y124" s="567">
        <f>IFERROR(IF(R124="Probabilidad",(J124-(+J124*U124)),IF(R124="Impacto",J124,"")),"")</f>
        <v>0.12</v>
      </c>
      <c r="Z124" s="568" t="str">
        <f>IFERROR(IF(Y124="","",IF(Y124&lt;=0.2,"Muy Baja",IF(Y124&lt;=0.4,"Baja",IF(Y124&lt;=0.6,"Media",IF(Y124&lt;=0.8,"Alta","Muy Alta"))))),"")</f>
        <v>Muy Baja</v>
      </c>
      <c r="AA124" s="569">
        <f>+Y124</f>
        <v>0.12</v>
      </c>
      <c r="AB124" s="568" t="str">
        <f>IFERROR(IF(AC124="","",IF(AC124&lt;=0.2,"Leve",IF(AC124&lt;=0.4,"Menor",IF(AC124&lt;=0.6,"Moderado",IF(AC124&lt;=0.8,"Mayor","Catastrófico"))))),"")</f>
        <v>Menor</v>
      </c>
      <c r="AC124" s="569">
        <f>IFERROR(IF(R124="Impacto",(N124-(+N124*U124)),IF(R124="Probabilidad",N124,"")),"")</f>
        <v>0.4</v>
      </c>
      <c r="AD124" s="568" t="str">
        <f>IFERROR(IF(OR(AND(Z124="Muy Baja",AB124="Leve"),AND(Z124="Muy Baja",AB124="Menor"),AND(Z124="Baja",AB124="Leve")),"Bajo",IF(OR(AND(Z124="Muy baja",AB124="Moderado"),AND(Z124="Baja",AB124="Menor"),AND(Z124="Baja",AB124="Moderado"),AND(Z124="Media",AB124="Leve"),AND(Z124="Media",AB124="Menor"),AND(Z124="Media",AB124="Moderado"),AND(Z124="Alta",AB124="Leve"),AND(Z124="Alta",AB124="Menor")),"Moderado",IF(OR(AND(Z124="Muy Baja",AB124="Mayor"),AND(Z124="Baja",AB124="Mayor"),AND(Z124="Media",AB124="Mayor"),AND(Z124="Alta",AB124="Moderado"),AND(Z124="Alta",AB124="Mayor"),AND(Z124="Muy Alta",AB124="Leve"),AND(Z124="Muy Alta",AB124="Menor"),AND(Z124="Muy Alta",AB124="Moderado"),AND(Z124="Muy Alta",AB124="Mayor")),"Alto",IF(OR(AND(Z124="Muy Baja",AB124="Catastrófico"),AND(Z124="Baja",AB124="Catastrófico"),AND(Z124="Media",AB124="Catastrófico"),AND(Z124="Alta",AB124="Catastrófico"),AND(Z124="Muy Alta",AB124="Catastrófico")),"Extremo","")))),"")</f>
        <v>Bajo</v>
      </c>
      <c r="AE124" s="823" t="s">
        <v>26</v>
      </c>
      <c r="AF124" s="539" t="s">
        <v>1136</v>
      </c>
      <c r="AG124" s="539" t="s">
        <v>1134</v>
      </c>
      <c r="AH124" s="604">
        <v>45656</v>
      </c>
      <c r="AI124" s="604" t="s">
        <v>1135</v>
      </c>
      <c r="AJ124" s="261" t="s">
        <v>1133</v>
      </c>
      <c r="AK124" s="538" t="s">
        <v>1094</v>
      </c>
      <c r="AL124" s="572"/>
      <c r="AM124" s="572"/>
      <c r="AN124" s="572"/>
      <c r="AO124" s="572"/>
      <c r="AP124" s="573"/>
      <c r="AQ124" s="573"/>
      <c r="AR124" s="574"/>
      <c r="AS124" s="574"/>
      <c r="AT124" s="575"/>
      <c r="AU124" s="550"/>
    </row>
    <row r="125" spans="1:47" s="551" customFormat="1" ht="46.5" hidden="1" customHeight="1" x14ac:dyDescent="0.25">
      <c r="A125" s="846"/>
      <c r="B125" s="837"/>
      <c r="C125" s="837"/>
      <c r="D125" s="837"/>
      <c r="E125" s="837"/>
      <c r="F125" s="837"/>
      <c r="G125" s="837"/>
      <c r="H125" s="821"/>
      <c r="I125" s="831"/>
      <c r="J125" s="839"/>
      <c r="K125" s="845"/>
      <c r="L125" s="839"/>
      <c r="M125" s="831"/>
      <c r="N125" s="839"/>
      <c r="O125" s="831"/>
      <c r="P125" s="564">
        <v>2</v>
      </c>
      <c r="Q125" s="565"/>
      <c r="R125" s="566" t="str">
        <f t="shared" si="134"/>
        <v/>
      </c>
      <c r="S125" s="565"/>
      <c r="T125" s="565"/>
      <c r="U125" s="578" t="str">
        <f t="shared" si="135"/>
        <v/>
      </c>
      <c r="V125" s="565"/>
      <c r="W125" s="565"/>
      <c r="X125" s="565"/>
      <c r="Y125" s="567" t="str">
        <f>IFERROR(IF(AND(R124="Probabilidad",R125="Probabilidad"),(AA124-(+AA124*U125)),IF(R125="Probabilidad",(J124-(+J124*U125)),IF(R125="Impacto",AA124,""))),"")</f>
        <v/>
      </c>
      <c r="Z125" s="568" t="str">
        <f t="shared" ref="Z125" si="136">IFERROR(IF(Y125="","",IF(Y125&lt;=0.2,"Muy Baja",IF(Y125&lt;=0.4,"Baja",IF(Y125&lt;=0.6,"Media",IF(Y125&lt;=0.8,"Alta","Muy Alta"))))),"")</f>
        <v/>
      </c>
      <c r="AA125" s="569" t="str">
        <f t="shared" ref="AA125" si="137">+Y125</f>
        <v/>
      </c>
      <c r="AB125" s="568" t="str">
        <f t="shared" ref="AB125" si="138">IFERROR(IF(AC125="","",IF(AC125&lt;=0.2,"Leve",IF(AC125&lt;=0.4,"Menor",IF(AC125&lt;=0.6,"Moderado",IF(AC125&lt;=0.8,"Mayor","Catastrófico"))))),"")</f>
        <v/>
      </c>
      <c r="AC125" s="569" t="str">
        <f>IFERROR(IF(AND(R124="Impacto",R125="Impacto"),(AC124-(+AC124*U125)),IF(R125="Impacto",(N124-(+N124*U125)),IF(R125="Probabilidad",AC124,""))),"")</f>
        <v/>
      </c>
      <c r="AD125" s="568" t="str">
        <f t="shared" ref="AD125" si="139">IFERROR(IF(OR(AND(Z125="Muy Baja",AB125="Leve"),AND(Z125="Muy Baja",AB125="Menor"),AND(Z125="Baja",AB125="Leve")),"Bajo",IF(OR(AND(Z125="Muy baja",AB125="Moderado"),AND(Z125="Baja",AB125="Menor"),AND(Z125="Baja",AB125="Moderado"),AND(Z125="Media",AB125="Leve"),AND(Z125="Media",AB125="Menor"),AND(Z125="Media",AB125="Moderado"),AND(Z125="Alta",AB125="Leve"),AND(Z125="Alta",AB125="Menor")),"Moderado",IF(OR(AND(Z125="Muy Baja",AB125="Mayor"),AND(Z125="Baja",AB125="Mayor"),AND(Z125="Media",AB125="Mayor"),AND(Z125="Alta",AB125="Moderado"),AND(Z125="Alta",AB125="Mayor"),AND(Z125="Muy Alta",AB125="Leve"),AND(Z125="Muy Alta",AB125="Menor"),AND(Z125="Muy Alta",AB125="Moderado"),AND(Z125="Muy Alta",AB125="Mayor")),"Alto",IF(OR(AND(Z125="Muy Baja",AB125="Catastrófico"),AND(Z125="Baja",AB125="Catastrófico"),AND(Z125="Media",AB125="Catastrófico"),AND(Z125="Alta",AB125="Catastrófico"),AND(Z125="Muy Alta",AB125="Catastrófico")),"Extremo","")))),"")</f>
        <v/>
      </c>
      <c r="AE125" s="829"/>
      <c r="AF125" s="530"/>
      <c r="AG125" s="530"/>
      <c r="AH125" s="530"/>
      <c r="AI125" s="532"/>
      <c r="AJ125" s="584"/>
      <c r="AK125" s="584"/>
      <c r="AL125" s="572"/>
      <c r="AM125" s="572"/>
      <c r="AN125" s="572"/>
      <c r="AO125" s="572"/>
      <c r="AP125" s="573"/>
      <c r="AQ125" s="573"/>
      <c r="AR125" s="574"/>
      <c r="AS125" s="574"/>
      <c r="AT125" s="575"/>
      <c r="AU125" s="550"/>
    </row>
    <row r="126" spans="1:47" s="551" customFormat="1" ht="166.5" hidden="1" customHeight="1" thickBot="1" x14ac:dyDescent="0.3">
      <c r="A126" s="846">
        <v>32</v>
      </c>
      <c r="B126" s="837" t="s">
        <v>809</v>
      </c>
      <c r="C126" s="837" t="s">
        <v>824</v>
      </c>
      <c r="D126" s="837" t="s">
        <v>834</v>
      </c>
      <c r="E126" s="837" t="s">
        <v>835</v>
      </c>
      <c r="F126" s="837" t="s">
        <v>836</v>
      </c>
      <c r="G126" s="837" t="s">
        <v>783</v>
      </c>
      <c r="H126" s="821">
        <v>10</v>
      </c>
      <c r="I126" s="831" t="str">
        <f>IF(H126&lt;=0,"",IF(H126&lt;=2,"Muy Baja",IF(H126&lt;=24,"Baja",IF(H126&lt;=500,"Media",IF(H126&lt;=5000,"Alta","Muy Alta")))))</f>
        <v>Baja</v>
      </c>
      <c r="J126" s="839">
        <f>IF(I126="","",IF(I126="Muy Baja",0.2,IF(I126="Baja",0.4,IF(I126="Media",0.6,IF(I126="Alta",0.8,IF(I126="Muy Alta",1,))))))</f>
        <v>0.4</v>
      </c>
      <c r="K126" s="845" t="s">
        <v>123</v>
      </c>
      <c r="L126" s="839" t="str">
        <f>IF(NOT(ISERROR(MATCH(K126,'Tabla Impacto'!$B$221:$B$223,0))),'Tabla Impacto'!$F$223&amp;"Por favor no seleccionar los criterios de impacto(Afectación Económica o presupuestal y Pérdida Reputacional)",K126)</f>
        <v xml:space="preserve">     Entre 50 y 100 SMLMV </v>
      </c>
      <c r="M126" s="831" t="str">
        <f>IF(OR(L126='Tabla Impacto'!$C$11,L126='Tabla Impacto'!$D$11),"Leve",IF(OR(L126='Tabla Impacto'!$C$12,L126='Tabla Impacto'!$D$12),"Menor",IF(OR(L126='Tabla Impacto'!$C$13,L126='Tabla Impacto'!$D$13),"Moderado",IF(OR(L126='Tabla Impacto'!$C$14,L126='Tabla Impacto'!$D$14),"Mayor",IF(OR(L126='Tabla Impacto'!$C$15,L126='Tabla Impacto'!$D$15),"Catastrófico","")))))</f>
        <v>Moderado</v>
      </c>
      <c r="N126" s="839">
        <f>IF(M126="","",IF(M126="Leve",0.2,IF(M126="Menor",0.4,IF(M126="Moderado",0.6,IF(M126="Mayor",0.8,IF(M126="Catastrófico",1,))))))</f>
        <v>0.6</v>
      </c>
      <c r="O126" s="831" t="str">
        <f>IF(OR(AND(I126="Muy Baja",M126="Leve"),AND(I126="Muy Baja",M126="Menor"),AND(I126="Baja",M126="Leve")),"Bajo",IF(OR(AND(I126="Muy baja",M126="Moderado"),AND(I126="Baja",M126="Menor"),AND(I126="Baja",M126="Moderado"),AND(I126="Media",M126="Leve"),AND(I126="Media",M126="Menor"),AND(I126="Media",M126="Moderado"),AND(I126="Alta",M126="Leve"),AND(I126="Alta",M126="Menor")),"Moderado",IF(OR(AND(I126="Muy Baja",M126="Mayor"),AND(I126="Baja",M126="Mayor"),AND(I126="Media",M126="Mayor"),AND(I126="Alta",M126="Moderado"),AND(I126="Alta",M126="Mayor"),AND(I126="Muy Alta",M126="Leve"),AND(I126="Muy Alta",M126="Menor"),AND(I126="Muy Alta",M126="Moderado"),AND(I126="Muy Alta",M126="Mayor")),"Alto",IF(OR(AND(I126="Muy Baja",M126="Catastrófico"),AND(I126="Baja",M126="Catastrófico"),AND(I126="Media",M126="Catastrófico"),AND(I126="Alta",M126="Catastrófico"),AND(I126="Muy Alta",M126="Catastrófico")),"Extremo",""))))</f>
        <v>Moderado</v>
      </c>
      <c r="P126" s="564">
        <v>1</v>
      </c>
      <c r="Q126" s="565" t="s">
        <v>1137</v>
      </c>
      <c r="R126" s="565" t="str">
        <f t="shared" si="134"/>
        <v>Probabilidad</v>
      </c>
      <c r="S126" s="565" t="s">
        <v>14</v>
      </c>
      <c r="T126" s="565" t="s">
        <v>8</v>
      </c>
      <c r="U126" s="565" t="str">
        <f t="shared" si="135"/>
        <v>30%</v>
      </c>
      <c r="V126" s="565" t="s">
        <v>18</v>
      </c>
      <c r="W126" s="565" t="s">
        <v>21</v>
      </c>
      <c r="X126" s="565" t="s">
        <v>539</v>
      </c>
      <c r="Y126" s="567">
        <f>IFERROR(IF(R126="Probabilidad",(J126-(+J126*U126)),IF(R126="Impacto",J126,"")),"")</f>
        <v>0.28000000000000003</v>
      </c>
      <c r="Z126" s="568" t="str">
        <f>IFERROR(IF(Y126="","",IF(Y126&lt;=0.2,"Muy Baja",IF(Y126&lt;=0.4,"Baja",IF(Y126&lt;=0.6,"Media",IF(Y126&lt;=0.8,"Alta","Muy Alta"))))),"")</f>
        <v>Baja</v>
      </c>
      <c r="AA126" s="569">
        <f>+Y126</f>
        <v>0.28000000000000003</v>
      </c>
      <c r="AB126" s="568" t="str">
        <f>IFERROR(IF(AC126="","",IF(AC126&lt;=0.2,"Leve",IF(AC126&lt;=0.4,"Menor",IF(AC126&lt;=0.6,"Moderado",IF(AC126&lt;=0.8,"Mayor","Catastrófico"))))),"")</f>
        <v>Moderado</v>
      </c>
      <c r="AC126" s="569">
        <f>IFERROR(IF(R126="Impacto",(N126-(+N126*U126)),IF(R126="Probabilidad",N126,"")),"")</f>
        <v>0.6</v>
      </c>
      <c r="AD126" s="568" t="str">
        <f>IFERROR(IF(OR(AND(Z126="Muy Baja",AB126="Leve"),AND(Z126="Muy Baja",AB126="Menor"),AND(Z126="Baja",AB126="Leve")),"Bajo",IF(OR(AND(Z126="Muy baja",AB126="Moderado"),AND(Z126="Baja",AB126="Menor"),AND(Z126="Baja",AB126="Moderado"),AND(Z126="Media",AB126="Leve"),AND(Z126="Media",AB126="Menor"),AND(Z126="Media",AB126="Moderado"),AND(Z126="Alta",AB126="Leve"),AND(Z126="Alta",AB126="Menor")),"Moderado",IF(OR(AND(Z126="Muy Baja",AB126="Mayor"),AND(Z126="Baja",AB126="Mayor"),AND(Z126="Media",AB126="Mayor"),AND(Z126="Alta",AB126="Moderado"),AND(Z126="Alta",AB126="Mayor"),AND(Z126="Muy Alta",AB126="Leve"),AND(Z126="Muy Alta",AB126="Menor"),AND(Z126="Muy Alta",AB126="Moderado"),AND(Z126="Muy Alta",AB126="Mayor")),"Alto",IF(OR(AND(Z126="Muy Baja",AB126="Catastrófico"),AND(Z126="Baja",AB126="Catastrófico"),AND(Z126="Media",AB126="Catastrófico"),AND(Z126="Alta",AB126="Catastrófico"),AND(Z126="Muy Alta",AB126="Catastrófico")),"Extremo","")))),"")</f>
        <v>Moderado</v>
      </c>
      <c r="AE126" s="830" t="s">
        <v>26</v>
      </c>
      <c r="AF126" s="564" t="s">
        <v>1138</v>
      </c>
      <c r="AG126" s="539" t="s">
        <v>1139</v>
      </c>
      <c r="AH126" s="243">
        <v>45656</v>
      </c>
      <c r="AI126" s="539" t="s">
        <v>1140</v>
      </c>
      <c r="AJ126" s="538" t="s">
        <v>1141</v>
      </c>
      <c r="AK126" s="538" t="s">
        <v>1139</v>
      </c>
      <c r="AL126" s="572"/>
      <c r="AM126" s="572"/>
      <c r="AN126" s="572"/>
      <c r="AO126" s="572"/>
      <c r="AP126" s="573"/>
      <c r="AQ126" s="573"/>
      <c r="AR126" s="574"/>
      <c r="AS126" s="574"/>
      <c r="AT126" s="575"/>
      <c r="AU126" s="550"/>
    </row>
    <row r="127" spans="1:47" s="551" customFormat="1" ht="46.5" hidden="1" customHeight="1" x14ac:dyDescent="0.25">
      <c r="A127" s="846"/>
      <c r="B127" s="837"/>
      <c r="C127" s="837"/>
      <c r="D127" s="837"/>
      <c r="E127" s="837"/>
      <c r="F127" s="837"/>
      <c r="G127" s="837"/>
      <c r="H127" s="821"/>
      <c r="I127" s="831"/>
      <c r="J127" s="839"/>
      <c r="K127" s="845"/>
      <c r="L127" s="839"/>
      <c r="M127" s="831"/>
      <c r="N127" s="839"/>
      <c r="O127" s="831"/>
      <c r="P127" s="564">
        <v>2</v>
      </c>
      <c r="Q127" s="565"/>
      <c r="R127" s="565" t="str">
        <f t="shared" si="134"/>
        <v/>
      </c>
      <c r="S127" s="565"/>
      <c r="T127" s="565"/>
      <c r="U127" s="565" t="str">
        <f t="shared" si="135"/>
        <v/>
      </c>
      <c r="V127" s="565"/>
      <c r="W127" s="565"/>
      <c r="X127" s="565"/>
      <c r="Y127" s="567" t="str">
        <f>IFERROR(IF(AND(R126="Probabilidad",R127="Probabilidad"),(AA126-(+AA126*U127)),IF(R127="Probabilidad",(J126-(+J126*U127)),IF(R127="Impacto",AA126,""))),"")</f>
        <v/>
      </c>
      <c r="Z127" s="568" t="str">
        <f t="shared" ref="Z127:Z129" si="140">IFERROR(IF(Y127="","",IF(Y127&lt;=0.2,"Muy Baja",IF(Y127&lt;=0.4,"Baja",IF(Y127&lt;=0.6,"Media",IF(Y127&lt;=0.8,"Alta","Muy Alta"))))),"")</f>
        <v/>
      </c>
      <c r="AA127" s="569" t="str">
        <f t="shared" ref="AA127:AA129" si="141">+Y127</f>
        <v/>
      </c>
      <c r="AB127" s="568" t="str">
        <f t="shared" ref="AB127:AB129" si="142">IFERROR(IF(AC127="","",IF(AC127&lt;=0.2,"Leve",IF(AC127&lt;=0.4,"Menor",IF(AC127&lt;=0.6,"Moderado",IF(AC127&lt;=0.8,"Mayor","Catastrófico"))))),"")</f>
        <v/>
      </c>
      <c r="AC127" s="569" t="str">
        <f>IFERROR(IF(AND(R126="Impacto",R127="Impacto"),(AC126-(+AC126*U127)),IF(R127="Impacto",(N126-(+N126*U127)),IF(R127="Probabilidad",AC126,""))),"")</f>
        <v/>
      </c>
      <c r="AD127" s="568" t="str">
        <f t="shared" ref="AD127:AD128" si="143">IFERROR(IF(OR(AND(Z127="Muy Baja",AB127="Leve"),AND(Z127="Muy Baja",AB127="Menor"),AND(Z127="Baja",AB127="Leve")),"Bajo",IF(OR(AND(Z127="Muy baja",AB127="Moderado"),AND(Z127="Baja",AB127="Menor"),AND(Z127="Baja",AB127="Moderado"),AND(Z127="Media",AB127="Leve"),AND(Z127="Media",AB127="Menor"),AND(Z127="Media",AB127="Moderado"),AND(Z127="Alta",AB127="Leve"),AND(Z127="Alta",AB127="Menor")),"Moderado",IF(OR(AND(Z127="Muy Baja",AB127="Mayor"),AND(Z127="Baja",AB127="Mayor"),AND(Z127="Media",AB127="Mayor"),AND(Z127="Alta",AB127="Moderado"),AND(Z127="Alta",AB127="Mayor"),AND(Z127="Muy Alta",AB127="Leve"),AND(Z127="Muy Alta",AB127="Menor"),AND(Z127="Muy Alta",AB127="Moderado"),AND(Z127="Muy Alta",AB127="Mayor")),"Alto",IF(OR(AND(Z127="Muy Baja",AB127="Catastrófico"),AND(Z127="Baja",AB127="Catastrófico"),AND(Z127="Media",AB127="Catastrófico"),AND(Z127="Alta",AB127="Catastrófico"),AND(Z127="Muy Alta",AB127="Catastrófico")),"Extremo","")))),"")</f>
        <v/>
      </c>
      <c r="AE127" s="830"/>
      <c r="AF127" s="539"/>
      <c r="AG127" s="594"/>
      <c r="AH127" s="577"/>
      <c r="AI127" s="577"/>
      <c r="AJ127" s="539"/>
      <c r="AK127" s="539"/>
      <c r="AL127" s="572"/>
      <c r="AM127" s="572"/>
      <c r="AN127" s="572"/>
      <c r="AO127" s="572"/>
      <c r="AP127" s="573"/>
      <c r="AQ127" s="573"/>
      <c r="AR127" s="574"/>
      <c r="AS127" s="574"/>
      <c r="AT127" s="575"/>
      <c r="AU127" s="550"/>
    </row>
    <row r="128" spans="1:47" s="551" customFormat="1" ht="57" hidden="1" customHeight="1" x14ac:dyDescent="0.25">
      <c r="A128" s="846"/>
      <c r="B128" s="837"/>
      <c r="C128" s="837"/>
      <c r="D128" s="837"/>
      <c r="E128" s="837"/>
      <c r="F128" s="837"/>
      <c r="G128" s="837"/>
      <c r="H128" s="821"/>
      <c r="I128" s="831"/>
      <c r="J128" s="839"/>
      <c r="K128" s="845"/>
      <c r="L128" s="839"/>
      <c r="M128" s="831"/>
      <c r="N128" s="839"/>
      <c r="O128" s="831"/>
      <c r="P128" s="564">
        <v>3</v>
      </c>
      <c r="Q128" s="565"/>
      <c r="R128" s="565" t="str">
        <f t="shared" si="134"/>
        <v/>
      </c>
      <c r="S128" s="565"/>
      <c r="T128" s="565"/>
      <c r="U128" s="565" t="str">
        <f t="shared" si="135"/>
        <v/>
      </c>
      <c r="V128" s="565"/>
      <c r="W128" s="565"/>
      <c r="X128" s="565"/>
      <c r="Y128" s="567" t="str">
        <f>IFERROR(IF(AND(R127="Probabilidad",R128="Probabilidad"),(AA127-(+AA127*U128)),IF(AND(R127="Impacto",R128="Probabilidad"),(AA126-(+AA126*U128)),IF(R128="Impacto",AA127,""))),"")</f>
        <v/>
      </c>
      <c r="Z128" s="568" t="str">
        <f t="shared" si="140"/>
        <v/>
      </c>
      <c r="AA128" s="569" t="str">
        <f t="shared" si="141"/>
        <v/>
      </c>
      <c r="AB128" s="568" t="str">
        <f t="shared" si="142"/>
        <v/>
      </c>
      <c r="AC128" s="569" t="str">
        <f>IFERROR(IF(AND(R127="Impacto",R128="Impacto"),(AC127-(+AC127*U128)),IF(AND(R127="Probabilidad",R128="Impacto"),(AC126-(+AC126*U128)),IF(R128="Probabilidad",AC127,""))),"")</f>
        <v/>
      </c>
      <c r="AD128" s="568" t="str">
        <f t="shared" si="143"/>
        <v/>
      </c>
      <c r="AE128" s="830"/>
      <c r="AF128" s="539"/>
      <c r="AG128" s="594"/>
      <c r="AH128" s="577"/>
      <c r="AI128" s="577"/>
      <c r="AJ128" s="539"/>
      <c r="AK128" s="539"/>
      <c r="AL128" s="572"/>
      <c r="AM128" s="572"/>
      <c r="AN128" s="572"/>
      <c r="AO128" s="572"/>
      <c r="AP128" s="573"/>
      <c r="AQ128" s="573"/>
      <c r="AR128" s="574"/>
      <c r="AS128" s="574"/>
      <c r="AT128" s="575"/>
      <c r="AU128" s="550"/>
    </row>
    <row r="129" spans="1:47" s="551" customFormat="1" ht="46.5" hidden="1" customHeight="1" x14ac:dyDescent="0.25">
      <c r="A129" s="846"/>
      <c r="B129" s="837"/>
      <c r="C129" s="837"/>
      <c r="D129" s="837"/>
      <c r="E129" s="837"/>
      <c r="F129" s="837"/>
      <c r="G129" s="837"/>
      <c r="H129" s="821"/>
      <c r="I129" s="831"/>
      <c r="J129" s="839"/>
      <c r="K129" s="845"/>
      <c r="L129" s="839"/>
      <c r="M129" s="831"/>
      <c r="N129" s="839"/>
      <c r="O129" s="831"/>
      <c r="P129" s="564">
        <v>4</v>
      </c>
      <c r="Q129" s="565"/>
      <c r="R129" s="565" t="str">
        <f t="shared" si="134"/>
        <v/>
      </c>
      <c r="S129" s="565"/>
      <c r="T129" s="565"/>
      <c r="U129" s="565" t="str">
        <f t="shared" si="135"/>
        <v/>
      </c>
      <c r="V129" s="565"/>
      <c r="W129" s="565"/>
      <c r="X129" s="565"/>
      <c r="Y129" s="567" t="str">
        <f>IFERROR(IF(AND(R128="Probabilidad",R129="Probabilidad"),(AA128-(+AA128*U129)),IF(AND(R128="Impacto",R129="Probabilidad"),(AA127-(+AA127*U129)),IF(R129="Impacto",AA128,""))),"")</f>
        <v/>
      </c>
      <c r="Z129" s="568" t="str">
        <f t="shared" si="140"/>
        <v/>
      </c>
      <c r="AA129" s="569" t="str">
        <f t="shared" si="141"/>
        <v/>
      </c>
      <c r="AB129" s="568" t="str">
        <f t="shared" si="142"/>
        <v/>
      </c>
      <c r="AC129" s="569" t="str">
        <f>IFERROR(IF(AND(R128="Impacto",R129="Impacto"),(AC128-(+AC128*U129)),IF(AND(R128="Probabilidad",R129="Impacto"),(AC127-(+AC127*U129)),IF(R129="Probabilidad",AC128,""))),"")</f>
        <v/>
      </c>
      <c r="AD129" s="568" t="str">
        <f>IFERROR(IF(OR(AND(Z129="Muy Baja",AB129="Leve"),AND(Z129="Muy Baja",AB129="Menor"),AND(Z129="Baja",AB129="Leve")),"Bajo",IF(OR(AND(Z129="Muy baja",AB129="Moderado"),AND(Z129="Baja",AB129="Menor"),AND(Z129="Baja",AB129="Moderado"),AND(Z129="Media",AB129="Leve"),AND(Z129="Media",AB129="Menor"),AND(Z129="Media",AB129="Moderado"),AND(Z129="Alta",AB129="Leve"),AND(Z129="Alta",AB129="Menor")),"Moderado",IF(OR(AND(Z129="Muy Baja",AB129="Mayor"),AND(Z129="Baja",AB129="Mayor"),AND(Z129="Media",AB129="Mayor"),AND(Z129="Alta",AB129="Moderado"),AND(Z129="Alta",AB129="Mayor"),AND(Z129="Muy Alta",AB129="Leve"),AND(Z129="Muy Alta",AB129="Menor"),AND(Z129="Muy Alta",AB129="Moderado"),AND(Z129="Muy Alta",AB129="Mayor")),"Alto",IF(OR(AND(Z129="Muy Baja",AB129="Catastrófico"),AND(Z129="Baja",AB129="Catastrófico"),AND(Z129="Media",AB129="Catastrófico"),AND(Z129="Alta",AB129="Catastrófico"),AND(Z129="Muy Alta",AB129="Catastrófico")),"Extremo","")))),"")</f>
        <v/>
      </c>
      <c r="AE129" s="830"/>
      <c r="AF129" s="539"/>
      <c r="AG129" s="594"/>
      <c r="AH129" s="577"/>
      <c r="AI129" s="577"/>
      <c r="AJ129" s="539"/>
      <c r="AK129" s="539"/>
      <c r="AL129" s="572"/>
      <c r="AM129" s="572"/>
      <c r="AN129" s="572"/>
      <c r="AO129" s="572"/>
      <c r="AP129" s="573"/>
      <c r="AQ129" s="573"/>
      <c r="AR129" s="574"/>
      <c r="AS129" s="574"/>
      <c r="AT129" s="575"/>
      <c r="AU129" s="550"/>
    </row>
    <row r="130" spans="1:47" s="551" customFormat="1" ht="148.5" customHeight="1" x14ac:dyDescent="0.25">
      <c r="A130" s="846">
        <v>3</v>
      </c>
      <c r="B130" s="837" t="s">
        <v>809</v>
      </c>
      <c r="C130" s="837" t="s">
        <v>823</v>
      </c>
      <c r="D130" s="837" t="s">
        <v>837</v>
      </c>
      <c r="E130" s="837" t="s">
        <v>838</v>
      </c>
      <c r="F130" s="837" t="s">
        <v>839</v>
      </c>
      <c r="G130" s="837" t="s">
        <v>929</v>
      </c>
      <c r="H130" s="821">
        <v>1500</v>
      </c>
      <c r="I130" s="831" t="str">
        <f>IF(H130&lt;=0,"",IF(H130&lt;=2,"Muy Baja",IF(H130&lt;=24,"Baja",IF(H130&lt;=500,"Media",IF(H130&lt;=5000,"Alta","Muy Alta")))))</f>
        <v>Alta</v>
      </c>
      <c r="J130" s="839">
        <f>IF(I130="","",IF(I130="Muy Baja",0.2,IF(I130="Baja",0.4,IF(I130="Media",0.6,IF(I130="Alta",0.8,IF(I130="Muy Alta",1,))))))</f>
        <v>0.8</v>
      </c>
      <c r="K130" s="845" t="s">
        <v>130</v>
      </c>
      <c r="L130" s="839" t="str">
        <f>IF(NOT(ISERROR(MATCH(K130,'Tabla Impacto'!$B$221:$B$223,0))),'Tabla Impacto'!$F$223&amp;"Por favor no seleccionar los criterios de impacto(Afectación Económica o presupuestal y Pérdida Reputacional)",K130)</f>
        <v xml:space="preserve">     El riesgo afecta la imagen de de la entidad con efecto publicitario sostenido a nivel de sector administrativo, nivel departamental o municipal</v>
      </c>
      <c r="M130" s="831" t="str">
        <f>IF(OR(L130='Tabla Impacto'!$C$11,L130='Tabla Impacto'!$D$11),"Leve",IF(OR(L130='Tabla Impacto'!$C$12,L130='Tabla Impacto'!$D$12),"Menor",IF(OR(L130='Tabla Impacto'!$C$13,L130='Tabla Impacto'!$D$13),"Moderado",IF(OR(L130='Tabla Impacto'!$C$14,L130='Tabla Impacto'!$D$14),"Mayor",IF(OR(L130='Tabla Impacto'!$C$15,L130='Tabla Impacto'!$D$15),"Catastrófico","")))))</f>
        <v>Mayor</v>
      </c>
      <c r="N130" s="839">
        <f>IF(M130="","",IF(M130="Leve",0.2,IF(M130="Menor",0.4,IF(M130="Moderado",0.6,IF(M130="Mayor",0.8,IF(M130="Catastrófico",1,))))))</f>
        <v>0.8</v>
      </c>
      <c r="O130" s="831" t="str">
        <f>IF(OR(AND(I130="Muy Baja",M130="Leve"),AND(I130="Muy Baja",M130="Menor"),AND(I130="Baja",M130="Leve")),"Bajo",IF(OR(AND(I130="Muy baja",M130="Moderado"),AND(I130="Baja",M130="Menor"),AND(I130="Baja",M130="Moderado"),AND(I130="Media",M130="Leve"),AND(I130="Media",M130="Menor"),AND(I130="Media",M130="Moderado"),AND(I130="Alta",M130="Leve"),AND(I130="Alta",M130="Menor")),"Moderado",IF(OR(AND(I130="Muy Baja",M130="Mayor"),AND(I130="Baja",M130="Mayor"),AND(I130="Media",M130="Mayor"),AND(I130="Alta",M130="Moderado"),AND(I130="Alta",M130="Mayor"),AND(I130="Muy Alta",M130="Leve"),AND(I130="Muy Alta",M130="Menor"),AND(I130="Muy Alta",M130="Moderado"),AND(I130="Muy Alta",M130="Mayor")),"Alto",IF(OR(AND(I130="Muy Baja",M130="Catastrófico"),AND(I130="Baja",M130="Catastrófico"),AND(I130="Media",M130="Catastrófico"),AND(I130="Alta",M130="Catastrófico"),AND(I130="Muy Alta",M130="Catastrófico")),"Extremo",""))))</f>
        <v>Alto</v>
      </c>
      <c r="P130" s="564">
        <v>1</v>
      </c>
      <c r="Q130" s="565" t="s">
        <v>1142</v>
      </c>
      <c r="R130" s="566" t="str">
        <f t="shared" si="134"/>
        <v>Probabilidad</v>
      </c>
      <c r="S130" s="566" t="s">
        <v>13</v>
      </c>
      <c r="T130" s="566" t="s">
        <v>8</v>
      </c>
      <c r="U130" s="566" t="str">
        <f t="shared" si="135"/>
        <v>40%</v>
      </c>
      <c r="V130" s="566" t="s">
        <v>18</v>
      </c>
      <c r="W130" s="566" t="s">
        <v>21</v>
      </c>
      <c r="X130" s="566" t="s">
        <v>539</v>
      </c>
      <c r="Y130" s="567">
        <f>IFERROR(IF(R130="Probabilidad",(J130-(+J130*U130)),IF(R130="Impacto",J130,"")),"")</f>
        <v>0.48</v>
      </c>
      <c r="Z130" s="568" t="str">
        <f>IFERROR(IF(Y130="","",IF(Y130&lt;=0.2,"Muy Baja",IF(Y130&lt;=0.4,"Baja",IF(Y130&lt;=0.6,"Media",IF(Y130&lt;=0.8,"Alta","Muy Alta"))))),"")</f>
        <v>Media</v>
      </c>
      <c r="AA130" s="569">
        <f>+Y130</f>
        <v>0.48</v>
      </c>
      <c r="AB130" s="568" t="str">
        <f>IFERROR(IF(AC130="","",IF(AC130&lt;=0.2,"Leve",IF(AC130&lt;=0.4,"Menor",IF(AC130&lt;=0.6,"Moderado",IF(AC130&lt;=0.8,"Mayor","Catastrófico"))))),"")</f>
        <v>Mayor</v>
      </c>
      <c r="AC130" s="569">
        <f>IFERROR(IF(R130="Impacto",(N130-(+N130*U130)),IF(R130="Probabilidad",N130,"")),"")</f>
        <v>0.8</v>
      </c>
      <c r="AD130" s="568" t="str">
        <f>IFERROR(IF(OR(AND(Z130="Muy Baja",AB130="Leve"),AND(Z130="Muy Baja",AB130="Menor"),AND(Z130="Baja",AB130="Leve")),"Bajo",IF(OR(AND(Z130="Muy baja",AB130="Moderado"),AND(Z130="Baja",AB130="Menor"),AND(Z130="Baja",AB130="Moderado"),AND(Z130="Media",AB130="Leve"),AND(Z130="Media",AB130="Menor"),AND(Z130="Media",AB130="Moderado"),AND(Z130="Alta",AB130="Leve"),AND(Z130="Alta",AB130="Menor")),"Moderado",IF(OR(AND(Z130="Muy Baja",AB130="Mayor"),AND(Z130="Baja",AB130="Mayor"),AND(Z130="Media",AB130="Mayor"),AND(Z130="Alta",AB130="Moderado"),AND(Z130="Alta",AB130="Mayor"),AND(Z130="Muy Alta",AB130="Leve"),AND(Z130="Muy Alta",AB130="Menor"),AND(Z130="Muy Alta",AB130="Moderado"),AND(Z130="Muy Alta",AB130="Mayor")),"Alto",IF(OR(AND(Z130="Muy Baja",AB130="Catastrófico"),AND(Z130="Baja",AB130="Catastrófico"),AND(Z130="Media",AB130="Catastrófico"),AND(Z130="Alta",AB130="Catastrófico"),AND(Z130="Muy Alta",AB130="Catastrófico")),"Extremo","")))),"")</f>
        <v>Alto</v>
      </c>
      <c r="AE130" s="830" t="s">
        <v>26</v>
      </c>
      <c r="AF130" s="553" t="s">
        <v>1143</v>
      </c>
      <c r="AG130" s="538" t="s">
        <v>1144</v>
      </c>
      <c r="AH130" s="233">
        <v>45656</v>
      </c>
      <c r="AI130" s="538" t="s">
        <v>1145</v>
      </c>
      <c r="AJ130" s="538" t="s">
        <v>1141</v>
      </c>
      <c r="AK130" s="538" t="s">
        <v>1144</v>
      </c>
      <c r="AL130" s="572"/>
      <c r="AM130" s="572"/>
      <c r="AN130" s="572"/>
      <c r="AO130" s="572"/>
      <c r="AP130" s="573"/>
      <c r="AQ130" s="573"/>
      <c r="AR130" s="574"/>
      <c r="AS130" s="574"/>
      <c r="AT130" s="575"/>
      <c r="AU130" s="550"/>
    </row>
    <row r="131" spans="1:47" s="551" customFormat="1" ht="46.5" hidden="1" customHeight="1" x14ac:dyDescent="0.25">
      <c r="A131" s="846"/>
      <c r="B131" s="837"/>
      <c r="C131" s="837"/>
      <c r="D131" s="837"/>
      <c r="E131" s="837"/>
      <c r="F131" s="837"/>
      <c r="G131" s="837"/>
      <c r="H131" s="821"/>
      <c r="I131" s="831"/>
      <c r="J131" s="839"/>
      <c r="K131" s="845"/>
      <c r="L131" s="839"/>
      <c r="M131" s="831"/>
      <c r="N131" s="839"/>
      <c r="O131" s="831"/>
      <c r="P131" s="564">
        <v>2</v>
      </c>
      <c r="Q131" s="565"/>
      <c r="R131" s="566"/>
      <c r="S131" s="566"/>
      <c r="T131" s="566"/>
      <c r="U131" s="566" t="str">
        <f t="shared" si="135"/>
        <v/>
      </c>
      <c r="V131" s="566"/>
      <c r="W131" s="566"/>
      <c r="X131" s="566"/>
      <c r="Y131" s="567" t="str">
        <f>IFERROR(IF(AND(R130="Probabilidad",R131="Probabilidad"),(AA130-(+AA130*U131)),IF(R131="Probabilidad",(J130-(+J130*U131)),IF(R131="Impacto",AA130,""))),"")</f>
        <v/>
      </c>
      <c r="Z131" s="568" t="str">
        <f t="shared" ref="Z131:Z133" si="144">IFERROR(IF(Y131="","",IF(Y131&lt;=0.2,"Muy Baja",IF(Y131&lt;=0.4,"Baja",IF(Y131&lt;=0.6,"Media",IF(Y131&lt;=0.8,"Alta","Muy Alta"))))),"")</f>
        <v/>
      </c>
      <c r="AA131" s="569" t="str">
        <f t="shared" ref="AA131:AA133" si="145">+Y131</f>
        <v/>
      </c>
      <c r="AB131" s="568" t="str">
        <f t="shared" ref="AB131:AB133" si="146">IFERROR(IF(AC131="","",IF(AC131&lt;=0.2,"Leve",IF(AC131&lt;=0.4,"Menor",IF(AC131&lt;=0.6,"Moderado",IF(AC131&lt;=0.8,"Mayor","Catastrófico"))))),"")</f>
        <v/>
      </c>
      <c r="AC131" s="569" t="str">
        <f>IFERROR(IF(AND(R130="Impacto",R131="Impacto"),(AC130-(+AC130*U131)),IF(R131="Impacto",(N130-(+N130*U131)),IF(R131="Probabilidad",AC130,""))),"")</f>
        <v/>
      </c>
      <c r="AD131" s="568" t="str">
        <f t="shared" ref="AD131:AD132" si="147">IFERROR(IF(OR(AND(Z131="Muy Baja",AB131="Leve"),AND(Z131="Muy Baja",AB131="Menor"),AND(Z131="Baja",AB131="Leve")),"Bajo",IF(OR(AND(Z131="Muy baja",AB131="Moderado"),AND(Z131="Baja",AB131="Menor"),AND(Z131="Baja",AB131="Moderado"),AND(Z131="Media",AB131="Leve"),AND(Z131="Media",AB131="Menor"),AND(Z131="Media",AB131="Moderado"),AND(Z131="Alta",AB131="Leve"),AND(Z131="Alta",AB131="Menor")),"Moderado",IF(OR(AND(Z131="Muy Baja",AB131="Mayor"),AND(Z131="Baja",AB131="Mayor"),AND(Z131="Media",AB131="Mayor"),AND(Z131="Alta",AB131="Moderado"),AND(Z131="Alta",AB131="Mayor"),AND(Z131="Muy Alta",AB131="Leve"),AND(Z131="Muy Alta",AB131="Menor"),AND(Z131="Muy Alta",AB131="Moderado"),AND(Z131="Muy Alta",AB131="Mayor")),"Alto",IF(OR(AND(Z131="Muy Baja",AB131="Catastrófico"),AND(Z131="Baja",AB131="Catastrófico"),AND(Z131="Media",AB131="Catastrófico"),AND(Z131="Alta",AB131="Catastrófico"),AND(Z131="Muy Alta",AB131="Catastrófico")),"Extremo","")))),"")</f>
        <v/>
      </c>
      <c r="AE131" s="830"/>
      <c r="AF131" s="564"/>
      <c r="AG131" s="566"/>
      <c r="AH131" s="571"/>
      <c r="AI131" s="539"/>
      <c r="AJ131" s="539"/>
      <c r="AK131" s="539"/>
      <c r="AL131" s="572"/>
      <c r="AM131" s="572"/>
      <c r="AN131" s="572"/>
      <c r="AO131" s="572"/>
      <c r="AP131" s="573"/>
      <c r="AQ131" s="573"/>
      <c r="AR131" s="574"/>
      <c r="AS131" s="574"/>
      <c r="AT131" s="575"/>
      <c r="AU131" s="550"/>
    </row>
    <row r="132" spans="1:47" s="551" customFormat="1" ht="28.5" hidden="1" customHeight="1" x14ac:dyDescent="0.25">
      <c r="A132" s="846"/>
      <c r="B132" s="837"/>
      <c r="C132" s="837"/>
      <c r="D132" s="837"/>
      <c r="E132" s="837"/>
      <c r="F132" s="837"/>
      <c r="G132" s="837"/>
      <c r="H132" s="821"/>
      <c r="I132" s="831"/>
      <c r="J132" s="839"/>
      <c r="K132" s="845"/>
      <c r="L132" s="839"/>
      <c r="M132" s="831"/>
      <c r="N132" s="839"/>
      <c r="O132" s="831"/>
      <c r="P132" s="564">
        <v>3</v>
      </c>
      <c r="Q132" s="565"/>
      <c r="R132" s="566"/>
      <c r="S132" s="566"/>
      <c r="T132" s="566"/>
      <c r="U132" s="566" t="str">
        <f t="shared" si="135"/>
        <v/>
      </c>
      <c r="V132" s="566"/>
      <c r="W132" s="566"/>
      <c r="X132" s="566"/>
      <c r="Y132" s="567" t="str">
        <f>IFERROR(IF(AND(R131="Probabilidad",R132="Probabilidad"),(AA131-(+AA131*U132)),IF(AND(R131="Impacto",R132="Probabilidad"),(AA130-(+AA130*U132)),IF(R132="Impacto",AA131,""))),"")</f>
        <v/>
      </c>
      <c r="Z132" s="568" t="str">
        <f t="shared" si="144"/>
        <v/>
      </c>
      <c r="AA132" s="569" t="str">
        <f t="shared" si="145"/>
        <v/>
      </c>
      <c r="AB132" s="568" t="str">
        <f t="shared" si="146"/>
        <v/>
      </c>
      <c r="AC132" s="569" t="str">
        <f>IFERROR(IF(AND(R131="Impacto",R132="Impacto"),(AC131-(+AC131*U132)),IF(AND(R131="Probabilidad",R132="Impacto"),(AC130-(+AC130*U132)),IF(R132="Probabilidad",AC131,""))),"")</f>
        <v/>
      </c>
      <c r="AD132" s="568" t="str">
        <f t="shared" si="147"/>
        <v/>
      </c>
      <c r="AE132" s="830"/>
      <c r="AF132" s="539"/>
      <c r="AG132" s="539"/>
      <c r="AH132" s="243"/>
      <c r="AI132" s="539"/>
      <c r="AJ132" s="539"/>
      <c r="AK132" s="539"/>
      <c r="AL132" s="572"/>
      <c r="AM132" s="572"/>
      <c r="AN132" s="572"/>
      <c r="AO132" s="572"/>
      <c r="AP132" s="573"/>
      <c r="AQ132" s="573"/>
      <c r="AR132" s="574"/>
      <c r="AS132" s="574"/>
      <c r="AT132" s="575"/>
      <c r="AU132" s="550"/>
    </row>
    <row r="133" spans="1:47" s="551" customFormat="1" ht="39" hidden="1" customHeight="1" x14ac:dyDescent="0.25">
      <c r="A133" s="846"/>
      <c r="B133" s="837"/>
      <c r="C133" s="837"/>
      <c r="D133" s="837"/>
      <c r="E133" s="837"/>
      <c r="F133" s="837"/>
      <c r="G133" s="837"/>
      <c r="H133" s="821"/>
      <c r="I133" s="831"/>
      <c r="J133" s="839"/>
      <c r="K133" s="845"/>
      <c r="L133" s="839"/>
      <c r="M133" s="831"/>
      <c r="N133" s="839"/>
      <c r="O133" s="831"/>
      <c r="P133" s="564">
        <v>4</v>
      </c>
      <c r="Q133" s="565"/>
      <c r="R133" s="566"/>
      <c r="S133" s="566"/>
      <c r="T133" s="566"/>
      <c r="U133" s="566" t="str">
        <f t="shared" si="135"/>
        <v/>
      </c>
      <c r="V133" s="566"/>
      <c r="W133" s="566"/>
      <c r="X133" s="566"/>
      <c r="Y133" s="567" t="str">
        <f>IFERROR(IF(AND(R132="Probabilidad",R133="Probabilidad"),(AA132-(+AA132*U133)),IF(AND(R132="Impacto",R133="Probabilidad"),(AA131-(+AA131*U133)),IF(R133="Impacto",AA132,""))),"")</f>
        <v/>
      </c>
      <c r="Z133" s="568" t="str">
        <f t="shared" si="144"/>
        <v/>
      </c>
      <c r="AA133" s="569" t="str">
        <f t="shared" si="145"/>
        <v/>
      </c>
      <c r="AB133" s="568" t="str">
        <f t="shared" si="146"/>
        <v/>
      </c>
      <c r="AC133" s="569" t="str">
        <f>IFERROR(IF(AND(R132="Impacto",R133="Impacto"),(AC132-(+AC132*U133)),IF(AND(R132="Probabilidad",R133="Impacto"),(AC131-(+AC131*U133)),IF(R133="Probabilidad",AC132,""))),"")</f>
        <v/>
      </c>
      <c r="AD133" s="568" t="str">
        <f>IFERROR(IF(OR(AND(Z133="Muy Baja",AB133="Leve"),AND(Z133="Muy Baja",AB133="Menor"),AND(Z133="Baja",AB133="Leve")),"Bajo",IF(OR(AND(Z133="Muy baja",AB133="Moderado"),AND(Z133="Baja",AB133="Menor"),AND(Z133="Baja",AB133="Moderado"),AND(Z133="Media",AB133="Leve"),AND(Z133="Media",AB133="Menor"),AND(Z133="Media",AB133="Moderado"),AND(Z133="Alta",AB133="Leve"),AND(Z133="Alta",AB133="Menor")),"Moderado",IF(OR(AND(Z133="Muy Baja",AB133="Mayor"),AND(Z133="Baja",AB133="Mayor"),AND(Z133="Media",AB133="Mayor"),AND(Z133="Alta",AB133="Moderado"),AND(Z133="Alta",AB133="Mayor"),AND(Z133="Muy Alta",AB133="Leve"),AND(Z133="Muy Alta",AB133="Menor"),AND(Z133="Muy Alta",AB133="Moderado"),AND(Z133="Muy Alta",AB133="Mayor")),"Alto",IF(OR(AND(Z133="Muy Baja",AB133="Catastrófico"),AND(Z133="Baja",AB133="Catastrófico"),AND(Z133="Media",AB133="Catastrófico"),AND(Z133="Alta",AB133="Catastrófico"),AND(Z133="Muy Alta",AB133="Catastrófico")),"Extremo","")))),"")</f>
        <v/>
      </c>
      <c r="AE133" s="830"/>
      <c r="AF133" s="564"/>
      <c r="AG133" s="564"/>
      <c r="AH133" s="571"/>
      <c r="AI133" s="564"/>
      <c r="AJ133" s="539"/>
      <c r="AK133" s="539"/>
      <c r="AL133" s="572"/>
      <c r="AM133" s="572"/>
      <c r="AN133" s="572"/>
      <c r="AO133" s="572"/>
      <c r="AP133" s="573"/>
      <c r="AQ133" s="573"/>
      <c r="AR133" s="574"/>
      <c r="AS133" s="574"/>
      <c r="AT133" s="575"/>
      <c r="AU133" s="550"/>
    </row>
    <row r="134" spans="1:47" s="551" customFormat="1" ht="276.75" hidden="1" customHeight="1" x14ac:dyDescent="0.25">
      <c r="A134" s="846">
        <v>34</v>
      </c>
      <c r="B134" s="837" t="s">
        <v>809</v>
      </c>
      <c r="C134" s="837" t="s">
        <v>115</v>
      </c>
      <c r="D134" s="837" t="s">
        <v>840</v>
      </c>
      <c r="E134" s="837" t="s">
        <v>841</v>
      </c>
      <c r="F134" s="837" t="s">
        <v>842</v>
      </c>
      <c r="G134" s="837" t="s">
        <v>540</v>
      </c>
      <c r="H134" s="821">
        <v>1800</v>
      </c>
      <c r="I134" s="831" t="str">
        <f>IF(H134&lt;=0,"",IF(H134&lt;=2,"Muy Baja",IF(H134&lt;=24,"Baja",IF(H134&lt;=500,"Media",IF(H134&lt;=5000,"Alta","Muy Alta")))))</f>
        <v>Alta</v>
      </c>
      <c r="J134" s="839">
        <f>IF(I134="","",IF(I134="Muy Baja",0.2,IF(I134="Baja",0.4,IF(I134="Media",0.6,IF(I134="Alta",0.8,IF(I134="Muy Alta",1,))))))</f>
        <v>0.8</v>
      </c>
      <c r="K134" s="845" t="s">
        <v>129</v>
      </c>
      <c r="L134" s="839" t="str">
        <f>IF(NOT(ISERROR(MATCH(K134,'Tabla Impacto'!$B$221:$B$223,0))),'Tabla Impacto'!$F$223&amp;"Por favor no seleccionar los criterios de impacto(Afectación Económica o presupuestal y Pérdida Reputacional)",K134)</f>
        <v xml:space="preserve">     El riesgo afecta la imagen de la entidad con algunos usuarios de relevancia frente al logro de los objetivos</v>
      </c>
      <c r="M134" s="831" t="str">
        <f>IF(OR(L134='Tabla Impacto'!$C$11,L134='Tabla Impacto'!$D$11),"Leve",IF(OR(L134='Tabla Impacto'!$C$12,L134='Tabla Impacto'!$D$12),"Menor",IF(OR(L134='Tabla Impacto'!$C$13,L134='Tabla Impacto'!$D$13),"Moderado",IF(OR(L134='Tabla Impacto'!$C$14,L134='Tabla Impacto'!$D$14),"Mayor",IF(OR(L134='Tabla Impacto'!$C$15,L134='Tabla Impacto'!$D$15),"Catastrófico","")))))</f>
        <v>Moderado</v>
      </c>
      <c r="N134" s="839">
        <f>IF(M134="","",IF(M134="Leve",0.2,IF(M134="Menor",0.4,IF(M134="Moderado",0.6,IF(M134="Mayor",0.8,IF(M134="Catastrófico",1,))))))</f>
        <v>0.6</v>
      </c>
      <c r="O134" s="831" t="str">
        <f>IF(OR(AND(I134="Muy Baja",M134="Leve"),AND(I134="Muy Baja",M134="Menor"),AND(I134="Baja",M134="Leve")),"Bajo",IF(OR(AND(I134="Muy baja",M134="Moderado"),AND(I134="Baja",M134="Menor"),AND(I134="Baja",M134="Moderado"),AND(I134="Media",M134="Leve"),AND(I134="Media",M134="Menor"),AND(I134="Media",M134="Moderado"),AND(I134="Alta",M134="Leve"),AND(I134="Alta",M134="Menor")),"Moderado",IF(OR(AND(I134="Muy Baja",M134="Mayor"),AND(I134="Baja",M134="Mayor"),AND(I134="Media",M134="Mayor"),AND(I134="Alta",M134="Moderado"),AND(I134="Alta",M134="Mayor"),AND(I134="Muy Alta",M134="Leve"),AND(I134="Muy Alta",M134="Menor"),AND(I134="Muy Alta",M134="Moderado"),AND(I134="Muy Alta",M134="Mayor")),"Alto",IF(OR(AND(I134="Muy Baja",M134="Catastrófico"),AND(I134="Baja",M134="Catastrófico"),AND(I134="Media",M134="Catastrófico"),AND(I134="Alta",M134="Catastrófico"),AND(I134="Muy Alta",M134="Catastrófico")),"Extremo",""))))</f>
        <v>Alto</v>
      </c>
      <c r="P134" s="564">
        <v>1</v>
      </c>
      <c r="Q134" s="565" t="s">
        <v>1146</v>
      </c>
      <c r="R134" s="565" t="str">
        <f>IF(OR(S134="Preventivo",S134="Detectivo"),"Probabilidad",IF(S134="Correctivo","Impacto",""))</f>
        <v>Probabilidad</v>
      </c>
      <c r="S134" s="565" t="s">
        <v>13</v>
      </c>
      <c r="T134" s="565" t="s">
        <v>8</v>
      </c>
      <c r="U134" s="565" t="str">
        <f t="shared" si="135"/>
        <v>40%</v>
      </c>
      <c r="V134" s="565" t="s">
        <v>18</v>
      </c>
      <c r="W134" s="565" t="s">
        <v>21</v>
      </c>
      <c r="X134" s="565" t="s">
        <v>539</v>
      </c>
      <c r="Y134" s="567">
        <f>IFERROR(IF(R134="Probabilidad",(J134-(+J134*U134)),IF(R134="Impacto",J134,"")),"")</f>
        <v>0.48</v>
      </c>
      <c r="Z134" s="568" t="str">
        <f>IFERROR(IF(Y134="","",IF(Y134&lt;=0.2,"Muy Baja",IF(Y134&lt;=0.4,"Baja",IF(Y134&lt;=0.6,"Media",IF(Y134&lt;=0.8,"Alta","Muy Alta"))))),"")</f>
        <v>Media</v>
      </c>
      <c r="AA134" s="569">
        <f>+Y134</f>
        <v>0.48</v>
      </c>
      <c r="AB134" s="568" t="str">
        <f>IFERROR(IF(AC134="","",IF(AC134&lt;=0.2,"Leve",IF(AC134&lt;=0.4,"Menor",IF(AC134&lt;=0.6,"Moderado",IF(AC134&lt;=0.8,"Mayor","Catastrófico"))))),"")</f>
        <v>Moderado</v>
      </c>
      <c r="AC134" s="569">
        <f>IFERROR(IF(R134="Impacto",(N134-(+N134*U134)),IF(R134="Probabilidad",N134,"")),"")</f>
        <v>0.6</v>
      </c>
      <c r="AD134" s="568" t="str">
        <f>IFERROR(IF(OR(AND(Z134="Muy Baja",AB134="Leve"),AND(Z134="Muy Baja",AB134="Menor"),AND(Z134="Baja",AB134="Leve")),"Bajo",IF(OR(AND(Z134="Muy baja",AB134="Moderado"),AND(Z134="Baja",AB134="Menor"),AND(Z134="Baja",AB134="Moderado"),AND(Z134="Media",AB134="Leve"),AND(Z134="Media",AB134="Menor"),AND(Z134="Media",AB134="Moderado"),AND(Z134="Alta",AB134="Leve"),AND(Z134="Alta",AB134="Menor")),"Moderado",IF(OR(AND(Z134="Muy Baja",AB134="Mayor"),AND(Z134="Baja",AB134="Mayor"),AND(Z134="Media",AB134="Mayor"),AND(Z134="Alta",AB134="Moderado"),AND(Z134="Alta",AB134="Mayor"),AND(Z134="Muy Alta",AB134="Leve"),AND(Z134="Muy Alta",AB134="Menor"),AND(Z134="Muy Alta",AB134="Moderado"),AND(Z134="Muy Alta",AB134="Mayor")),"Alto",IF(OR(AND(Z134="Muy Baja",AB134="Catastrófico"),AND(Z134="Baja",AB134="Catastrófico"),AND(Z134="Media",AB134="Catastrófico"),AND(Z134="Alta",AB134="Catastrófico"),AND(Z134="Muy Alta",AB134="Catastrófico")),"Extremo","")))),"")</f>
        <v>Moderado</v>
      </c>
      <c r="AE134" s="830" t="s">
        <v>26</v>
      </c>
      <c r="AF134" s="564" t="s">
        <v>1147</v>
      </c>
      <c r="AG134" s="538" t="s">
        <v>1148</v>
      </c>
      <c r="AH134" s="233">
        <v>45656</v>
      </c>
      <c r="AI134" s="538" t="s">
        <v>1149</v>
      </c>
      <c r="AJ134" s="539" t="s">
        <v>1141</v>
      </c>
      <c r="AK134" s="539" t="s">
        <v>1094</v>
      </c>
      <c r="AL134" s="572"/>
      <c r="AM134" s="572"/>
      <c r="AN134" s="572"/>
      <c r="AO134" s="572"/>
      <c r="AP134" s="573"/>
      <c r="AQ134" s="573"/>
      <c r="AR134" s="574"/>
      <c r="AS134" s="574"/>
      <c r="AT134" s="575"/>
      <c r="AU134" s="550"/>
    </row>
    <row r="135" spans="1:47" s="551" customFormat="1" ht="46.5" hidden="1" customHeight="1" x14ac:dyDescent="0.25">
      <c r="A135" s="846"/>
      <c r="B135" s="837"/>
      <c r="C135" s="837"/>
      <c r="D135" s="837"/>
      <c r="E135" s="837"/>
      <c r="F135" s="837"/>
      <c r="G135" s="837"/>
      <c r="H135" s="821"/>
      <c r="I135" s="831"/>
      <c r="J135" s="839"/>
      <c r="K135" s="845"/>
      <c r="L135" s="839"/>
      <c r="M135" s="831"/>
      <c r="N135" s="839"/>
      <c r="O135" s="831"/>
      <c r="P135" s="564">
        <v>2</v>
      </c>
      <c r="Q135" s="565"/>
      <c r="R135" s="565" t="str">
        <f>IF(OR(S135="Preventivo",S135="Detectivo"),"Probabilidad",IF(S135="Correctivo","Impacto",""))</f>
        <v/>
      </c>
      <c r="S135" s="565"/>
      <c r="T135" s="565"/>
      <c r="U135" s="565" t="str">
        <f t="shared" si="135"/>
        <v/>
      </c>
      <c r="V135" s="565"/>
      <c r="W135" s="565"/>
      <c r="X135" s="565"/>
      <c r="Y135" s="567" t="str">
        <f>IFERROR(IF(AND(R134="Probabilidad",R135="Probabilidad"),(AA134-(+AA134*U135)),IF(R135="Probabilidad",(J134-(+J134*U135)),IF(R135="Impacto",AA134,""))),"")</f>
        <v/>
      </c>
      <c r="Z135" s="568" t="str">
        <f t="shared" ref="Z135:Z137" si="148">IFERROR(IF(Y135="","",IF(Y135&lt;=0.2,"Muy Baja",IF(Y135&lt;=0.4,"Baja",IF(Y135&lt;=0.6,"Media",IF(Y135&lt;=0.8,"Alta","Muy Alta"))))),"")</f>
        <v/>
      </c>
      <c r="AA135" s="569" t="str">
        <f t="shared" ref="AA135:AA137" si="149">+Y135</f>
        <v/>
      </c>
      <c r="AB135" s="568" t="str">
        <f t="shared" ref="AB135:AB137" si="150">IFERROR(IF(AC135="","",IF(AC135&lt;=0.2,"Leve",IF(AC135&lt;=0.4,"Menor",IF(AC135&lt;=0.6,"Moderado",IF(AC135&lt;=0.8,"Mayor","Catastrófico"))))),"")</f>
        <v/>
      </c>
      <c r="AC135" s="569" t="str">
        <f>IFERROR(IF(AND(R134="Impacto",R135="Impacto"),(AC134-(+AC134*U135)),IF(R135="Impacto",(N134-(+N134*U135)),IF(R135="Probabilidad",AC134,""))),"")</f>
        <v/>
      </c>
      <c r="AD135" s="568" t="str">
        <f t="shared" ref="AD135:AD136" si="151">IFERROR(IF(OR(AND(Z135="Muy Baja",AB135="Leve"),AND(Z135="Muy Baja",AB135="Menor"),AND(Z135="Baja",AB135="Leve")),"Bajo",IF(OR(AND(Z135="Muy baja",AB135="Moderado"),AND(Z135="Baja",AB135="Menor"),AND(Z135="Baja",AB135="Moderado"),AND(Z135="Media",AB135="Leve"),AND(Z135="Media",AB135="Menor"),AND(Z135="Media",AB135="Moderado"),AND(Z135="Alta",AB135="Leve"),AND(Z135="Alta",AB135="Menor")),"Moderado",IF(OR(AND(Z135="Muy Baja",AB135="Mayor"),AND(Z135="Baja",AB135="Mayor"),AND(Z135="Media",AB135="Mayor"),AND(Z135="Alta",AB135="Moderado"),AND(Z135="Alta",AB135="Mayor"),AND(Z135="Muy Alta",AB135="Leve"),AND(Z135="Muy Alta",AB135="Menor"),AND(Z135="Muy Alta",AB135="Moderado"),AND(Z135="Muy Alta",AB135="Mayor")),"Alto",IF(OR(AND(Z135="Muy Baja",AB135="Catastrófico"),AND(Z135="Baja",AB135="Catastrófico"),AND(Z135="Media",AB135="Catastrófico"),AND(Z135="Alta",AB135="Catastrófico"),AND(Z135="Muy Alta",AB135="Catastrófico")),"Extremo","")))),"")</f>
        <v/>
      </c>
      <c r="AE135" s="830"/>
      <c r="AF135" s="539"/>
      <c r="AG135" s="594"/>
      <c r="AH135" s="577"/>
      <c r="AI135" s="577"/>
      <c r="AJ135" s="539"/>
      <c r="AK135" s="539"/>
      <c r="AL135" s="572"/>
      <c r="AM135" s="572"/>
      <c r="AN135" s="572"/>
      <c r="AO135" s="572"/>
      <c r="AP135" s="573"/>
      <c r="AQ135" s="573"/>
      <c r="AR135" s="574"/>
      <c r="AS135" s="574"/>
      <c r="AT135" s="575"/>
      <c r="AU135" s="550"/>
    </row>
    <row r="136" spans="1:47" s="551" customFormat="1" ht="46.5" hidden="1" customHeight="1" x14ac:dyDescent="0.25">
      <c r="A136" s="846"/>
      <c r="B136" s="837"/>
      <c r="C136" s="837"/>
      <c r="D136" s="837"/>
      <c r="E136" s="837"/>
      <c r="F136" s="837"/>
      <c r="G136" s="837"/>
      <c r="H136" s="821"/>
      <c r="I136" s="831"/>
      <c r="J136" s="839"/>
      <c r="K136" s="845"/>
      <c r="L136" s="839"/>
      <c r="M136" s="831"/>
      <c r="N136" s="839"/>
      <c r="O136" s="831"/>
      <c r="P136" s="564">
        <v>3</v>
      </c>
      <c r="Q136" s="565"/>
      <c r="R136" s="565" t="str">
        <f>IF(OR(S136="Preventivo",S136="Detectivo"),"Probabilidad",IF(S136="Correctivo","Impacto",""))</f>
        <v/>
      </c>
      <c r="S136" s="565"/>
      <c r="T136" s="565"/>
      <c r="U136" s="565" t="str">
        <f t="shared" si="135"/>
        <v/>
      </c>
      <c r="V136" s="565"/>
      <c r="W136" s="565"/>
      <c r="X136" s="565"/>
      <c r="Y136" s="567" t="str">
        <f>IFERROR(IF(AND(R135="Probabilidad",R136="Probabilidad"),(AA135-(+AA135*U136)),IF(AND(R135="Impacto",R136="Probabilidad"),(AA134-(+AA134*U136)),IF(R136="Impacto",AA135,""))),"")</f>
        <v/>
      </c>
      <c r="Z136" s="568" t="str">
        <f t="shared" si="148"/>
        <v/>
      </c>
      <c r="AA136" s="569" t="str">
        <f t="shared" si="149"/>
        <v/>
      </c>
      <c r="AB136" s="568" t="str">
        <f t="shared" si="150"/>
        <v/>
      </c>
      <c r="AC136" s="569" t="str">
        <f>IFERROR(IF(AND(R135="Impacto",R136="Impacto"),(AC135-(+AC135*U136)),IF(AND(R135="Probabilidad",R136="Impacto"),(AC134-(+AC134*U136)),IF(R136="Probabilidad",AC135,""))),"")</f>
        <v/>
      </c>
      <c r="AD136" s="568" t="str">
        <f t="shared" si="151"/>
        <v/>
      </c>
      <c r="AE136" s="830"/>
      <c r="AF136" s="539"/>
      <c r="AG136" s="594"/>
      <c r="AH136" s="577"/>
      <c r="AI136" s="577"/>
      <c r="AJ136" s="539"/>
      <c r="AK136" s="539"/>
      <c r="AL136" s="572"/>
      <c r="AM136" s="572"/>
      <c r="AN136" s="572"/>
      <c r="AO136" s="572"/>
      <c r="AP136" s="573"/>
      <c r="AQ136" s="573"/>
      <c r="AR136" s="574"/>
      <c r="AS136" s="574"/>
      <c r="AT136" s="575"/>
      <c r="AU136" s="550"/>
    </row>
    <row r="137" spans="1:47" s="551" customFormat="1" ht="46.5" hidden="1" customHeight="1" x14ac:dyDescent="0.25">
      <c r="A137" s="846"/>
      <c r="B137" s="837"/>
      <c r="C137" s="837"/>
      <c r="D137" s="837"/>
      <c r="E137" s="837"/>
      <c r="F137" s="837"/>
      <c r="G137" s="837"/>
      <c r="H137" s="821"/>
      <c r="I137" s="831"/>
      <c r="J137" s="839"/>
      <c r="K137" s="845"/>
      <c r="L137" s="839"/>
      <c r="M137" s="831"/>
      <c r="N137" s="839"/>
      <c r="O137" s="831"/>
      <c r="P137" s="564">
        <v>4</v>
      </c>
      <c r="Q137" s="565"/>
      <c r="R137" s="565" t="str">
        <f>IF(OR(S137="Preventivo",S137="Detectivo"),"Probabilidad",IF(S137="Correctivo","Impacto",""))</f>
        <v/>
      </c>
      <c r="S137" s="565"/>
      <c r="T137" s="565"/>
      <c r="U137" s="565" t="str">
        <f t="shared" si="135"/>
        <v/>
      </c>
      <c r="V137" s="565"/>
      <c r="W137" s="565"/>
      <c r="X137" s="565"/>
      <c r="Y137" s="567" t="str">
        <f>IFERROR(IF(AND(R136="Probabilidad",R137="Probabilidad"),(AA136-(+AA136*U137)),IF(AND(R136="Impacto",R137="Probabilidad"),(AA135-(+AA135*U137)),IF(R137="Impacto",AA136,""))),"")</f>
        <v/>
      </c>
      <c r="Z137" s="568" t="str">
        <f t="shared" si="148"/>
        <v/>
      </c>
      <c r="AA137" s="569" t="str">
        <f t="shared" si="149"/>
        <v/>
      </c>
      <c r="AB137" s="568" t="str">
        <f t="shared" si="150"/>
        <v/>
      </c>
      <c r="AC137" s="569" t="str">
        <f>IFERROR(IF(AND(R136="Impacto",R137="Impacto"),(AC136-(+AC136*U137)),IF(AND(R136="Probabilidad",R137="Impacto"),(AC135-(+AC135*U137)),IF(R137="Probabilidad",AC136,""))),"")</f>
        <v/>
      </c>
      <c r="AD137" s="568" t="str">
        <f>IFERROR(IF(OR(AND(Z137="Muy Baja",AB137="Leve"),AND(Z137="Muy Baja",AB137="Menor"),AND(Z137="Baja",AB137="Leve")),"Bajo",IF(OR(AND(Z137="Muy baja",AB137="Moderado"),AND(Z137="Baja",AB137="Menor"),AND(Z137="Baja",AB137="Moderado"),AND(Z137="Media",AB137="Leve"),AND(Z137="Media",AB137="Menor"),AND(Z137="Media",AB137="Moderado"),AND(Z137="Alta",AB137="Leve"),AND(Z137="Alta",AB137="Menor")),"Moderado",IF(OR(AND(Z137="Muy Baja",AB137="Mayor"),AND(Z137="Baja",AB137="Mayor"),AND(Z137="Media",AB137="Mayor"),AND(Z137="Alta",AB137="Moderado"),AND(Z137="Alta",AB137="Mayor"),AND(Z137="Muy Alta",AB137="Leve"),AND(Z137="Muy Alta",AB137="Menor"),AND(Z137="Muy Alta",AB137="Moderado"),AND(Z137="Muy Alta",AB137="Mayor")),"Alto",IF(OR(AND(Z137="Muy Baja",AB137="Catastrófico"),AND(Z137="Baja",AB137="Catastrófico"),AND(Z137="Media",AB137="Catastrófico"),AND(Z137="Alta",AB137="Catastrófico"),AND(Z137="Muy Alta",AB137="Catastrófico")),"Extremo","")))),"")</f>
        <v/>
      </c>
      <c r="AE137" s="830"/>
      <c r="AF137" s="539"/>
      <c r="AG137" s="594"/>
      <c r="AH137" s="577"/>
      <c r="AI137" s="577"/>
      <c r="AJ137" s="539"/>
      <c r="AK137" s="539"/>
      <c r="AL137" s="572"/>
      <c r="AM137" s="572"/>
      <c r="AN137" s="572"/>
      <c r="AO137" s="572"/>
      <c r="AP137" s="573"/>
      <c r="AQ137" s="573"/>
      <c r="AR137" s="574"/>
      <c r="AS137" s="574"/>
      <c r="AT137" s="575"/>
      <c r="AU137" s="550"/>
    </row>
    <row r="138" spans="1:47" s="551" customFormat="1" ht="186.75" hidden="1" customHeight="1" x14ac:dyDescent="0.25">
      <c r="A138" s="846">
        <v>35</v>
      </c>
      <c r="B138" s="837" t="s">
        <v>807</v>
      </c>
      <c r="C138" s="837" t="s">
        <v>115</v>
      </c>
      <c r="D138" s="837" t="s">
        <v>825</v>
      </c>
      <c r="E138" s="837" t="s">
        <v>826</v>
      </c>
      <c r="F138" s="837" t="s">
        <v>827</v>
      </c>
      <c r="G138" s="837" t="s">
        <v>549</v>
      </c>
      <c r="H138" s="821">
        <v>2080</v>
      </c>
      <c r="I138" s="831" t="str">
        <f>IF(H138&lt;=0,"",IF(H138&lt;=2,"Muy Baja",IF(H138&lt;=24,"Baja",IF(H138&lt;=500,"Media",IF(H138&lt;=5000,"Alta","Muy Alta")))))</f>
        <v>Alta</v>
      </c>
      <c r="J138" s="839">
        <f>IF(I138="","",IF(I138="Muy Baja",0.2,IF(I138="Baja",0.4,IF(I138="Media",0.6,IF(I138="Alta",0.8,IF(I138="Muy Alta",1,))))))</f>
        <v>0.8</v>
      </c>
      <c r="K138" s="845" t="s">
        <v>129</v>
      </c>
      <c r="L138" s="839" t="str">
        <f>IF(NOT(ISERROR(MATCH(K138,'Tabla Impacto'!$B$221:$B$223,0))),'Tabla Impacto'!$F$223&amp;"Por favor no seleccionar los criterios de impacto(Afectación Económica o presupuestal y Pérdida Reputacional)",K138)</f>
        <v xml:space="preserve">     El riesgo afecta la imagen de la entidad con algunos usuarios de relevancia frente al logro de los objetivos</v>
      </c>
      <c r="M138" s="831" t="str">
        <f>IF(OR(L138='Tabla Impacto'!$C$11,L138='Tabla Impacto'!$D$11),"Leve",IF(OR(L138='Tabla Impacto'!$C$12,L138='Tabla Impacto'!$D$12),"Menor",IF(OR(L138='Tabla Impacto'!$C$13,L138='Tabla Impacto'!$D$13),"Moderado",IF(OR(L138='Tabla Impacto'!$C$14,L138='Tabla Impacto'!$D$14),"Mayor",IF(OR(L138='Tabla Impacto'!$C$15,L138='Tabla Impacto'!$D$15),"Catastrófico","")))))</f>
        <v>Moderado</v>
      </c>
      <c r="N138" s="839">
        <f>IF(M138="","",IF(M138="Leve",0.2,IF(M138="Menor",0.4,IF(M138="Moderado",0.6,IF(M138="Mayor",0.8,IF(M138="Catastrófico",1,))))))</f>
        <v>0.6</v>
      </c>
      <c r="O138" s="831" t="str">
        <f>IF(OR(AND(I138="Muy Baja",M138="Leve"),AND(I138="Muy Baja",M138="Menor"),AND(I138="Baja",M138="Leve")),"Bajo",IF(OR(AND(I138="Muy baja",M138="Moderado"),AND(I138="Baja",M138="Menor"),AND(I138="Baja",M138="Moderado"),AND(I138="Media",M138="Leve"),AND(I138="Media",M138="Menor"),AND(I138="Media",M138="Moderado"),AND(I138="Alta",M138="Leve"),AND(I138="Alta",M138="Menor")),"Moderado",IF(OR(AND(I138="Muy Baja",M138="Mayor"),AND(I138="Baja",M138="Mayor"),AND(I138="Media",M138="Mayor"),AND(I138="Alta",M138="Moderado"),AND(I138="Alta",M138="Mayor"),AND(I138="Muy Alta",M138="Leve"),AND(I138="Muy Alta",M138="Menor"),AND(I138="Muy Alta",M138="Moderado"),AND(I138="Muy Alta",M138="Mayor")),"Alto",IF(OR(AND(I138="Muy Baja",M138="Catastrófico"),AND(I138="Baja",M138="Catastrófico"),AND(I138="Media",M138="Catastrófico"),AND(I138="Alta",M138="Catastrófico"),AND(I138="Muy Alta",M138="Catastrófico")),"Extremo",""))))</f>
        <v>Alto</v>
      </c>
      <c r="P138" s="564">
        <v>1</v>
      </c>
      <c r="Q138" s="565" t="s">
        <v>930</v>
      </c>
      <c r="R138" s="566" t="str">
        <f>IF(OR(S138="Preventivo",S138="Detectivo"),"Probabilidad",IF(S138="Correctivo","Impacto",""))</f>
        <v>Probabilidad</v>
      </c>
      <c r="S138" s="566" t="s">
        <v>14</v>
      </c>
      <c r="T138" s="566" t="s">
        <v>8</v>
      </c>
      <c r="U138" s="566" t="str">
        <f t="shared" si="135"/>
        <v>30%</v>
      </c>
      <c r="V138" s="566" t="s">
        <v>18</v>
      </c>
      <c r="W138" s="566" t="s">
        <v>21</v>
      </c>
      <c r="X138" s="566" t="s">
        <v>539</v>
      </c>
      <c r="Y138" s="567">
        <f>IFERROR(IF(R138="Probabilidad",(J138-(+J138*U138)),IF(R138="Impacto",J138,"")),"")</f>
        <v>0.56000000000000005</v>
      </c>
      <c r="Z138" s="568" t="str">
        <f>IFERROR(IF(Y138="","",IF(Y138&lt;=0.2,"Muy Baja",IF(Y138&lt;=0.4,"Baja",IF(Y138&lt;=0.6,"Media",IF(Y138&lt;=0.8,"Alta","Muy Alta"))))),"")</f>
        <v>Media</v>
      </c>
      <c r="AA138" s="569">
        <f>+Y138</f>
        <v>0.56000000000000005</v>
      </c>
      <c r="AB138" s="568" t="str">
        <f>IFERROR(IF(AC138="","",IF(AC138&lt;=0.2,"Leve",IF(AC138&lt;=0.4,"Menor",IF(AC138&lt;=0.6,"Moderado",IF(AC138&lt;=0.8,"Mayor","Catastrófico"))))),"")</f>
        <v>Moderado</v>
      </c>
      <c r="AC138" s="569">
        <f>IFERROR(IF(R138="Impacto",(N138-(+N138*U138)),IF(R138="Probabilidad",N138,"")),"")</f>
        <v>0.6</v>
      </c>
      <c r="AD138" s="568" t="str">
        <f>IFERROR(IF(OR(AND(Z138="Muy Baja",AB138="Leve"),AND(Z138="Muy Baja",AB138="Menor"),AND(Z138="Baja",AB138="Leve")),"Bajo",IF(OR(AND(Z138="Muy baja",AB138="Moderado"),AND(Z138="Baja",AB138="Menor"),AND(Z138="Baja",AB138="Moderado"),AND(Z138="Media",AB138="Leve"),AND(Z138="Media",AB138="Menor"),AND(Z138="Media",AB138="Moderado"),AND(Z138="Alta",AB138="Leve"),AND(Z138="Alta",AB138="Menor")),"Moderado",IF(OR(AND(Z138="Muy Baja",AB138="Mayor"),AND(Z138="Baja",AB138="Mayor"),AND(Z138="Media",AB138="Mayor"),AND(Z138="Alta",AB138="Moderado"),AND(Z138="Alta",AB138="Mayor"),AND(Z138="Muy Alta",AB138="Leve"),AND(Z138="Muy Alta",AB138="Menor"),AND(Z138="Muy Alta",AB138="Moderado"),AND(Z138="Muy Alta",AB138="Mayor")),"Alto",IF(OR(AND(Z138="Muy Baja",AB138="Catastrófico"),AND(Z138="Baja",AB138="Catastrófico"),AND(Z138="Media",AB138="Catastrófico"),AND(Z138="Alta",AB138="Catastrófico"),AND(Z138="Muy Alta",AB138="Catastrófico")),"Extremo","")))),"")</f>
        <v>Moderado</v>
      </c>
      <c r="AE138" s="830" t="s">
        <v>26</v>
      </c>
      <c r="AF138" s="539" t="s">
        <v>1151</v>
      </c>
      <c r="AG138" s="539" t="s">
        <v>1152</v>
      </c>
      <c r="AH138" s="577">
        <v>45657</v>
      </c>
      <c r="AI138" s="243" t="s">
        <v>1153</v>
      </c>
      <c r="AJ138" s="535" t="s">
        <v>1154</v>
      </c>
      <c r="AK138" s="535" t="s">
        <v>1152</v>
      </c>
      <c r="AL138" s="572"/>
      <c r="AM138" s="572"/>
      <c r="AN138" s="572"/>
      <c r="AO138" s="572"/>
      <c r="AP138" s="573"/>
      <c r="AQ138" s="573"/>
      <c r="AR138" s="574"/>
      <c r="AS138" s="574"/>
      <c r="AT138" s="575"/>
      <c r="AU138" s="550"/>
    </row>
    <row r="139" spans="1:47" s="551" customFormat="1" ht="46.5" hidden="1" customHeight="1" x14ac:dyDescent="0.25">
      <c r="A139" s="846"/>
      <c r="B139" s="837"/>
      <c r="C139" s="837"/>
      <c r="D139" s="837"/>
      <c r="E139" s="837"/>
      <c r="F139" s="837"/>
      <c r="G139" s="837"/>
      <c r="H139" s="821"/>
      <c r="I139" s="831"/>
      <c r="J139" s="839"/>
      <c r="K139" s="845"/>
      <c r="L139" s="839"/>
      <c r="M139" s="831"/>
      <c r="N139" s="839"/>
      <c r="O139" s="831"/>
      <c r="P139" s="564">
        <v>2</v>
      </c>
      <c r="Q139" s="565"/>
      <c r="R139" s="566"/>
      <c r="S139" s="566"/>
      <c r="T139" s="566"/>
      <c r="U139" s="566" t="str">
        <f t="shared" si="135"/>
        <v/>
      </c>
      <c r="V139" s="566"/>
      <c r="W139" s="566"/>
      <c r="X139" s="566"/>
      <c r="Y139" s="567" t="str">
        <f>IFERROR(IF(AND(R138="Probabilidad",R139="Probabilidad"),(AA138-(+AA138*U139)),IF(R139="Probabilidad",(J138-(+J138*U139)),IF(R139="Impacto",AA138,""))),"")</f>
        <v/>
      </c>
      <c r="Z139" s="568" t="str">
        <f t="shared" ref="Z139:Z141" si="152">IFERROR(IF(Y139="","",IF(Y139&lt;=0.2,"Muy Baja",IF(Y139&lt;=0.4,"Baja",IF(Y139&lt;=0.6,"Media",IF(Y139&lt;=0.8,"Alta","Muy Alta"))))),"")</f>
        <v/>
      </c>
      <c r="AA139" s="569" t="str">
        <f t="shared" ref="AA139:AA141" si="153">+Y139</f>
        <v/>
      </c>
      <c r="AB139" s="568" t="str">
        <f t="shared" ref="AB139:AB141" si="154">IFERROR(IF(AC139="","",IF(AC139&lt;=0.2,"Leve",IF(AC139&lt;=0.4,"Menor",IF(AC139&lt;=0.6,"Moderado",IF(AC139&lt;=0.8,"Mayor","Catastrófico"))))),"")</f>
        <v/>
      </c>
      <c r="AC139" s="569" t="str">
        <f>IFERROR(IF(AND(R138="Impacto",R139="Impacto"),(AC138-(+AC138*U139)),IF(R139="Impacto",(N138-(+N138*U139)),IF(R139="Probabilidad",AC138,""))),"")</f>
        <v/>
      </c>
      <c r="AD139" s="568" t="str">
        <f t="shared" ref="AD139:AD140" si="155">IFERROR(IF(OR(AND(Z139="Muy Baja",AB139="Leve"),AND(Z139="Muy Baja",AB139="Menor"),AND(Z139="Baja",AB139="Leve")),"Bajo",IF(OR(AND(Z139="Muy baja",AB139="Moderado"),AND(Z139="Baja",AB139="Menor"),AND(Z139="Baja",AB139="Moderado"),AND(Z139="Media",AB139="Leve"),AND(Z139="Media",AB139="Menor"),AND(Z139="Media",AB139="Moderado"),AND(Z139="Alta",AB139="Leve"),AND(Z139="Alta",AB139="Menor")),"Moderado",IF(OR(AND(Z139="Muy Baja",AB139="Mayor"),AND(Z139="Baja",AB139="Mayor"),AND(Z139="Media",AB139="Mayor"),AND(Z139="Alta",AB139="Moderado"),AND(Z139="Alta",AB139="Mayor"),AND(Z139="Muy Alta",AB139="Leve"),AND(Z139="Muy Alta",AB139="Menor"),AND(Z139="Muy Alta",AB139="Moderado"),AND(Z139="Muy Alta",AB139="Mayor")),"Alto",IF(OR(AND(Z139="Muy Baja",AB139="Catastrófico"),AND(Z139="Baja",AB139="Catastrófico"),AND(Z139="Media",AB139="Catastrófico"),AND(Z139="Alta",AB139="Catastrófico"),AND(Z139="Muy Alta",AB139="Catastrófico")),"Extremo","")))),"")</f>
        <v/>
      </c>
      <c r="AE139" s="830"/>
      <c r="AF139" s="539"/>
      <c r="AG139" s="594"/>
      <c r="AH139" s="577"/>
      <c r="AI139" s="243"/>
      <c r="AJ139" s="535"/>
      <c r="AK139" s="535"/>
      <c r="AL139" s="572"/>
      <c r="AM139" s="572"/>
      <c r="AN139" s="572"/>
      <c r="AO139" s="572"/>
      <c r="AP139" s="573"/>
      <c r="AQ139" s="573"/>
      <c r="AR139" s="574"/>
      <c r="AS139" s="574"/>
      <c r="AT139" s="575"/>
      <c r="AU139" s="550"/>
    </row>
    <row r="140" spans="1:47" s="551" customFormat="1" ht="46.5" hidden="1" customHeight="1" x14ac:dyDescent="0.25">
      <c r="A140" s="846"/>
      <c r="B140" s="837"/>
      <c r="C140" s="837"/>
      <c r="D140" s="837"/>
      <c r="E140" s="837"/>
      <c r="F140" s="837"/>
      <c r="G140" s="837"/>
      <c r="H140" s="821"/>
      <c r="I140" s="831"/>
      <c r="J140" s="839"/>
      <c r="K140" s="845"/>
      <c r="L140" s="839"/>
      <c r="M140" s="831"/>
      <c r="N140" s="839"/>
      <c r="O140" s="831"/>
      <c r="P140" s="564">
        <v>3</v>
      </c>
      <c r="Q140" s="565"/>
      <c r="R140" s="566"/>
      <c r="S140" s="566"/>
      <c r="T140" s="566"/>
      <c r="U140" s="566" t="str">
        <f t="shared" si="135"/>
        <v/>
      </c>
      <c r="V140" s="566"/>
      <c r="W140" s="566"/>
      <c r="X140" s="566"/>
      <c r="Y140" s="567" t="str">
        <f>IFERROR(IF(AND(R139="Probabilidad",R140="Probabilidad"),(AA139-(+AA139*U140)),IF(AND(R139="Impacto",R140="Probabilidad"),(AA138-(+AA138*U140)),IF(R140="Impacto",AA139,""))),"")</f>
        <v/>
      </c>
      <c r="Z140" s="568" t="str">
        <f t="shared" si="152"/>
        <v/>
      </c>
      <c r="AA140" s="569" t="str">
        <f t="shared" si="153"/>
        <v/>
      </c>
      <c r="AB140" s="568" t="str">
        <f t="shared" si="154"/>
        <v/>
      </c>
      <c r="AC140" s="569" t="str">
        <f>IFERROR(IF(AND(R139="Impacto",R140="Impacto"),(AC139-(+AC139*U140)),IF(AND(R139="Probabilidad",R140="Impacto"),(AC138-(+AC138*U140)),IF(R140="Probabilidad",AC139,""))),"")</f>
        <v/>
      </c>
      <c r="AD140" s="568" t="str">
        <f t="shared" si="155"/>
        <v/>
      </c>
      <c r="AE140" s="830"/>
      <c r="AF140" s="539"/>
      <c r="AG140" s="594"/>
      <c r="AH140" s="577"/>
      <c r="AI140" s="243"/>
      <c r="AJ140" s="535"/>
      <c r="AK140" s="535"/>
      <c r="AL140" s="572"/>
      <c r="AM140" s="572"/>
      <c r="AN140" s="572"/>
      <c r="AO140" s="572"/>
      <c r="AP140" s="573"/>
      <c r="AQ140" s="573"/>
      <c r="AR140" s="574"/>
      <c r="AS140" s="574"/>
      <c r="AT140" s="575"/>
      <c r="AU140" s="550"/>
    </row>
    <row r="141" spans="1:47" s="551" customFormat="1" ht="46.5" hidden="1" customHeight="1" x14ac:dyDescent="0.25">
      <c r="A141" s="846"/>
      <c r="B141" s="837"/>
      <c r="C141" s="837"/>
      <c r="D141" s="837"/>
      <c r="E141" s="837"/>
      <c r="F141" s="837"/>
      <c r="G141" s="837"/>
      <c r="H141" s="821"/>
      <c r="I141" s="831"/>
      <c r="J141" s="839"/>
      <c r="K141" s="845"/>
      <c r="L141" s="839"/>
      <c r="M141" s="831"/>
      <c r="N141" s="839"/>
      <c r="O141" s="831"/>
      <c r="P141" s="564">
        <v>4</v>
      </c>
      <c r="Q141" s="565"/>
      <c r="R141" s="566"/>
      <c r="S141" s="566"/>
      <c r="T141" s="566"/>
      <c r="U141" s="566" t="str">
        <f t="shared" si="135"/>
        <v/>
      </c>
      <c r="V141" s="566"/>
      <c r="W141" s="566"/>
      <c r="X141" s="566"/>
      <c r="Y141" s="567" t="str">
        <f>IFERROR(IF(AND(R140="Probabilidad",R141="Probabilidad"),(AA140-(+AA140*U141)),IF(AND(R140="Impacto",R141="Probabilidad"),(AA139-(+AA139*U141)),IF(R141="Impacto",AA140,""))),"")</f>
        <v/>
      </c>
      <c r="Z141" s="568" t="str">
        <f t="shared" si="152"/>
        <v/>
      </c>
      <c r="AA141" s="569" t="str">
        <f t="shared" si="153"/>
        <v/>
      </c>
      <c r="AB141" s="568" t="str">
        <f t="shared" si="154"/>
        <v/>
      </c>
      <c r="AC141" s="569" t="str">
        <f>IFERROR(IF(AND(R140="Impacto",R141="Impacto"),(AC140-(+AC140*U141)),IF(AND(R140="Probabilidad",R141="Impacto"),(AC139-(+AC139*U141)),IF(R141="Probabilidad",AC140,""))),"")</f>
        <v/>
      </c>
      <c r="AD141" s="568" t="str">
        <f>IFERROR(IF(OR(AND(Z141="Muy Baja",AB141="Leve"),AND(Z141="Muy Baja",AB141="Menor"),AND(Z141="Baja",AB141="Leve")),"Bajo",IF(OR(AND(Z141="Muy baja",AB141="Moderado"),AND(Z141="Baja",AB141="Menor"),AND(Z141="Baja",AB141="Moderado"),AND(Z141="Media",AB141="Leve"),AND(Z141="Media",AB141="Menor"),AND(Z141="Media",AB141="Moderado"),AND(Z141="Alta",AB141="Leve"),AND(Z141="Alta",AB141="Menor")),"Moderado",IF(OR(AND(Z141="Muy Baja",AB141="Mayor"),AND(Z141="Baja",AB141="Mayor"),AND(Z141="Media",AB141="Mayor"),AND(Z141="Alta",AB141="Moderado"),AND(Z141="Alta",AB141="Mayor"),AND(Z141="Muy Alta",AB141="Leve"),AND(Z141="Muy Alta",AB141="Menor"),AND(Z141="Muy Alta",AB141="Moderado"),AND(Z141="Muy Alta",AB141="Mayor")),"Alto",IF(OR(AND(Z141="Muy Baja",AB141="Catastrófico"),AND(Z141="Baja",AB141="Catastrófico"),AND(Z141="Media",AB141="Catastrófico"),AND(Z141="Alta",AB141="Catastrófico"),AND(Z141="Muy Alta",AB141="Catastrófico")),"Extremo","")))),"")</f>
        <v/>
      </c>
      <c r="AE141" s="830"/>
      <c r="AF141" s="539"/>
      <c r="AG141" s="594"/>
      <c r="AH141" s="577"/>
      <c r="AI141" s="243"/>
      <c r="AJ141" s="535"/>
      <c r="AK141" s="535"/>
      <c r="AL141" s="572"/>
      <c r="AM141" s="572"/>
      <c r="AN141" s="572"/>
      <c r="AO141" s="572"/>
      <c r="AP141" s="573"/>
      <c r="AQ141" s="573"/>
      <c r="AR141" s="574"/>
      <c r="AS141" s="574"/>
      <c r="AT141" s="575"/>
      <c r="AU141" s="550"/>
    </row>
    <row r="142" spans="1:47" s="551" customFormat="1" ht="211.5" hidden="1" customHeight="1" thickBot="1" x14ac:dyDescent="0.3">
      <c r="A142" s="846">
        <v>36</v>
      </c>
      <c r="B142" s="837" t="s">
        <v>807</v>
      </c>
      <c r="C142" s="837" t="s">
        <v>115</v>
      </c>
      <c r="D142" s="837" t="s">
        <v>828</v>
      </c>
      <c r="E142" s="837" t="s">
        <v>829</v>
      </c>
      <c r="F142" s="837" t="s">
        <v>830</v>
      </c>
      <c r="G142" s="837" t="s">
        <v>549</v>
      </c>
      <c r="H142" s="821">
        <v>24700</v>
      </c>
      <c r="I142" s="831" t="str">
        <f>IF(H142&lt;=0,"",IF(H142&lt;=2,"Muy Baja",IF(H142&lt;=24,"Baja",IF(H142&lt;=500,"Media",IF(H142&lt;=5000,"Alta","Muy Alta")))))</f>
        <v>Muy Alta</v>
      </c>
      <c r="J142" s="839">
        <f>IF(I142="","",IF(I142="Muy Baja",0.2,IF(I142="Baja",0.4,IF(I142="Media",0.6,IF(I142="Alta",0.8,IF(I142="Muy Alta",1,))))))</f>
        <v>1</v>
      </c>
      <c r="K142" s="845" t="s">
        <v>131</v>
      </c>
      <c r="L142" s="605" t="str">
        <f>IF(NOT(ISERROR(MATCH(K142,'Tabla Impacto'!$B$221:$B$223,0))),'Tabla Impacto'!$F$223&amp;"Por favor no seleccionar los criterios de impacto(Afectación Económica o presupuestal y Pérdida Reputacional)",K142)</f>
        <v xml:space="preserve">     El riesgo afecta la imagen de la entidad a nivel nacional, con efecto publicitarios sostenible a nivel país</v>
      </c>
      <c r="M142" s="606" t="str">
        <f>IF(OR(L142='Tabla Impacto'!$C$11,L142='Tabla Impacto'!$D$11),"Leve",IF(OR(L142='Tabla Impacto'!$C$12,L142='Tabla Impacto'!$D$12),"Menor",IF(OR(L142='Tabla Impacto'!$C$13,L142='Tabla Impacto'!$D$13),"Moderado",IF(OR(L142='Tabla Impacto'!$C$14,L142='Tabla Impacto'!$D$14),"Mayor",IF(OR(L142='Tabla Impacto'!$C$15,L142='Tabla Impacto'!$D$15),"Catastrófico","")))))</f>
        <v>Catastrófico</v>
      </c>
      <c r="N142" s="605">
        <f>IF(M142="","",IF(M142="Leve",0.2,IF(M142="Menor",0.4,IF(M142="Moderado",0.6,IF(M142="Mayor",0.8,IF(M142="Catastrófico",1,))))))</f>
        <v>1</v>
      </c>
      <c r="O142" s="606" t="str">
        <f>IF(OR(AND(I142="Muy Baja",M142="Leve"),AND(I142="Muy Baja",M142="Menor"),AND(I142="Baja",M142="Leve")),"Bajo",IF(OR(AND(I142="Muy baja",M142="Moderado"),AND(I142="Baja",M142="Menor"),AND(I142="Baja",M142="Moderado"),AND(I142="Media",M142="Leve"),AND(I142="Media",M142="Menor"),AND(I142="Media",M142="Moderado"),AND(I142="Alta",M142="Leve"),AND(I142="Alta",M142="Menor")),"Moderado",IF(OR(AND(I142="Muy Baja",M142="Mayor"),AND(I142="Baja",M142="Mayor"),AND(I142="Media",M142="Mayor"),AND(I142="Alta",M142="Moderado"),AND(I142="Alta",M142="Mayor"),AND(I142="Muy Alta",M142="Leve"),AND(I142="Muy Alta",M142="Menor"),AND(I142="Muy Alta",M142="Moderado"),AND(I142="Muy Alta",M142="Mayor")),"Alto",IF(OR(AND(I142="Muy Baja",M142="Catastrófico"),AND(I142="Baja",M142="Catastrófico"),AND(I142="Media",M142="Catastrófico"),AND(I142="Alta",M142="Catastrófico"),AND(I142="Muy Alta",M142="Catastrófico")),"Extremo",""))))</f>
        <v>Extremo</v>
      </c>
      <c r="P142" s="564">
        <v>1</v>
      </c>
      <c r="Q142" s="565" t="s">
        <v>1150</v>
      </c>
      <c r="R142" s="566" t="str">
        <f>IF(OR(S142="Preventivo",S142="Detectivo"),"Probabilidad",IF(S142="Correctivo","Impacto",""))</f>
        <v>Probabilidad</v>
      </c>
      <c r="S142" s="565" t="s">
        <v>13</v>
      </c>
      <c r="T142" s="565" t="s">
        <v>8</v>
      </c>
      <c r="U142" s="566" t="str">
        <f t="shared" si="135"/>
        <v>40%</v>
      </c>
      <c r="V142" s="566" t="s">
        <v>18</v>
      </c>
      <c r="W142" s="566" t="s">
        <v>21</v>
      </c>
      <c r="X142" s="566" t="s">
        <v>539</v>
      </c>
      <c r="Y142" s="567">
        <f>IFERROR(IF(R142="Probabilidad",(J142-(+J142*U142)),IF(R142="Impacto",J142,"")),"")</f>
        <v>0.6</v>
      </c>
      <c r="Z142" s="568" t="str">
        <f>IFERROR(IF(Y142="","",IF(Y142&lt;=0.2,"Muy Baja",IF(Y142&lt;=0.4,"Baja",IF(Y142&lt;=0.6,"Media",IF(Y142&lt;=0.8,"Alta","Muy Alta"))))),"")</f>
        <v>Media</v>
      </c>
      <c r="AA142" s="569">
        <f>+Y142</f>
        <v>0.6</v>
      </c>
      <c r="AB142" s="568" t="str">
        <f>IFERROR(IF(AC142="","",IF(AC142&lt;=0.2,"Leve",IF(AC142&lt;=0.4,"Menor",IF(AC142&lt;=0.6,"Moderado",IF(AC142&lt;=0.8,"Mayor","Catastrófico"))))),"")</f>
        <v>Catastrófico</v>
      </c>
      <c r="AC142" s="569">
        <f>IFERROR(IF(R142="Impacto",(N142-(+N142*U142)),IF(R142="Probabilidad",N142,"")),"")</f>
        <v>1</v>
      </c>
      <c r="AD142" s="568" t="str">
        <f>IFERROR(IF(OR(AND(Z142="Muy Baja",AB142="Leve"),AND(Z142="Muy Baja",AB142="Menor"),AND(Z142="Baja",AB142="Leve")),"Bajo",IF(OR(AND(Z142="Muy baja",AB142="Moderado"),AND(Z142="Baja",AB142="Menor"),AND(Z142="Baja",AB142="Moderado"),AND(Z142="Media",AB142="Leve"),AND(Z142="Media",AB142="Menor"),AND(Z142="Media",AB142="Moderado"),AND(Z142="Alta",AB142="Leve"),AND(Z142="Alta",AB142="Menor")),"Moderado",IF(OR(AND(Z142="Muy Baja",AB142="Mayor"),AND(Z142="Baja",AB142="Mayor"),AND(Z142="Media",AB142="Mayor"),AND(Z142="Alta",AB142="Moderado"),AND(Z142="Alta",AB142="Mayor"),AND(Z142="Muy Alta",AB142="Leve"),AND(Z142="Muy Alta",AB142="Menor"),AND(Z142="Muy Alta",AB142="Moderado"),AND(Z142="Muy Alta",AB142="Mayor")),"Alto",IF(OR(AND(Z142="Muy Baja",AB142="Catastrófico"),AND(Z142="Baja",AB142="Catastrófico"),AND(Z142="Media",AB142="Catastrófico"),AND(Z142="Alta",AB142="Catastrófico"),AND(Z142="Muy Alta",AB142="Catastrófico")),"Extremo","")))),"")</f>
        <v>Extremo</v>
      </c>
      <c r="AE142" s="830" t="s">
        <v>26</v>
      </c>
      <c r="AF142" s="539" t="s">
        <v>1155</v>
      </c>
      <c r="AG142" s="539" t="s">
        <v>1152</v>
      </c>
      <c r="AH142" s="577">
        <v>45657</v>
      </c>
      <c r="AI142" s="243" t="s">
        <v>1156</v>
      </c>
      <c r="AJ142" s="535" t="s">
        <v>1154</v>
      </c>
      <c r="AK142" s="535" t="s">
        <v>1152</v>
      </c>
      <c r="AL142" s="572"/>
      <c r="AM142" s="572"/>
      <c r="AN142" s="572"/>
      <c r="AO142" s="572"/>
      <c r="AP142" s="573"/>
      <c r="AQ142" s="573"/>
      <c r="AR142" s="574"/>
      <c r="AS142" s="574"/>
      <c r="AT142" s="575"/>
      <c r="AU142" s="550"/>
    </row>
    <row r="143" spans="1:47" s="551" customFormat="1" ht="46.5" hidden="1" customHeight="1" x14ac:dyDescent="0.25">
      <c r="A143" s="846"/>
      <c r="B143" s="837"/>
      <c r="C143" s="837"/>
      <c r="D143" s="837"/>
      <c r="E143" s="837"/>
      <c r="F143" s="837"/>
      <c r="G143" s="837"/>
      <c r="H143" s="821"/>
      <c r="I143" s="831"/>
      <c r="J143" s="839"/>
      <c r="K143" s="845"/>
      <c r="L143" s="605"/>
      <c r="M143" s="606"/>
      <c r="N143" s="605"/>
      <c r="O143" s="606"/>
      <c r="P143" s="564">
        <v>2</v>
      </c>
      <c r="Q143" s="565"/>
      <c r="R143" s="566" t="str">
        <f t="shared" ref="R143:R158" si="156">IF(OR(S143="Preventivo",S143="Detectivo"),"Probabilidad",IF(S143="Correctivo","Impacto",""))</f>
        <v>Probabilidad</v>
      </c>
      <c r="S143" s="565" t="s">
        <v>13</v>
      </c>
      <c r="T143" s="565"/>
      <c r="U143" s="566" t="str">
        <f t="shared" si="135"/>
        <v/>
      </c>
      <c r="V143" s="566"/>
      <c r="W143" s="566"/>
      <c r="X143" s="566"/>
      <c r="Y143" s="567" t="str">
        <f>IFERROR(IF(AND(R142="Probabilidad",R143="Probabilidad"),(AA142-(+AA142*U143)),IF(R143="Probabilidad",(J142-(+J142*U143)),IF(R143="Impacto",AA142,""))),"")</f>
        <v/>
      </c>
      <c r="Z143" s="568" t="str">
        <f t="shared" ref="Z143:Z145" si="157">IFERROR(IF(Y143="","",IF(Y143&lt;=0.2,"Muy Baja",IF(Y143&lt;=0.4,"Baja",IF(Y143&lt;=0.6,"Media",IF(Y143&lt;=0.8,"Alta","Muy Alta"))))),"")</f>
        <v/>
      </c>
      <c r="AA143" s="569" t="str">
        <f t="shared" ref="AA143:AA145" si="158">+Y143</f>
        <v/>
      </c>
      <c r="AB143" s="568" t="str">
        <f t="shared" ref="AB143:AB147" si="159">IFERROR(IF(AC143="","",IF(AC143&lt;=0.2,"Leve",IF(AC143&lt;=0.4,"Menor",IF(AC143&lt;=0.6,"Moderado",IF(AC143&lt;=0.8,"Mayor","Catastrófico"))))),"")</f>
        <v>Catastrófico</v>
      </c>
      <c r="AC143" s="569">
        <f>IFERROR(IF(AND(R142="Impacto",R143="Impacto"),(AC142-(+AC142*U143)),IF(R143="Impacto",(N142-(+N142*U143)),IF(R143="Probabilidad",AC142,""))),"")</f>
        <v>1</v>
      </c>
      <c r="AD143" s="568" t="str">
        <f t="shared" ref="AD143:AD144" si="160">IFERROR(IF(OR(AND(Z143="Muy Baja",AB143="Leve"),AND(Z143="Muy Baja",AB143="Menor"),AND(Z143="Baja",AB143="Leve")),"Bajo",IF(OR(AND(Z143="Muy baja",AB143="Moderado"),AND(Z143="Baja",AB143="Menor"),AND(Z143="Baja",AB143="Moderado"),AND(Z143="Media",AB143="Leve"),AND(Z143="Media",AB143="Menor"),AND(Z143="Media",AB143="Moderado"),AND(Z143="Alta",AB143="Leve"),AND(Z143="Alta",AB143="Menor")),"Moderado",IF(OR(AND(Z143="Muy Baja",AB143="Mayor"),AND(Z143="Baja",AB143="Mayor"),AND(Z143="Media",AB143="Mayor"),AND(Z143="Alta",AB143="Moderado"),AND(Z143="Alta",AB143="Mayor"),AND(Z143="Muy Alta",AB143="Leve"),AND(Z143="Muy Alta",AB143="Menor"),AND(Z143="Muy Alta",AB143="Moderado"),AND(Z143="Muy Alta",AB143="Mayor")),"Alto",IF(OR(AND(Z143="Muy Baja",AB143="Catastrófico"),AND(Z143="Baja",AB143="Catastrófico"),AND(Z143="Media",AB143="Catastrófico"),AND(Z143="Alta",AB143="Catastrófico"),AND(Z143="Muy Alta",AB143="Catastrófico")),"Extremo","")))),"")</f>
        <v/>
      </c>
      <c r="AE143" s="830"/>
      <c r="AF143" s="539"/>
      <c r="AG143" s="594"/>
      <c r="AH143" s="577"/>
      <c r="AI143" s="243"/>
      <c r="AJ143" s="535"/>
      <c r="AK143" s="535"/>
      <c r="AL143" s="572"/>
      <c r="AM143" s="572"/>
      <c r="AN143" s="572"/>
      <c r="AO143" s="572"/>
      <c r="AP143" s="573"/>
      <c r="AQ143" s="573"/>
      <c r="AR143" s="574"/>
      <c r="AS143" s="574"/>
      <c r="AT143" s="575"/>
      <c r="AU143" s="550"/>
    </row>
    <row r="144" spans="1:47" s="551" customFormat="1" ht="46.5" hidden="1" customHeight="1" x14ac:dyDescent="0.25">
      <c r="A144" s="846"/>
      <c r="B144" s="837"/>
      <c r="C144" s="837"/>
      <c r="D144" s="837"/>
      <c r="E144" s="837"/>
      <c r="F144" s="837"/>
      <c r="G144" s="837"/>
      <c r="H144" s="821"/>
      <c r="I144" s="831"/>
      <c r="J144" s="839"/>
      <c r="K144" s="845"/>
      <c r="L144" s="605"/>
      <c r="M144" s="606"/>
      <c r="N144" s="605"/>
      <c r="O144" s="606"/>
      <c r="P144" s="564">
        <v>3</v>
      </c>
      <c r="Q144" s="565"/>
      <c r="R144" s="566" t="str">
        <f t="shared" si="156"/>
        <v>Probabilidad</v>
      </c>
      <c r="S144" s="565" t="s">
        <v>13</v>
      </c>
      <c r="T144" s="565"/>
      <c r="U144" s="566" t="str">
        <f t="shared" si="135"/>
        <v/>
      </c>
      <c r="V144" s="566"/>
      <c r="W144" s="566"/>
      <c r="X144" s="566"/>
      <c r="Y144" s="567" t="str">
        <f>IFERROR(IF(AND(R143="Probabilidad",R144="Probabilidad"),(AA143-(+AA143*U144)),IF(AND(R143="Impacto",R144="Probabilidad"),(AA142-(+AA142*U144)),IF(R144="Impacto",AA143,""))),"")</f>
        <v/>
      </c>
      <c r="Z144" s="568" t="str">
        <f t="shared" si="157"/>
        <v/>
      </c>
      <c r="AA144" s="569" t="str">
        <f t="shared" si="158"/>
        <v/>
      </c>
      <c r="AB144" s="568" t="str">
        <f t="shared" si="159"/>
        <v>Catastrófico</v>
      </c>
      <c r="AC144" s="569">
        <f>IFERROR(IF(AND(R143="Impacto",R144="Impacto"),(AC143-(+AC143*U144)),IF(AND(R143="Probabilidad",R144="Impacto"),(AC142-(+AC142*U144)),IF(R144="Probabilidad",AC143,""))),"")</f>
        <v>1</v>
      </c>
      <c r="AD144" s="568" t="str">
        <f t="shared" si="160"/>
        <v/>
      </c>
      <c r="AE144" s="830"/>
      <c r="AF144" s="539"/>
      <c r="AG144" s="594"/>
      <c r="AH144" s="577"/>
      <c r="AI144" s="577"/>
      <c r="AJ144" s="535"/>
      <c r="AK144" s="535"/>
      <c r="AL144" s="572"/>
      <c r="AM144" s="572"/>
      <c r="AN144" s="572"/>
      <c r="AO144" s="572"/>
      <c r="AP144" s="573"/>
      <c r="AQ144" s="573"/>
      <c r="AR144" s="574"/>
      <c r="AS144" s="574"/>
      <c r="AT144" s="575"/>
      <c r="AU144" s="550"/>
    </row>
    <row r="145" spans="1:47" s="551" customFormat="1" ht="46.5" hidden="1" customHeight="1" x14ac:dyDescent="0.25">
      <c r="A145" s="846"/>
      <c r="B145" s="837"/>
      <c r="C145" s="837"/>
      <c r="D145" s="837"/>
      <c r="E145" s="837"/>
      <c r="F145" s="837"/>
      <c r="G145" s="837"/>
      <c r="H145" s="821"/>
      <c r="I145" s="831"/>
      <c r="J145" s="839"/>
      <c r="K145" s="845"/>
      <c r="L145" s="605"/>
      <c r="M145" s="606"/>
      <c r="N145" s="605"/>
      <c r="O145" s="606"/>
      <c r="P145" s="564">
        <v>4</v>
      </c>
      <c r="Q145" s="565"/>
      <c r="R145" s="566" t="str">
        <f t="shared" si="156"/>
        <v>Probabilidad</v>
      </c>
      <c r="S145" s="565" t="s">
        <v>13</v>
      </c>
      <c r="T145" s="565"/>
      <c r="U145" s="566" t="str">
        <f t="shared" si="135"/>
        <v/>
      </c>
      <c r="V145" s="566"/>
      <c r="W145" s="566"/>
      <c r="X145" s="566"/>
      <c r="Y145" s="567" t="str">
        <f>IFERROR(IF(AND(R144="Probabilidad",R145="Probabilidad"),(AA144-(+AA144*U145)),IF(AND(R144="Impacto",R145="Probabilidad"),(AA143-(+AA143*U145)),IF(R145="Impacto",AA144,""))),"")</f>
        <v/>
      </c>
      <c r="Z145" s="568" t="str">
        <f t="shared" si="157"/>
        <v/>
      </c>
      <c r="AA145" s="569" t="str">
        <f t="shared" si="158"/>
        <v/>
      </c>
      <c r="AB145" s="568" t="str">
        <f t="shared" si="159"/>
        <v>Catastrófico</v>
      </c>
      <c r="AC145" s="569">
        <f>IFERROR(IF(AND(R144="Impacto",R145="Impacto"),(AC144-(+AC144*U145)),IF(AND(R144="Probabilidad",R145="Impacto"),(AC143-(+AC143*U145)),IF(R145="Probabilidad",AC144,""))),"")</f>
        <v>1</v>
      </c>
      <c r="AD145" s="568" t="str">
        <f>IFERROR(IF(OR(AND(Z145="Muy Baja",AB145="Leve"),AND(Z145="Muy Baja",AB145="Menor"),AND(Z145="Baja",AB145="Leve")),"Bajo",IF(OR(AND(Z145="Muy baja",AB145="Moderado"),AND(Z145="Baja",AB145="Menor"),AND(Z145="Baja",AB145="Moderado"),AND(Z145="Media",AB145="Leve"),AND(Z145="Media",AB145="Menor"),AND(Z145="Media",AB145="Moderado"),AND(Z145="Alta",AB145="Leve"),AND(Z145="Alta",AB145="Menor")),"Moderado",IF(OR(AND(Z145="Muy Baja",AB145="Mayor"),AND(Z145="Baja",AB145="Mayor"),AND(Z145="Media",AB145="Mayor"),AND(Z145="Alta",AB145="Moderado"),AND(Z145="Alta",AB145="Mayor"),AND(Z145="Muy Alta",AB145="Leve"),AND(Z145="Muy Alta",AB145="Menor"),AND(Z145="Muy Alta",AB145="Moderado"),AND(Z145="Muy Alta",AB145="Mayor")),"Alto",IF(OR(AND(Z145="Muy Baja",AB145="Catastrófico"),AND(Z145="Baja",AB145="Catastrófico"),AND(Z145="Media",AB145="Catastrófico"),AND(Z145="Alta",AB145="Catastrófico"),AND(Z145="Muy Alta",AB145="Catastrófico")),"Extremo","")))),"")</f>
        <v/>
      </c>
      <c r="AE145" s="830"/>
      <c r="AF145" s="539"/>
      <c r="AG145" s="594"/>
      <c r="AH145" s="577"/>
      <c r="AI145" s="577"/>
      <c r="AJ145" s="535"/>
      <c r="AK145" s="535"/>
      <c r="AL145" s="572"/>
      <c r="AM145" s="572"/>
      <c r="AN145" s="572"/>
      <c r="AO145" s="572"/>
      <c r="AP145" s="573"/>
      <c r="AQ145" s="573"/>
      <c r="AR145" s="574"/>
      <c r="AS145" s="574"/>
      <c r="AT145" s="575"/>
      <c r="AU145" s="550"/>
    </row>
    <row r="146" spans="1:47" s="551" customFormat="1" ht="128.25" hidden="1" customHeight="1" thickBot="1" x14ac:dyDescent="0.3">
      <c r="A146" s="846">
        <v>37</v>
      </c>
      <c r="B146" s="838" t="s">
        <v>348</v>
      </c>
      <c r="C146" s="821" t="s">
        <v>115</v>
      </c>
      <c r="D146" s="821" t="s">
        <v>1026</v>
      </c>
      <c r="E146" s="821" t="s">
        <v>1027</v>
      </c>
      <c r="F146" s="849" t="s">
        <v>1028</v>
      </c>
      <c r="G146" s="820" t="s">
        <v>1029</v>
      </c>
      <c r="H146" s="840">
        <v>500</v>
      </c>
      <c r="I146" s="831" t="str">
        <f>IF(H146&lt;=0,"",IF(H146&lt;=2,"Muy Baja",IF(H146&lt;=24,"Baja",IF(H146&lt;=500,"Media",IF(H146&lt;=5000,"Alta","Muy Alta")))))</f>
        <v>Media</v>
      </c>
      <c r="J146" s="839">
        <f>IF(I146="","",IF(I146="Muy Baja",0.2,IF(I146="Baja",0.4,IF(I146="Media",0.6,IF(I146="Alta",0.8,IF(I146="Muy Alta",1,))))))</f>
        <v>0.6</v>
      </c>
      <c r="K146" s="845" t="s">
        <v>129</v>
      </c>
      <c r="L146" s="839" t="str">
        <f>IF(NOT(ISERROR(MATCH(K146,'[4]Tabla Impacto'!$B$221:$B$223,0))),'[4]Tabla Impacto'!$F$223&amp;"Por favor no seleccionar los criterios de impacto(Afectación Económica o presupuestal y Pérdida Reputacional)",K146)</f>
        <v xml:space="preserve">     El riesgo afecta la imagen de la entidad con algunos usuarios de relevancia frente al logro de los objetivos</v>
      </c>
      <c r="M146" s="831" t="str">
        <f>IF(OR(L146='[4]Tabla Impacto'!$C$11,L146='[4]Tabla Impacto'!$D$11),"Leve",IF(OR(L146='[4]Tabla Impacto'!$C$12,L146='[4]Tabla Impacto'!$D$12),"Menor",IF(OR(L146='[4]Tabla Impacto'!$C$13,L146='[4]Tabla Impacto'!$D$13),"Moderado",IF(OR(L146='[4]Tabla Impacto'!$C$14,L146='[4]Tabla Impacto'!$D$14),"Mayor",IF(OR(L146='[4]Tabla Impacto'!$C$15,L146='[4]Tabla Impacto'!$D$15),"Catastrófico","")))))</f>
        <v>Moderado</v>
      </c>
      <c r="N146" s="839">
        <f>IF(M146="","",IF(M146="Leve",0.2,IF(M146="Menor",0.4,IF(M146="Moderado",0.6,IF(M146="Mayor",0.8,IF(M146="Catastrófico",1,))))))</f>
        <v>0.6</v>
      </c>
      <c r="O146" s="841" t="str">
        <f>IF(OR(AND(I146="Muy Baja",M146="Leve"),AND(I146="Muy Baja",M146="Menor"),AND(I146="Baja",M146="Leve")),"Bajo",IF(OR(AND(I146="Muy baja",M146="Moderado"),AND(I146="Baja",M146="Menor"),AND(I146="Baja",M146="Moderado"),AND(I146="Media",M146="Leve"),AND(I146="Media",M146="Menor"),AND(I146="Media",M146="Moderado"),AND(I146="Alta",M146="Leve"),AND(I146="Alta",M146="Menor")),"Moderado",IF(OR(AND(I146="Muy Baja",M146="Mayor"),AND(I146="Baja",M146="Mayor"),AND(I146="Media",M146="Mayor"),AND(I146="Alta",M146="Moderado"),AND(I146="Alta",M146="Mayor"),AND(I146="Muy Alta",M146="Leve"),AND(I146="Muy Alta",M146="Menor"),AND(I146="Muy Alta",M146="Moderado"),AND(I146="Muy Alta",M146="Mayor")),"Alto",IF(OR(AND(I146="Muy Baja",M146="Catastrófico"),AND(I146="Baja",M146="Catastrófico"),AND(I146="Media",M146="Catastrófico"),AND(I146="Alta",M146="Catastrófico"),AND(I146="Muy Alta",M146="Catastrófico")),"Extremo",""))))</f>
        <v>Moderado</v>
      </c>
      <c r="P146" s="566">
        <v>1</v>
      </c>
      <c r="Q146" s="404" t="s">
        <v>1030</v>
      </c>
      <c r="R146" s="607" t="str">
        <f>IF(OR(S146="Preventivo",S146="Detectivo"),"Probabilidad",IF(S146="Correctivo","Impacto",""))</f>
        <v>Probabilidad</v>
      </c>
      <c r="S146" s="608" t="s">
        <v>13</v>
      </c>
      <c r="T146" s="608" t="s">
        <v>8</v>
      </c>
      <c r="U146" s="609" t="str">
        <f t="shared" si="135"/>
        <v>40%</v>
      </c>
      <c r="V146" s="608" t="s">
        <v>18</v>
      </c>
      <c r="W146" s="608" t="s">
        <v>21</v>
      </c>
      <c r="X146" s="608" t="s">
        <v>104</v>
      </c>
      <c r="Y146" s="610">
        <f>IFERROR(IF(R146="Probabilidad",(J146-(+J146*U146)),IF(R146="Impacto",J146,"")),"")</f>
        <v>0.36</v>
      </c>
      <c r="Z146" s="611" t="str">
        <f>IFERROR(IF(Y146="","",IF(Y146&lt;=0.2,"Muy Baja",IF(Y146&lt;=0.4,"Baja",IF(Y146&lt;=0.6,"Media",IF(Y146&lt;=0.8,"Alta","Muy Alta"))))),"")</f>
        <v>Baja</v>
      </c>
      <c r="AA146" s="609">
        <f>+Y146</f>
        <v>0.36</v>
      </c>
      <c r="AB146" s="611" t="str">
        <f t="shared" si="159"/>
        <v>Moderado</v>
      </c>
      <c r="AC146" s="609">
        <f>IFERROR(IF(R146="Impacto",(N146-(+N146*U146)),IF(R146="Probabilidad",N146,"")),"")</f>
        <v>0.6</v>
      </c>
      <c r="AD146" s="612" t="str">
        <f>IFERROR(IF(OR(AND(Z146="Muy Baja",AB146="Leve"),AND(Z146="Muy Baja",AB146="Menor"),AND(Z146="Baja",AB146="Leve")),"Bajo",IF(OR(AND(Z146="Muy baja",AB146="Moderado"),AND(Z146="Baja",AB146="Menor"),AND(Z146="Baja",AB146="Moderado"),AND(Z146="Media",AB146="Leve"),AND(Z146="Media",AB146="Menor"),AND(Z146="Media",AB146="Moderado"),AND(Z146="Alta",AB146="Leve"),AND(Z146="Alta",AB146="Menor")),"Moderado",IF(OR(AND(Z146="Muy Baja",AB146="Mayor"),AND(Z146="Baja",AB146="Mayor"),AND(Z146="Media",AB146="Mayor"),AND(Z146="Alta",AB146="Moderado"),AND(Z146="Alta",AB146="Mayor"),AND(Z146="Muy Alta",AB146="Leve"),AND(Z146="Muy Alta",AB146="Menor"),AND(Z146="Muy Alta",AB146="Moderado"),AND(Z146="Muy Alta",AB146="Mayor")),"Alto",IF(OR(AND(Z146="Muy Baja",AB146="Catastrófico"),AND(Z146="Baja",AB146="Catastrófico"),AND(Z146="Media",AB146="Catastrófico"),AND(Z146="Alta",AB146="Catastrófico"),AND(Z146="Muy Alta",AB146="Catastrófico")),"Extremo","")))),"")</f>
        <v>Moderado</v>
      </c>
      <c r="AE146" s="835" t="s">
        <v>26</v>
      </c>
      <c r="AF146" s="613" t="s">
        <v>1031</v>
      </c>
      <c r="AG146" s="433" t="s">
        <v>1032</v>
      </c>
      <c r="AH146" s="434">
        <v>45657</v>
      </c>
      <c r="AI146" s="538" t="s">
        <v>1033</v>
      </c>
      <c r="AJ146" s="821" t="s">
        <v>1034</v>
      </c>
      <c r="AK146" s="821" t="s">
        <v>1032</v>
      </c>
      <c r="AL146" s="572"/>
      <c r="AM146" s="572"/>
      <c r="AN146" s="572"/>
      <c r="AO146" s="572"/>
      <c r="AP146" s="573"/>
      <c r="AQ146" s="573"/>
      <c r="AR146" s="574"/>
      <c r="AS146" s="574"/>
      <c r="AT146" s="575"/>
      <c r="AU146" s="550"/>
    </row>
    <row r="147" spans="1:47" s="551" customFormat="1" ht="156.75" hidden="1" x14ac:dyDescent="0.25">
      <c r="A147" s="846"/>
      <c r="B147" s="838"/>
      <c r="C147" s="821"/>
      <c r="D147" s="821"/>
      <c r="E147" s="821"/>
      <c r="F147" s="849"/>
      <c r="G147" s="821"/>
      <c r="H147" s="840"/>
      <c r="I147" s="831"/>
      <c r="J147" s="839"/>
      <c r="K147" s="845"/>
      <c r="L147" s="839">
        <f ca="1">IF(NOT(ISERROR(MATCH(K147,_xlfn.ANCHORARRAY(F187),0))),J189&amp;"Por favor no seleccionar los criterios de impacto",K147)</f>
        <v>0</v>
      </c>
      <c r="M147" s="831"/>
      <c r="N147" s="839"/>
      <c r="O147" s="841"/>
      <c r="P147" s="566">
        <v>2</v>
      </c>
      <c r="Q147" s="404" t="s">
        <v>1035</v>
      </c>
      <c r="R147" s="607" t="str">
        <f>IF(OR(S147="Preventivo",S147="Detectivo"),"Probabilidad",IF(S147="Correctivo","Impacto",""))</f>
        <v>Probabilidad</v>
      </c>
      <c r="S147" s="608" t="s">
        <v>14</v>
      </c>
      <c r="T147" s="608" t="s">
        <v>8</v>
      </c>
      <c r="U147" s="609" t="str">
        <f t="shared" si="135"/>
        <v>30%</v>
      </c>
      <c r="V147" s="608" t="s">
        <v>18</v>
      </c>
      <c r="W147" s="608" t="s">
        <v>21</v>
      </c>
      <c r="X147" s="608" t="s">
        <v>104</v>
      </c>
      <c r="Y147" s="610">
        <f>IFERROR(IF(AND(R146="Probabilidad",R147="Probabilidad"),(AA146-(+AA146*U147)),IF(R147="Probabilidad",(J146-(+J146*U147)),IF(R147="Impacto",AA146,""))),"")</f>
        <v>0.252</v>
      </c>
      <c r="Z147" s="611" t="str">
        <f t="shared" ref="Z147" si="161">IFERROR(IF(Y147="","",IF(Y147&lt;=0.2,"Muy Baja",IF(Y147&lt;=0.4,"Baja",IF(Y147&lt;=0.6,"Media",IF(Y147&lt;=0.8,"Alta","Muy Alta"))))),"")</f>
        <v>Baja</v>
      </c>
      <c r="AA147" s="609">
        <f t="shared" ref="AA147" si="162">+Y147</f>
        <v>0.252</v>
      </c>
      <c r="AB147" s="611" t="str">
        <f t="shared" si="159"/>
        <v>Moderado</v>
      </c>
      <c r="AC147" s="609">
        <f>IFERROR(IF(AND(R146="Impacto",R147="Impacto"),(AC146-(+AC146*U147)),IF(R147="Impacto",(N146-(+N146*U147)),IF(R147="Probabilidad",AC146,""))),"")</f>
        <v>0.6</v>
      </c>
      <c r="AD147" s="612" t="str">
        <f t="shared" ref="AD147" si="163">IFERROR(IF(OR(AND(Z147="Muy Baja",AB147="Leve"),AND(Z147="Muy Baja",AB147="Menor"),AND(Z147="Baja",AB147="Leve")),"Bajo",IF(OR(AND(Z147="Muy baja",AB147="Moderado"),AND(Z147="Baja",AB147="Menor"),AND(Z147="Baja",AB147="Moderado"),AND(Z147="Media",AB147="Leve"),AND(Z147="Media",AB147="Menor"),AND(Z147="Media",AB147="Moderado"),AND(Z147="Alta",AB147="Leve"),AND(Z147="Alta",AB147="Menor")),"Moderado",IF(OR(AND(Z147="Muy Baja",AB147="Mayor"),AND(Z147="Baja",AB147="Mayor"),AND(Z147="Media",AB147="Mayor"),AND(Z147="Alta",AB147="Moderado"),AND(Z147="Alta",AB147="Mayor"),AND(Z147="Muy Alta",AB147="Leve"),AND(Z147="Muy Alta",AB147="Menor"),AND(Z147="Muy Alta",AB147="Moderado"),AND(Z147="Muy Alta",AB147="Mayor")),"Alto",IF(OR(AND(Z147="Muy Baja",AB147="Catastrófico"),AND(Z147="Baja",AB147="Catastrófico"),AND(Z147="Media",AB147="Catastrófico"),AND(Z147="Alta",AB147="Catastrófico"),AND(Z147="Muy Alta",AB147="Catastrófico")),"Extremo","")))),"")</f>
        <v>Moderado</v>
      </c>
      <c r="AE147" s="835"/>
      <c r="AF147" s="613" t="s">
        <v>1036</v>
      </c>
      <c r="AG147" s="598" t="s">
        <v>1032</v>
      </c>
      <c r="AH147" s="414">
        <v>45657</v>
      </c>
      <c r="AI147" s="539" t="s">
        <v>1037</v>
      </c>
      <c r="AJ147" s="821"/>
      <c r="AK147" s="821"/>
      <c r="AL147" s="572"/>
      <c r="AM147" s="572"/>
      <c r="AN147" s="572"/>
      <c r="AO147" s="572"/>
      <c r="AP147" s="573"/>
      <c r="AQ147" s="573"/>
      <c r="AR147" s="574"/>
      <c r="AS147" s="574"/>
      <c r="AT147" s="575"/>
      <c r="AU147" s="550"/>
    </row>
    <row r="148" spans="1:47" s="551" customFormat="1" ht="213" hidden="1" customHeight="1" x14ac:dyDescent="0.25">
      <c r="A148" s="826">
        <v>38</v>
      </c>
      <c r="B148" s="847" t="s">
        <v>998</v>
      </c>
      <c r="C148" s="847" t="s">
        <v>115</v>
      </c>
      <c r="D148" s="847" t="s">
        <v>999</v>
      </c>
      <c r="E148" s="847" t="s">
        <v>1000</v>
      </c>
      <c r="F148" s="847" t="s">
        <v>1001</v>
      </c>
      <c r="G148" s="847" t="s">
        <v>1002</v>
      </c>
      <c r="H148" s="821">
        <v>500</v>
      </c>
      <c r="I148" s="603" t="str">
        <f>IF(H148&lt;=0,"",IF(H148&lt;=2,"Muy Baja",IF(H148&lt;=24,"Baja",IF(H148&lt;=500,"Media",IF(H148&lt;=5000,"Alta","Muy Alta")))))</f>
        <v>Media</v>
      </c>
      <c r="J148" s="605">
        <f>IF(I148="","",IF(I148="Muy Baja",0.2,IF(I148="Baja",0.4,IF(I148="Media",0.6,IF(I148="Alta",0.8,IF(I148="Muy Alta",1,))))))</f>
        <v>0.6</v>
      </c>
      <c r="K148" s="614" t="s">
        <v>127</v>
      </c>
      <c r="L148" s="605" t="str">
        <f>IF(NOT(ISERROR(MATCH(K148,'Tabla Impacto'!$B$221:$B$223,0))),'Tabla Impacto'!$F$223&amp;"Por favor no seleccionar los criterios de impacto(Afectación Económica o presupuestal y Pérdida Reputacional)",K148)</f>
        <v xml:space="preserve">     El riesgo afecta la imagen de alguna área de la organización</v>
      </c>
      <c r="M148" s="606" t="str">
        <f>IF(OR(L148='Tabla Impacto'!$C$11,L148='Tabla Impacto'!$D$11),"Leve",IF(OR(L148='Tabla Impacto'!$C$12,L148='Tabla Impacto'!$D$12),"Menor",IF(OR(L148='Tabla Impacto'!$C$13,L148='Tabla Impacto'!$D$13),"Moderado",IF(OR(L148='Tabla Impacto'!$C$14,L148='Tabla Impacto'!$D$14),"Mayor",IF(OR(L148='Tabla Impacto'!$C$15,L148='Tabla Impacto'!$D$15),"Catastrófico","")))))</f>
        <v>Leve</v>
      </c>
      <c r="N148" s="605">
        <f>IF(M148="","",IF(M148="Leve",0.2,IF(M148="Menor",0.4,IF(M148="Moderado",0.6,IF(M148="Mayor",0.8,IF(M148="Catastrófico",1,))))))</f>
        <v>0.2</v>
      </c>
      <c r="O148" s="606" t="str">
        <f>IF(OR(AND(I148="Muy Baja",M148="Leve"),AND(I148="Muy Baja",M148="Menor"),AND(I148="Baja",M148="Leve")),"Bajo",IF(OR(AND(I148="Muy baja",M148="Moderado"),AND(I148="Baja",M148="Menor"),AND(I148="Baja",M148="Moderado"),AND(I148="Media",M148="Leve"),AND(I148="Media",M148="Menor"),AND(I148="Media",M148="Moderado"),AND(I148="Alta",M148="Leve"),AND(I148="Alta",M148="Menor")),"Moderado",IF(OR(AND(I148="Muy Baja",M148="Mayor"),AND(I148="Baja",M148="Mayor"),AND(I148="Media",M148="Mayor"),AND(I148="Alta",M148="Moderado"),AND(I148="Alta",M148="Mayor"),AND(I148="Muy Alta",M148="Leve"),AND(I148="Muy Alta",M148="Menor"),AND(I148="Muy Alta",M148="Moderado"),AND(I148="Muy Alta",M148="Mayor")),"Alto",IF(OR(AND(I148="Muy Baja",M148="Catastrófico"),AND(I148="Baja",M148="Catastrófico"),AND(I148="Media",M148="Catastrófico"),AND(I148="Alta",M148="Catastrófico"),AND(I148="Muy Alta",M148="Catastrófico")),"Extremo",""))))</f>
        <v>Moderado</v>
      </c>
      <c r="P148" s="565">
        <v>1</v>
      </c>
      <c r="Q148" s="615" t="s">
        <v>1016</v>
      </c>
      <c r="R148" s="566" t="str">
        <f t="shared" si="156"/>
        <v>Probabilidad</v>
      </c>
      <c r="S148" s="565" t="s">
        <v>13</v>
      </c>
      <c r="T148" s="565" t="s">
        <v>8</v>
      </c>
      <c r="U148" s="566" t="str">
        <f>IF(AND(S148="Preventivo",T148="Automático"),"50%",IF(AND(S148="Preventivo",T148="Manual"),"40%",IF(AND(S148="Detectivo",T148="Automático"),"40%",IF(AND(S148="Detectivo",T148="Manual"),"30%",IF(AND(S148="Correctivo",T148="Automático"),"35%",IF(AND(S148="Correctivo",T148="Manual"),"25%",""))))))</f>
        <v>40%</v>
      </c>
      <c r="V148" s="566" t="s">
        <v>18</v>
      </c>
      <c r="W148" s="566" t="s">
        <v>1018</v>
      </c>
      <c r="X148" s="566" t="s">
        <v>539</v>
      </c>
      <c r="Y148" s="567">
        <f>IFERROR(IF(R148="Probabilidad",(J148-(+J148*U148)),IF(R148="Impacto",J148,"")),"")</f>
        <v>0.36</v>
      </c>
      <c r="Z148" s="568" t="str">
        <f>IFERROR(IF(Y148="","",IF(Y148&lt;=0.2,"Muy Baja",IF(Y148&lt;=0.4,"Baja",IF(Y148&lt;=0.6,"Media",IF(Y148&lt;=0.8,"Alta","Muy Alta"))))),"")</f>
        <v>Baja</v>
      </c>
      <c r="AA148" s="569">
        <f>+Y148</f>
        <v>0.36</v>
      </c>
      <c r="AB148" s="568" t="str">
        <f>IFERROR(IF(AC148="","",IF(AC148&lt;=0.2,"Leve",IF(AC148&lt;=0.4,"Menor",IF(AC148&lt;=0.6,"Moderado",IF(AC148&lt;=0.8,"Mayor","Catastrófico"))))),"")</f>
        <v>Leve</v>
      </c>
      <c r="AC148" s="569">
        <f>IFERROR(IF(R148="Impacto",(N148-(+N148*U148)),IF(R148="Probabilidad",N148,"")),"")</f>
        <v>0.2</v>
      </c>
      <c r="AD148" s="568" t="str">
        <f>IFERROR(IF(OR(AND(Z148="Muy Baja",AB148="Leve"),AND(Z148="Muy Baja",AB148="Menor"),AND(Z148="Baja",AB148="Leve")),"Bajo",IF(OR(AND(Z148="Muy baja",AB148="Moderado"),AND(Z148="Baja",AB148="Menor"),AND(Z148="Baja",AB148="Moderado"),AND(Z148="Media",AB148="Leve"),AND(Z148="Media",AB148="Menor"),AND(Z148="Media",AB148="Moderado"),AND(Z148="Alta",AB148="Leve"),AND(Z148="Alta",AB148="Menor")),"Moderado",IF(OR(AND(Z148="Muy Baja",AB148="Mayor"),AND(Z148="Baja",AB148="Mayor"),AND(Z148="Media",AB148="Mayor"),AND(Z148="Alta",AB148="Moderado"),AND(Z148="Alta",AB148="Mayor"),AND(Z148="Muy Alta",AB148="Leve"),AND(Z148="Muy Alta",AB148="Menor"),AND(Z148="Muy Alta",AB148="Moderado"),AND(Z148="Muy Alta",AB148="Mayor")),"Alto",IF(OR(AND(Z148="Muy Baja",AB148="Catastrófico"),AND(Z148="Baja",AB148="Catastrófico"),AND(Z148="Media",AB148="Catastrófico"),AND(Z148="Alta",AB148="Catastrófico"),AND(Z148="Muy Alta",AB148="Catastrófico")),"Extremo","")))),"")</f>
        <v>Bajo</v>
      </c>
      <c r="AE148" s="823" t="s">
        <v>26</v>
      </c>
      <c r="AF148" s="530"/>
      <c r="AG148" s="530"/>
      <c r="AH148" s="530"/>
      <c r="AI148" s="532"/>
      <c r="AJ148" s="584"/>
      <c r="AK148" s="584"/>
      <c r="AL148" s="572"/>
      <c r="AM148" s="572"/>
      <c r="AN148" s="572"/>
      <c r="AO148" s="572"/>
      <c r="AP148" s="573"/>
      <c r="AQ148" s="573"/>
      <c r="AR148" s="574"/>
      <c r="AS148" s="574"/>
      <c r="AT148" s="575"/>
      <c r="AU148" s="550"/>
    </row>
    <row r="149" spans="1:47" s="551" customFormat="1" ht="181.5" hidden="1" customHeight="1" thickBot="1" x14ac:dyDescent="0.3">
      <c r="A149" s="827"/>
      <c r="B149" s="848"/>
      <c r="C149" s="848"/>
      <c r="D149" s="848"/>
      <c r="E149" s="848"/>
      <c r="F149" s="848"/>
      <c r="G149" s="848"/>
      <c r="H149" s="821"/>
      <c r="I149" s="603"/>
      <c r="J149" s="605"/>
      <c r="K149" s="614"/>
      <c r="L149" s="605"/>
      <c r="M149" s="606"/>
      <c r="N149" s="605"/>
      <c r="O149" s="606"/>
      <c r="P149" s="565">
        <v>2</v>
      </c>
      <c r="Q149" s="404" t="s">
        <v>1017</v>
      </c>
      <c r="R149" s="566" t="str">
        <f t="shared" si="156"/>
        <v>Probabilidad</v>
      </c>
      <c r="S149" s="565" t="s">
        <v>13</v>
      </c>
      <c r="T149" s="565" t="s">
        <v>8</v>
      </c>
      <c r="U149" s="566" t="str">
        <f>IF(AND(S149="Preventivo",T149="Automático"),"50%",IF(AND(S149="Preventivo",T149="Manual"),"40%",IF(AND(S149="Detectivo",T149="Automático"),"40%",IF(AND(S149="Detectivo",T149="Manual"),"30%",IF(AND(S149="Correctivo",T149="Automático"),"35%",IF(AND(S149="Correctivo",T149="Manual"),"25%",""))))))</f>
        <v>40%</v>
      </c>
      <c r="V149" s="566" t="s">
        <v>18</v>
      </c>
      <c r="W149" s="566" t="s">
        <v>1018</v>
      </c>
      <c r="X149" s="566" t="s">
        <v>539</v>
      </c>
      <c r="Y149" s="567">
        <f>IFERROR(IF(AND(R148="Probabilidad",R149="Probabilidad"),(AA148-(+AA148*U149)),IF(R149="Probabilidad",(J148-(+J148*U149)),IF(R149="Impacto",AA148,""))),"")</f>
        <v>0.216</v>
      </c>
      <c r="Z149" s="568" t="str">
        <f t="shared" ref="Z149" si="164">IFERROR(IF(Y149="","",IF(Y149&lt;=0.2,"Muy Baja",IF(Y149&lt;=0.4,"Baja",IF(Y149&lt;=0.6,"Media",IF(Y149&lt;=0.8,"Alta","Muy Alta"))))),"")</f>
        <v>Baja</v>
      </c>
      <c r="AA149" s="569">
        <f t="shared" ref="AA149" si="165">+Y149</f>
        <v>0.216</v>
      </c>
      <c r="AB149" s="568" t="str">
        <f t="shared" ref="AB149" si="166">IFERROR(IF(AC149="","",IF(AC149&lt;=0.2,"Leve",IF(AC149&lt;=0.4,"Menor",IF(AC149&lt;=0.6,"Moderado",IF(AC149&lt;=0.8,"Mayor","Catastrófico"))))),"")</f>
        <v>Leve</v>
      </c>
      <c r="AC149" s="569">
        <f>IFERROR(IF(AND(R148="Impacto",R149="Impacto"),(AC148-(+AC148*U149)),IF(R149="Impacto",(N148-(+N148*U149)),IF(R149="Probabilidad",AC148,""))),"")</f>
        <v>0.2</v>
      </c>
      <c r="AD149" s="568" t="str">
        <f t="shared" ref="AD149" si="167">IFERROR(IF(OR(AND(Z149="Muy Baja",AB149="Leve"),AND(Z149="Muy Baja",AB149="Menor"),AND(Z149="Baja",AB149="Leve")),"Bajo",IF(OR(AND(Z149="Muy baja",AB149="Moderado"),AND(Z149="Baja",AB149="Menor"),AND(Z149="Baja",AB149="Moderado"),AND(Z149="Media",AB149="Leve"),AND(Z149="Media",AB149="Menor"),AND(Z149="Media",AB149="Moderado"),AND(Z149="Alta",AB149="Leve"),AND(Z149="Alta",AB149="Menor")),"Moderado",IF(OR(AND(Z149="Muy Baja",AB149="Mayor"),AND(Z149="Baja",AB149="Mayor"),AND(Z149="Media",AB149="Mayor"),AND(Z149="Alta",AB149="Moderado"),AND(Z149="Alta",AB149="Mayor"),AND(Z149="Muy Alta",AB149="Leve"),AND(Z149="Muy Alta",AB149="Menor"),AND(Z149="Muy Alta",AB149="Moderado"),AND(Z149="Muy Alta",AB149="Mayor")),"Alto",IF(OR(AND(Z149="Muy Baja",AB149="Catastrófico"),AND(Z149="Baja",AB149="Catastrófico"),AND(Z149="Media",AB149="Catastrófico"),AND(Z149="Alta",AB149="Catastrófico"),AND(Z149="Muy Alta",AB149="Catastrófico")),"Extremo","")))),"")</f>
        <v>Bajo</v>
      </c>
      <c r="AE149" s="824"/>
      <c r="AF149" s="530"/>
      <c r="AG149" s="530"/>
      <c r="AH149" s="530"/>
      <c r="AI149" s="532"/>
      <c r="AJ149" s="581" t="s">
        <v>1162</v>
      </c>
      <c r="AK149" s="581" t="s">
        <v>1163</v>
      </c>
      <c r="AL149" s="572"/>
      <c r="AM149" s="572"/>
      <c r="AN149" s="572"/>
      <c r="AO149" s="572"/>
      <c r="AP149" s="573"/>
      <c r="AQ149" s="573"/>
      <c r="AR149" s="574"/>
      <c r="AS149" s="574"/>
      <c r="AT149" s="575"/>
      <c r="AU149" s="550"/>
    </row>
    <row r="150" spans="1:47" s="551" customFormat="1" ht="263.25" hidden="1" customHeight="1" x14ac:dyDescent="0.25">
      <c r="A150" s="826">
        <v>39</v>
      </c>
      <c r="B150" s="837" t="s">
        <v>998</v>
      </c>
      <c r="C150" s="837" t="s">
        <v>117</v>
      </c>
      <c r="D150" s="837" t="s">
        <v>1003</v>
      </c>
      <c r="E150" s="837" t="s">
        <v>1004</v>
      </c>
      <c r="F150" s="837" t="s">
        <v>1005</v>
      </c>
      <c r="G150" s="837" t="s">
        <v>540</v>
      </c>
      <c r="H150" s="821">
        <v>500</v>
      </c>
      <c r="I150" s="603" t="str">
        <f t="shared" ref="I150" si="168">IF(H150&lt;=0,"",IF(H150&lt;=2,"Muy Baja",IF(H150&lt;=24,"Baja",IF(H150&lt;=500,"Media",IF(H150&lt;=5000,"Alta","Muy Alta")))))</f>
        <v>Media</v>
      </c>
      <c r="J150" s="605">
        <f t="shared" ref="J150" si="169">IF(I150="","",IF(I150="Muy Baja",0.2,IF(I150="Baja",0.4,IF(I150="Media",0.6,IF(I150="Alta",0.8,IF(I150="Muy Alta",1,))))))</f>
        <v>0.6</v>
      </c>
      <c r="K150" s="614" t="s">
        <v>129</v>
      </c>
      <c r="L150" s="605" t="str">
        <f>IF(NOT(ISERROR(MATCH(K150,'Tabla Impacto'!$B$221:$B$223,0))),'Tabla Impacto'!$F$223&amp;"Por favor no seleccionar los criterios de impacto(Afectación Económica o presupuestal y Pérdida Reputacional)",K150)</f>
        <v xml:space="preserve">     El riesgo afecta la imagen de la entidad con algunos usuarios de relevancia frente al logro de los objetivos</v>
      </c>
      <c r="M150" s="606" t="str">
        <f>IF(OR(L150='Tabla Impacto'!$C$11,L150='Tabla Impacto'!$D$11),"Leve",IF(OR(L150='Tabla Impacto'!$C$12,L150='Tabla Impacto'!$D$12),"Menor",IF(OR(L150='Tabla Impacto'!$C$13,L150='Tabla Impacto'!$D$13),"Moderado",IF(OR(L150='Tabla Impacto'!$C$14,L150='Tabla Impacto'!$D$14),"Mayor",IF(OR(L150='Tabla Impacto'!$C$15,L150='Tabla Impacto'!$D$15),"Catastrófico","")))))</f>
        <v>Moderado</v>
      </c>
      <c r="N150" s="605">
        <f t="shared" ref="N150" si="170">IF(M150="","",IF(M150="Leve",0.2,IF(M150="Menor",0.4,IF(M150="Moderado",0.6,IF(M150="Mayor",0.8,IF(M150="Catastrófico",1,))))))</f>
        <v>0.6</v>
      </c>
      <c r="O150" s="606" t="str">
        <f t="shared" ref="O150" si="171">IF(OR(AND(I150="Muy Baja",M150="Leve"),AND(I150="Muy Baja",M150="Menor"),AND(I150="Baja",M150="Leve")),"Bajo",IF(OR(AND(I150="Muy baja",M150="Moderado"),AND(I150="Baja",M150="Menor"),AND(I150="Baja",M150="Moderado"),AND(I150="Media",M150="Leve"),AND(I150="Media",M150="Menor"),AND(I150="Media",M150="Moderado"),AND(I150="Alta",M150="Leve"),AND(I150="Alta",M150="Menor")),"Moderado",IF(OR(AND(I150="Muy Baja",M150="Mayor"),AND(I150="Baja",M150="Mayor"),AND(I150="Media",M150="Mayor"),AND(I150="Alta",M150="Moderado"),AND(I150="Alta",M150="Mayor"),AND(I150="Muy Alta",M150="Leve"),AND(I150="Muy Alta",M150="Menor"),AND(I150="Muy Alta",M150="Moderado"),AND(I150="Muy Alta",M150="Mayor")),"Alto",IF(OR(AND(I150="Muy Baja",M150="Catastrófico"),AND(I150="Baja",M150="Catastrófico"),AND(I150="Media",M150="Catastrófico"),AND(I150="Alta",M150="Catastrófico"),AND(I150="Muy Alta",M150="Catastrófico")),"Extremo",""))))</f>
        <v>Moderado</v>
      </c>
      <c r="P150" s="576">
        <v>1</v>
      </c>
      <c r="Q150" s="616" t="s">
        <v>1019</v>
      </c>
      <c r="R150" s="566" t="str">
        <f t="shared" si="156"/>
        <v>Probabilidad</v>
      </c>
      <c r="S150" s="565" t="s">
        <v>13</v>
      </c>
      <c r="T150" s="565" t="s">
        <v>8</v>
      </c>
      <c r="U150" s="566" t="str">
        <f t="shared" ref="U150:U156" si="172">IF(AND(S150="Preventivo",T150="Automático"),"50%",IF(AND(S150="Preventivo",T150="Manual"),"40%",IF(AND(S150="Detectivo",T150="Automático"),"40%",IF(AND(S150="Detectivo",T150="Manual"),"30%",IF(AND(S150="Correctivo",T150="Automático"),"35%",IF(AND(S150="Correctivo",T150="Manual"),"25%",""))))))</f>
        <v>40%</v>
      </c>
      <c r="V150" s="566" t="s">
        <v>18</v>
      </c>
      <c r="W150" s="566" t="s">
        <v>22</v>
      </c>
      <c r="X150" s="566" t="s">
        <v>539</v>
      </c>
      <c r="Y150" s="567">
        <f>IFERROR(IF(R150="Probabilidad",(J150-(+J150*U150)),IF(R150="Impacto",J150,"")),"")</f>
        <v>0.36</v>
      </c>
      <c r="Z150" s="568" t="str">
        <f>IFERROR(IF(Y150="","",IF(Y150&lt;=0.2,"Muy Baja",IF(Y150&lt;=0.4,"Baja",IF(Y150&lt;=0.6,"Media",IF(Y150&lt;=0.8,"Alta","Muy Alta"))))),"")</f>
        <v>Baja</v>
      </c>
      <c r="AA150" s="569">
        <f>+Y150</f>
        <v>0.36</v>
      </c>
      <c r="AB150" s="568" t="str">
        <f>IFERROR(IF(AC150="","",IF(AC150&lt;=0.2,"Leve",IF(AC150&lt;=0.4,"Menor",IF(AC150&lt;=0.6,"Moderado",IF(AC150&lt;=0.8,"Mayor","Catastrófico"))))),"")</f>
        <v>Moderado</v>
      </c>
      <c r="AC150" s="569">
        <f>IFERROR(IF(R150="Impacto",(N150-(+N150*U150)),IF(R150="Probabilidad",N150,"")),"")</f>
        <v>0.6</v>
      </c>
      <c r="AD150" s="568" t="str">
        <f>IFERROR(IF(OR(AND(Z150="Muy Baja",AB150="Leve"),AND(Z150="Muy Baja",AB150="Menor"),AND(Z150="Baja",AB150="Leve")),"Bajo",IF(OR(AND(Z150="Muy baja",AB150="Moderado"),AND(Z150="Baja",AB150="Menor"),AND(Z150="Baja",AB150="Moderado"),AND(Z150="Media",AB150="Leve"),AND(Z150="Media",AB150="Menor"),AND(Z150="Media",AB150="Moderado"),AND(Z150="Alta",AB150="Leve"),AND(Z150="Alta",AB150="Menor")),"Moderado",IF(OR(AND(Z150="Muy Baja",AB150="Mayor"),AND(Z150="Baja",AB150="Mayor"),AND(Z150="Media",AB150="Mayor"),AND(Z150="Alta",AB150="Moderado"),AND(Z150="Alta",AB150="Mayor"),AND(Z150="Muy Alta",AB150="Leve"),AND(Z150="Muy Alta",AB150="Menor"),AND(Z150="Muy Alta",AB150="Moderado"),AND(Z150="Muy Alta",AB150="Mayor")),"Alto",IF(OR(AND(Z150="Muy Baja",AB150="Catastrófico"),AND(Z150="Baja",AB150="Catastrófico"),AND(Z150="Media",AB150="Catastrófico"),AND(Z150="Alta",AB150="Catastrófico"),AND(Z150="Muy Alta",AB150="Catastrófico")),"Extremo","")))),"")</f>
        <v>Moderado</v>
      </c>
      <c r="AE150" s="824"/>
      <c r="AF150" s="383" t="s">
        <v>1157</v>
      </c>
      <c r="AG150" s="383" t="s">
        <v>1158</v>
      </c>
      <c r="AH150" s="579">
        <v>45657</v>
      </c>
      <c r="AI150" s="383" t="s">
        <v>1159</v>
      </c>
      <c r="AJ150" s="535" t="s">
        <v>1160</v>
      </c>
      <c r="AK150" s="535" t="s">
        <v>1161</v>
      </c>
      <c r="AL150" s="572"/>
      <c r="AM150" s="572"/>
      <c r="AN150" s="572"/>
      <c r="AO150" s="572"/>
      <c r="AP150" s="573"/>
      <c r="AQ150" s="573"/>
      <c r="AR150" s="574"/>
      <c r="AS150" s="574"/>
      <c r="AT150" s="575"/>
      <c r="AU150" s="550"/>
    </row>
    <row r="151" spans="1:47" s="551" customFormat="1" ht="200.25" hidden="1" customHeight="1" x14ac:dyDescent="0.25">
      <c r="A151" s="828"/>
      <c r="B151" s="837"/>
      <c r="C151" s="837"/>
      <c r="D151" s="837"/>
      <c r="E151" s="837"/>
      <c r="F151" s="837"/>
      <c r="G151" s="837"/>
      <c r="H151" s="821"/>
      <c r="I151" s="603"/>
      <c r="J151" s="605"/>
      <c r="K151" s="614"/>
      <c r="L151" s="605"/>
      <c r="M151" s="606"/>
      <c r="N151" s="605"/>
      <c r="O151" s="606"/>
      <c r="P151" s="576">
        <v>2</v>
      </c>
      <c r="Q151" s="403" t="s">
        <v>1427</v>
      </c>
      <c r="R151" s="566" t="str">
        <f t="shared" si="156"/>
        <v>Probabilidad</v>
      </c>
      <c r="S151" s="565" t="s">
        <v>13</v>
      </c>
      <c r="T151" s="565" t="s">
        <v>8</v>
      </c>
      <c r="U151" s="566" t="str">
        <f t="shared" si="172"/>
        <v>40%</v>
      </c>
      <c r="V151" s="566" t="s">
        <v>18</v>
      </c>
      <c r="W151" s="566" t="s">
        <v>1018</v>
      </c>
      <c r="X151" s="566" t="s">
        <v>539</v>
      </c>
      <c r="Y151" s="567">
        <f>IFERROR(IF(AND(R150="Probabilidad",R151="Probabilidad"),(AA150-(+AA150*U151)),IF(R151="Probabilidad",(J150-(+J150*U151)),IF(R151="Impacto",AA150,""))),"")</f>
        <v>0.216</v>
      </c>
      <c r="Z151" s="568" t="str">
        <f t="shared" ref="Z151:Z153" si="173">IFERROR(IF(Y151="","",IF(Y151&lt;=0.2,"Muy Baja",IF(Y151&lt;=0.4,"Baja",IF(Y151&lt;=0.6,"Media",IF(Y151&lt;=0.8,"Alta","Muy Alta"))))),"")</f>
        <v>Baja</v>
      </c>
      <c r="AA151" s="569">
        <f t="shared" ref="AA151:AA153" si="174">+Y151</f>
        <v>0.216</v>
      </c>
      <c r="AB151" s="568" t="str">
        <f t="shared" ref="AB151:AB153" si="175">IFERROR(IF(AC151="","",IF(AC151&lt;=0.2,"Leve",IF(AC151&lt;=0.4,"Menor",IF(AC151&lt;=0.6,"Moderado",IF(AC151&lt;=0.8,"Mayor","Catastrófico"))))),"")</f>
        <v>Moderado</v>
      </c>
      <c r="AC151" s="569">
        <f>IFERROR(IF(AND(R150="Impacto",R151="Impacto"),(AC150-(+AC150*U151)),IF(R151="Impacto",(N150-(+N150*U151)),IF(R151="Probabilidad",AC150,""))),"")</f>
        <v>0.6</v>
      </c>
      <c r="AD151" s="568" t="str">
        <f t="shared" ref="AD151:AD152" si="176">IFERROR(IF(OR(AND(Z151="Muy Baja",AB151="Leve"),AND(Z151="Muy Baja",AB151="Menor"),AND(Z151="Baja",AB151="Leve")),"Bajo",IF(OR(AND(Z151="Muy baja",AB151="Moderado"),AND(Z151="Baja",AB151="Menor"),AND(Z151="Baja",AB151="Moderado"),AND(Z151="Media",AB151="Leve"),AND(Z151="Media",AB151="Menor"),AND(Z151="Media",AB151="Moderado"),AND(Z151="Alta",AB151="Leve"),AND(Z151="Alta",AB151="Menor")),"Moderado",IF(OR(AND(Z151="Muy Baja",AB151="Mayor"),AND(Z151="Baja",AB151="Mayor"),AND(Z151="Media",AB151="Mayor"),AND(Z151="Alta",AB151="Moderado"),AND(Z151="Alta",AB151="Mayor"),AND(Z151="Muy Alta",AB151="Leve"),AND(Z151="Muy Alta",AB151="Menor"),AND(Z151="Muy Alta",AB151="Moderado"),AND(Z151="Muy Alta",AB151="Mayor")),"Alto",IF(OR(AND(Z151="Muy Baja",AB151="Catastrófico"),AND(Z151="Baja",AB151="Catastrófico"),AND(Z151="Media",AB151="Catastrófico"),AND(Z151="Alta",AB151="Catastrófico"),AND(Z151="Muy Alta",AB151="Catastrófico")),"Extremo","")))),"")</f>
        <v>Moderado</v>
      </c>
      <c r="AE151" s="824"/>
      <c r="AF151" s="530"/>
      <c r="AG151" s="530"/>
      <c r="AH151" s="530"/>
      <c r="AI151" s="532"/>
      <c r="AJ151" s="584"/>
      <c r="AK151" s="584"/>
      <c r="AL151" s="572"/>
      <c r="AM151" s="572"/>
      <c r="AN151" s="572"/>
      <c r="AO151" s="572"/>
      <c r="AP151" s="573"/>
      <c r="AQ151" s="573"/>
      <c r="AR151" s="574"/>
      <c r="AS151" s="574"/>
      <c r="AT151" s="575"/>
      <c r="AU151" s="550"/>
    </row>
    <row r="152" spans="1:47" s="551" customFormat="1" ht="192" hidden="1" customHeight="1" x14ac:dyDescent="0.25">
      <c r="A152" s="828"/>
      <c r="B152" s="837"/>
      <c r="C152" s="837"/>
      <c r="D152" s="837"/>
      <c r="E152" s="837"/>
      <c r="F152" s="837"/>
      <c r="G152" s="837"/>
      <c r="H152" s="821"/>
      <c r="I152" s="603"/>
      <c r="J152" s="605"/>
      <c r="K152" s="614"/>
      <c r="L152" s="605"/>
      <c r="M152" s="606"/>
      <c r="N152" s="605"/>
      <c r="O152" s="606"/>
      <c r="P152" s="576">
        <v>3</v>
      </c>
      <c r="Q152" s="403" t="s">
        <v>1020</v>
      </c>
      <c r="R152" s="566" t="str">
        <f t="shared" si="156"/>
        <v>Probabilidad</v>
      </c>
      <c r="S152" s="565" t="s">
        <v>13</v>
      </c>
      <c r="T152" s="565" t="s">
        <v>8</v>
      </c>
      <c r="U152" s="566" t="str">
        <f t="shared" si="172"/>
        <v>40%</v>
      </c>
      <c r="V152" s="566" t="s">
        <v>18</v>
      </c>
      <c r="W152" s="566" t="s">
        <v>22</v>
      </c>
      <c r="X152" s="566" t="s">
        <v>539</v>
      </c>
      <c r="Y152" s="567">
        <f>IFERROR(IF(AND(R151="Probabilidad",R152="Probabilidad"),(AA151-(+AA151*U152)),IF(AND(R151="Impacto",R152="Probabilidad"),(AA150-(+AA150*U152)),IF(R152="Impacto",AA151,""))),"")</f>
        <v>0.12959999999999999</v>
      </c>
      <c r="Z152" s="568" t="str">
        <f t="shared" si="173"/>
        <v>Muy Baja</v>
      </c>
      <c r="AA152" s="569">
        <f t="shared" si="174"/>
        <v>0.12959999999999999</v>
      </c>
      <c r="AB152" s="568" t="str">
        <f t="shared" si="175"/>
        <v>Moderado</v>
      </c>
      <c r="AC152" s="569">
        <f>IFERROR(IF(AND(R151="Impacto",R152="Impacto"),(AC151-(+AC151*U152)),IF(AND(R151="Probabilidad",R152="Impacto"),(AC150-(+AC150*U152)),IF(R152="Probabilidad",AC151,""))),"")</f>
        <v>0.6</v>
      </c>
      <c r="AD152" s="568" t="str">
        <f t="shared" si="176"/>
        <v>Moderado</v>
      </c>
      <c r="AE152" s="824"/>
      <c r="AF152" s="530"/>
      <c r="AG152" s="530"/>
      <c r="AH152" s="530"/>
      <c r="AI152" s="532"/>
      <c r="AJ152" s="584"/>
      <c r="AK152" s="584"/>
      <c r="AL152" s="572"/>
      <c r="AM152" s="572"/>
      <c r="AN152" s="572"/>
      <c r="AO152" s="572"/>
      <c r="AP152" s="573"/>
      <c r="AQ152" s="573"/>
      <c r="AR152" s="574"/>
      <c r="AS152" s="574"/>
      <c r="AT152" s="575"/>
      <c r="AU152" s="550"/>
    </row>
    <row r="153" spans="1:47" s="551" customFormat="1" ht="208.5" hidden="1" customHeight="1" x14ac:dyDescent="0.25">
      <c r="A153" s="827"/>
      <c r="B153" s="837"/>
      <c r="C153" s="837"/>
      <c r="D153" s="837"/>
      <c r="E153" s="837"/>
      <c r="F153" s="837"/>
      <c r="G153" s="837"/>
      <c r="H153" s="821"/>
      <c r="I153" s="603"/>
      <c r="J153" s="605"/>
      <c r="K153" s="614"/>
      <c r="L153" s="605"/>
      <c r="M153" s="606"/>
      <c r="N153" s="605"/>
      <c r="O153" s="606"/>
      <c r="P153" s="576">
        <v>4</v>
      </c>
      <c r="Q153" s="403" t="s">
        <v>1021</v>
      </c>
      <c r="R153" s="566" t="str">
        <f t="shared" si="156"/>
        <v>Probabilidad</v>
      </c>
      <c r="S153" s="565" t="s">
        <v>14</v>
      </c>
      <c r="T153" s="565" t="s">
        <v>8</v>
      </c>
      <c r="U153" s="566" t="str">
        <f t="shared" si="172"/>
        <v>30%</v>
      </c>
      <c r="V153" s="566" t="s">
        <v>18</v>
      </c>
      <c r="W153" s="566" t="s">
        <v>22</v>
      </c>
      <c r="X153" s="566" t="s">
        <v>539</v>
      </c>
      <c r="Y153" s="567">
        <f>IFERROR(IF(AND(R152="Probabilidad",R153="Probabilidad"),(AA152-(+AA152*U153)),IF(AND(R152="Impacto",R153="Probabilidad"),(AA151-(+AA151*U153)),IF(R153="Impacto",AA152,""))),"")</f>
        <v>9.0719999999999995E-2</v>
      </c>
      <c r="Z153" s="568" t="str">
        <f t="shared" si="173"/>
        <v>Muy Baja</v>
      </c>
      <c r="AA153" s="569">
        <f t="shared" si="174"/>
        <v>9.0719999999999995E-2</v>
      </c>
      <c r="AB153" s="568" t="str">
        <f t="shared" si="175"/>
        <v>Moderado</v>
      </c>
      <c r="AC153" s="569">
        <f>IFERROR(IF(AND(R152="Impacto",R153="Impacto"),(AC152-(+AC152*U153)),IF(AND(R152="Probabilidad",R153="Impacto"),(AC151-(+AC151*U153)),IF(R153="Probabilidad",AC152,""))),"")</f>
        <v>0.6</v>
      </c>
      <c r="AD153" s="568" t="str">
        <f>IFERROR(IF(OR(AND(Z153="Muy Baja",AB153="Leve"),AND(Z153="Muy Baja",AB153="Menor"),AND(Z153="Baja",AB153="Leve")),"Bajo",IF(OR(AND(Z153="Muy baja",AB153="Moderado"),AND(Z153="Baja",AB153="Menor"),AND(Z153="Baja",AB153="Moderado"),AND(Z153="Media",AB153="Leve"),AND(Z153="Media",AB153="Menor"),AND(Z153="Media",AB153="Moderado"),AND(Z153="Alta",AB153="Leve"),AND(Z153="Alta",AB153="Menor")),"Moderado",IF(OR(AND(Z153="Muy Baja",AB153="Mayor"),AND(Z153="Baja",AB153="Mayor"),AND(Z153="Media",AB153="Mayor"),AND(Z153="Alta",AB153="Moderado"),AND(Z153="Alta",AB153="Mayor"),AND(Z153="Muy Alta",AB153="Leve"),AND(Z153="Muy Alta",AB153="Menor"),AND(Z153="Muy Alta",AB153="Moderado"),AND(Z153="Muy Alta",AB153="Mayor")),"Alto",IF(OR(AND(Z153="Muy Baja",AB153="Catastrófico"),AND(Z153="Baja",AB153="Catastrófico"),AND(Z153="Media",AB153="Catastrófico"),AND(Z153="Alta",AB153="Catastrófico"),AND(Z153="Muy Alta",AB153="Catastrófico")),"Extremo","")))),"")</f>
        <v>Moderado</v>
      </c>
      <c r="AE153" s="829"/>
      <c r="AF153" s="530"/>
      <c r="AG153" s="530"/>
      <c r="AH153" s="530"/>
      <c r="AI153" s="532"/>
      <c r="AJ153" s="584"/>
      <c r="AK153" s="584"/>
      <c r="AL153" s="572"/>
      <c r="AM153" s="572"/>
      <c r="AN153" s="572"/>
      <c r="AO153" s="572"/>
      <c r="AP153" s="573"/>
      <c r="AQ153" s="573"/>
      <c r="AR153" s="574"/>
      <c r="AS153" s="574"/>
      <c r="AT153" s="575"/>
      <c r="AU153" s="550"/>
    </row>
    <row r="154" spans="1:47" s="551" customFormat="1" ht="223.5" hidden="1" customHeight="1" x14ac:dyDescent="0.25">
      <c r="A154" s="826">
        <v>40</v>
      </c>
      <c r="B154" s="837" t="s">
        <v>998</v>
      </c>
      <c r="C154" s="837" t="s">
        <v>115</v>
      </c>
      <c r="D154" s="837" t="s">
        <v>1006</v>
      </c>
      <c r="E154" s="837" t="s">
        <v>1007</v>
      </c>
      <c r="F154" s="837" t="s">
        <v>1008</v>
      </c>
      <c r="G154" s="837" t="s">
        <v>540</v>
      </c>
      <c r="H154" s="837">
        <v>12</v>
      </c>
      <c r="I154" s="603" t="str">
        <f t="shared" ref="I154" si="177">IF(H154&lt;=0,"",IF(H154&lt;=2,"Muy Baja",IF(H154&lt;=24,"Baja",IF(H154&lt;=500,"Media",IF(H154&lt;=5000,"Alta","Muy Alta")))))</f>
        <v>Baja</v>
      </c>
      <c r="J154" s="605">
        <f t="shared" ref="J154" si="178">IF(I154="","",IF(I154="Muy Baja",0.2,IF(I154="Baja",0.4,IF(I154="Media",0.6,IF(I154="Alta",0.8,IF(I154="Muy Alta",1,))))))</f>
        <v>0.4</v>
      </c>
      <c r="K154" s="614" t="s">
        <v>128</v>
      </c>
      <c r="L154" s="605" t="str">
        <f>IF(NOT(ISERROR(MATCH(K154,'Tabla Impacto'!$B$221:$B$223,0))),'Tabla Impacto'!$F$223&amp;"Por favor no seleccionar los criterios de impacto(Afectación Económica o presupuestal y Pérdida Reputacional)",K154)</f>
        <v xml:space="preserve">     El riesgo afecta la imagen de la entidad internamente, de conocimiento general, nivel interno, de junta dircetiva y accionistas y/o de provedores</v>
      </c>
      <c r="M154" s="606" t="str">
        <f>IF(OR(L154='Tabla Impacto'!$C$11,L154='Tabla Impacto'!$D$11),"Leve",IF(OR(L154='Tabla Impacto'!$C$12,L154='Tabla Impacto'!$D$12),"Menor",IF(OR(L154='Tabla Impacto'!$C$13,L154='Tabla Impacto'!$D$13),"Moderado",IF(OR(L154='Tabla Impacto'!$C$14,L154='Tabla Impacto'!$D$14),"Mayor",IF(OR(L154='Tabla Impacto'!$C$15,L154='Tabla Impacto'!$D$15),"Catastrófico","")))))</f>
        <v>Menor</v>
      </c>
      <c r="N154" s="605">
        <f t="shared" ref="N154" si="179">IF(M154="","",IF(M154="Leve",0.2,IF(M154="Menor",0.4,IF(M154="Moderado",0.6,IF(M154="Mayor",0.8,IF(M154="Catastrófico",1,))))))</f>
        <v>0.4</v>
      </c>
      <c r="O154" s="606" t="str">
        <f t="shared" ref="O154" si="180">IF(OR(AND(I154="Muy Baja",M154="Leve"),AND(I154="Muy Baja",M154="Menor"),AND(I154="Baja",M154="Leve")),"Bajo",IF(OR(AND(I154="Muy baja",M154="Moderado"),AND(I154="Baja",M154="Menor"),AND(I154="Baja",M154="Moderado"),AND(I154="Media",M154="Leve"),AND(I154="Media",M154="Menor"),AND(I154="Media",M154="Moderado"),AND(I154="Alta",M154="Leve"),AND(I154="Alta",M154="Menor")),"Moderado",IF(OR(AND(I154="Muy Baja",M154="Mayor"),AND(I154="Baja",M154="Mayor"),AND(I154="Media",M154="Mayor"),AND(I154="Alta",M154="Moderado"),AND(I154="Alta",M154="Mayor"),AND(I154="Muy Alta",M154="Leve"),AND(I154="Muy Alta",M154="Menor"),AND(I154="Muy Alta",M154="Moderado"),AND(I154="Muy Alta",M154="Mayor")),"Alto",IF(OR(AND(I154="Muy Baja",M154="Catastrófico"),AND(I154="Baja",M154="Catastrófico"),AND(I154="Media",M154="Catastrófico"),AND(I154="Alta",M154="Catastrófico"),AND(I154="Muy Alta",M154="Catastrófico")),"Extremo",""))))</f>
        <v>Moderado</v>
      </c>
      <c r="P154" s="576">
        <v>1</v>
      </c>
      <c r="Q154" s="404" t="s">
        <v>1022</v>
      </c>
      <c r="R154" s="566" t="str">
        <f t="shared" si="156"/>
        <v>Probabilidad</v>
      </c>
      <c r="S154" s="565" t="s">
        <v>14</v>
      </c>
      <c r="T154" s="565" t="s">
        <v>8</v>
      </c>
      <c r="U154" s="566" t="str">
        <f t="shared" si="172"/>
        <v>30%</v>
      </c>
      <c r="V154" s="566" t="s">
        <v>18</v>
      </c>
      <c r="W154" s="566" t="s">
        <v>22</v>
      </c>
      <c r="X154" s="566" t="s">
        <v>539</v>
      </c>
      <c r="Y154" s="567">
        <f>IFERROR(IF(R154="Probabilidad",(J154-(+J154*U154)),IF(R154="Impacto",J154,"")),"")</f>
        <v>0.28000000000000003</v>
      </c>
      <c r="Z154" s="568" t="str">
        <f>IFERROR(IF(Y154="","",IF(Y154&lt;=0.2,"Muy Baja",IF(Y154&lt;=0.4,"Baja",IF(Y154&lt;=0.6,"Media",IF(Y154&lt;=0.8,"Alta","Muy Alta"))))),"")</f>
        <v>Baja</v>
      </c>
      <c r="AA154" s="569">
        <f>+Y154</f>
        <v>0.28000000000000003</v>
      </c>
      <c r="AB154" s="568" t="str">
        <f>IFERROR(IF(AC154="","",IF(AC154&lt;=0.2,"Leve",IF(AC154&lt;=0.4,"Menor",IF(AC154&lt;=0.6,"Moderado",IF(AC154&lt;=0.8,"Mayor","Catastrófico"))))),"")</f>
        <v>Menor</v>
      </c>
      <c r="AC154" s="569">
        <f>IFERROR(IF(R154="Impacto",(N154-(+N154*U154)),IF(R154="Probabilidad",N154,"")),"")</f>
        <v>0.4</v>
      </c>
      <c r="AD154" s="568" t="str">
        <f>IFERROR(IF(OR(AND(Z154="Muy Baja",AB154="Leve"),AND(Z154="Muy Baja",AB154="Menor"),AND(Z154="Baja",AB154="Leve")),"Bajo",IF(OR(AND(Z154="Muy baja",AB154="Moderado"),AND(Z154="Baja",AB154="Menor"),AND(Z154="Baja",AB154="Moderado"),AND(Z154="Media",AB154="Leve"),AND(Z154="Media",AB154="Menor"),AND(Z154="Media",AB154="Moderado"),AND(Z154="Alta",AB154="Leve"),AND(Z154="Alta",AB154="Menor")),"Moderado",IF(OR(AND(Z154="Muy Baja",AB154="Mayor"),AND(Z154="Baja",AB154="Mayor"),AND(Z154="Media",AB154="Mayor"),AND(Z154="Alta",AB154="Moderado"),AND(Z154="Alta",AB154="Mayor"),AND(Z154="Muy Alta",AB154="Leve"),AND(Z154="Muy Alta",AB154="Menor"),AND(Z154="Muy Alta",AB154="Moderado"),AND(Z154="Muy Alta",AB154="Mayor")),"Alto",IF(OR(AND(Z154="Muy Baja",AB154="Catastrófico"),AND(Z154="Baja",AB154="Catastrófico"),AND(Z154="Media",AB154="Catastrófico"),AND(Z154="Alta",AB154="Catastrófico"),AND(Z154="Muy Alta",AB154="Catastrófico")),"Extremo","")))),"")</f>
        <v>Moderado</v>
      </c>
      <c r="AE154" s="823" t="s">
        <v>26</v>
      </c>
      <c r="AF154" s="539" t="s">
        <v>1164</v>
      </c>
      <c r="AG154" s="539" t="s">
        <v>1158</v>
      </c>
      <c r="AH154" s="243">
        <v>45657</v>
      </c>
      <c r="AI154" s="243" t="s">
        <v>1165</v>
      </c>
      <c r="AJ154" s="539" t="s">
        <v>1160</v>
      </c>
      <c r="AK154" s="539" t="s">
        <v>1161</v>
      </c>
      <c r="AL154" s="572"/>
      <c r="AM154" s="572"/>
      <c r="AN154" s="572"/>
      <c r="AO154" s="572"/>
      <c r="AP154" s="573"/>
      <c r="AQ154" s="573"/>
      <c r="AR154" s="574"/>
      <c r="AS154" s="574"/>
      <c r="AT154" s="575"/>
      <c r="AU154" s="550"/>
    </row>
    <row r="155" spans="1:47" s="551" customFormat="1" ht="212.25" hidden="1" customHeight="1" x14ac:dyDescent="0.25">
      <c r="A155" s="828"/>
      <c r="B155" s="837"/>
      <c r="C155" s="837"/>
      <c r="D155" s="837"/>
      <c r="E155" s="837"/>
      <c r="F155" s="837"/>
      <c r="G155" s="837"/>
      <c r="H155" s="837"/>
      <c r="I155" s="603"/>
      <c r="J155" s="605"/>
      <c r="K155" s="614"/>
      <c r="L155" s="605"/>
      <c r="M155" s="606"/>
      <c r="N155" s="605"/>
      <c r="O155" s="606"/>
      <c r="P155" s="576">
        <v>2</v>
      </c>
      <c r="Q155" s="404" t="s">
        <v>1023</v>
      </c>
      <c r="R155" s="566" t="str">
        <f t="shared" si="156"/>
        <v>Probabilidad</v>
      </c>
      <c r="S155" s="565" t="s">
        <v>14</v>
      </c>
      <c r="T155" s="565" t="s">
        <v>8</v>
      </c>
      <c r="U155" s="566" t="str">
        <f t="shared" si="172"/>
        <v>30%</v>
      </c>
      <c r="V155" s="566" t="s">
        <v>18</v>
      </c>
      <c r="W155" s="566" t="s">
        <v>1018</v>
      </c>
      <c r="X155" s="566" t="s">
        <v>539</v>
      </c>
      <c r="Y155" s="567">
        <f>IFERROR(IF(AND(R154="Probabilidad",R155="Probabilidad"),(AA154-(+AA154*U155)),IF(R155="Probabilidad",(J154-(+J154*U155)),IF(R155="Impacto",AA154,""))),"")</f>
        <v>0.19600000000000001</v>
      </c>
      <c r="Z155" s="568" t="str">
        <f t="shared" ref="Z155:Z157" si="181">IFERROR(IF(Y155="","",IF(Y155&lt;=0.2,"Muy Baja",IF(Y155&lt;=0.4,"Baja",IF(Y155&lt;=0.6,"Media",IF(Y155&lt;=0.8,"Alta","Muy Alta"))))),"")</f>
        <v>Muy Baja</v>
      </c>
      <c r="AA155" s="569">
        <f t="shared" ref="AA155:AA157" si="182">+Y155</f>
        <v>0.19600000000000001</v>
      </c>
      <c r="AB155" s="568" t="str">
        <f t="shared" ref="AB155:AB157" si="183">IFERROR(IF(AC155="","",IF(AC155&lt;=0.2,"Leve",IF(AC155&lt;=0.4,"Menor",IF(AC155&lt;=0.6,"Moderado",IF(AC155&lt;=0.8,"Mayor","Catastrófico"))))),"")</f>
        <v>Menor</v>
      </c>
      <c r="AC155" s="569">
        <f>IFERROR(IF(AND(R154="Impacto",R155="Impacto"),(AC154-(+AC154*U155)),IF(R155="Impacto",(N154-(+N154*U155)),IF(R155="Probabilidad",AC154,""))),"")</f>
        <v>0.4</v>
      </c>
      <c r="AD155" s="568" t="str">
        <f t="shared" ref="AD155:AD156" si="184">IFERROR(IF(OR(AND(Z155="Muy Baja",AB155="Leve"),AND(Z155="Muy Baja",AB155="Menor"),AND(Z155="Baja",AB155="Leve")),"Bajo",IF(OR(AND(Z155="Muy baja",AB155="Moderado"),AND(Z155="Baja",AB155="Menor"),AND(Z155="Baja",AB155="Moderado"),AND(Z155="Media",AB155="Leve"),AND(Z155="Media",AB155="Menor"),AND(Z155="Media",AB155="Moderado"),AND(Z155="Alta",AB155="Leve"),AND(Z155="Alta",AB155="Menor")),"Moderado",IF(OR(AND(Z155="Muy Baja",AB155="Mayor"),AND(Z155="Baja",AB155="Mayor"),AND(Z155="Media",AB155="Mayor"),AND(Z155="Alta",AB155="Moderado"),AND(Z155="Alta",AB155="Mayor"),AND(Z155="Muy Alta",AB155="Leve"),AND(Z155="Muy Alta",AB155="Menor"),AND(Z155="Muy Alta",AB155="Moderado"),AND(Z155="Muy Alta",AB155="Mayor")),"Alto",IF(OR(AND(Z155="Muy Baja",AB155="Catastrófico"),AND(Z155="Baja",AB155="Catastrófico"),AND(Z155="Media",AB155="Catastrófico"),AND(Z155="Alta",AB155="Catastrófico"),AND(Z155="Muy Alta",AB155="Catastrófico")),"Extremo","")))),"")</f>
        <v>Bajo</v>
      </c>
      <c r="AE155" s="824"/>
      <c r="AF155" s="530"/>
      <c r="AG155" s="530"/>
      <c r="AH155" s="530"/>
      <c r="AI155" s="532"/>
      <c r="AJ155" s="584"/>
      <c r="AK155" s="584"/>
      <c r="AL155" s="572"/>
      <c r="AM155" s="572"/>
      <c r="AN155" s="572"/>
      <c r="AO155" s="572"/>
      <c r="AP155" s="573"/>
      <c r="AQ155" s="573"/>
      <c r="AR155" s="574"/>
      <c r="AS155" s="574"/>
      <c r="AT155" s="575"/>
      <c r="AU155" s="550"/>
    </row>
    <row r="156" spans="1:47" s="551" customFormat="1" ht="274.5" hidden="1" customHeight="1" thickBot="1" x14ac:dyDescent="0.3">
      <c r="A156" s="828"/>
      <c r="B156" s="837"/>
      <c r="C156" s="837"/>
      <c r="D156" s="837"/>
      <c r="E156" s="837"/>
      <c r="F156" s="837"/>
      <c r="G156" s="837"/>
      <c r="H156" s="837"/>
      <c r="I156" s="603" t="str">
        <f t="shared" ref="I156" si="185">IF(H156&lt;=0,"",IF(H156&lt;=2,"Muy Baja",IF(H156&lt;=24,"Baja",IF(H156&lt;=500,"Media",IF(H156&lt;=5000,"Alta","Muy Alta")))))</f>
        <v/>
      </c>
      <c r="J156" s="605" t="str">
        <f t="shared" ref="J156" si="186">IF(I156="","",IF(I156="Muy Baja",0.2,IF(I156="Baja",0.4,IF(I156="Media",0.6,IF(I156="Alta",0.8,IF(I156="Muy Alta",1,))))))</f>
        <v/>
      </c>
      <c r="K156" s="614"/>
      <c r="L156" s="605"/>
      <c r="M156" s="606"/>
      <c r="N156" s="605"/>
      <c r="O156" s="606"/>
      <c r="P156" s="576">
        <v>3</v>
      </c>
      <c r="Q156" s="617" t="s">
        <v>1024</v>
      </c>
      <c r="R156" s="566" t="str">
        <f t="shared" si="156"/>
        <v>Probabilidad</v>
      </c>
      <c r="S156" s="565" t="s">
        <v>14</v>
      </c>
      <c r="T156" s="565" t="s">
        <v>8</v>
      </c>
      <c r="U156" s="566" t="str">
        <f t="shared" si="172"/>
        <v>30%</v>
      </c>
      <c r="V156" s="566" t="s">
        <v>18</v>
      </c>
      <c r="W156" s="566" t="s">
        <v>1018</v>
      </c>
      <c r="X156" s="566" t="s">
        <v>539</v>
      </c>
      <c r="Y156" s="567">
        <f>IFERROR(IF(AND(R155="Probabilidad",R156="Probabilidad"),(AA155-(+AA155*U156)),IF(AND(R155="Impacto",R156="Probabilidad"),(AA154-(+AA154*U156)),IF(R156="Impacto",AA155,""))),"")</f>
        <v>0.13720000000000002</v>
      </c>
      <c r="Z156" s="568" t="str">
        <f t="shared" si="181"/>
        <v>Muy Baja</v>
      </c>
      <c r="AA156" s="569">
        <f t="shared" si="182"/>
        <v>0.13720000000000002</v>
      </c>
      <c r="AB156" s="568" t="str">
        <f t="shared" si="183"/>
        <v>Menor</v>
      </c>
      <c r="AC156" s="569">
        <f>IFERROR(IF(AND(R155="Impacto",R156="Impacto"),(AC155-(+AC155*U156)),IF(AND(R155="Probabilidad",R156="Impacto"),(AC154-(+AC154*U156)),IF(R156="Probabilidad",AC155,""))),"")</f>
        <v>0.4</v>
      </c>
      <c r="AD156" s="568" t="str">
        <f t="shared" si="184"/>
        <v>Bajo</v>
      </c>
      <c r="AE156" s="824"/>
      <c r="AF156" s="530"/>
      <c r="AG156" s="530"/>
      <c r="AH156" s="530"/>
      <c r="AI156" s="532"/>
      <c r="AJ156" s="584"/>
      <c r="AK156" s="584"/>
      <c r="AL156" s="572"/>
      <c r="AM156" s="572"/>
      <c r="AN156" s="572"/>
      <c r="AO156" s="572"/>
      <c r="AP156" s="573"/>
      <c r="AQ156" s="573"/>
      <c r="AR156" s="574"/>
      <c r="AS156" s="574"/>
      <c r="AT156" s="575"/>
      <c r="AU156" s="550"/>
    </row>
    <row r="157" spans="1:47" s="551" customFormat="1" ht="72" hidden="1" customHeight="1" x14ac:dyDescent="0.25">
      <c r="A157" s="827"/>
      <c r="B157" s="837"/>
      <c r="C157" s="837"/>
      <c r="D157" s="837"/>
      <c r="E157" s="837"/>
      <c r="F157" s="837"/>
      <c r="G157" s="837"/>
      <c r="H157" s="837"/>
      <c r="I157" s="603"/>
      <c r="J157" s="605"/>
      <c r="K157" s="614"/>
      <c r="L157" s="605"/>
      <c r="M157" s="606"/>
      <c r="N157" s="605"/>
      <c r="O157" s="606"/>
      <c r="P157" s="576"/>
      <c r="Q157" s="576"/>
      <c r="R157" s="566" t="str">
        <f t="shared" si="156"/>
        <v/>
      </c>
      <c r="S157" s="565"/>
      <c r="T157" s="565"/>
      <c r="U157" s="566"/>
      <c r="V157" s="566"/>
      <c r="W157" s="566"/>
      <c r="X157" s="566"/>
      <c r="Y157" s="567" t="str">
        <f>IFERROR(IF(AND(R156="Probabilidad",R157="Probabilidad"),(AA156-(+AA156*U157)),IF(AND(R156="Impacto",R157="Probabilidad"),(AA155-(+AA155*U157)),IF(R157="Impacto",AA156,""))),"")</f>
        <v/>
      </c>
      <c r="Z157" s="568" t="str">
        <f t="shared" si="181"/>
        <v/>
      </c>
      <c r="AA157" s="569" t="str">
        <f t="shared" si="182"/>
        <v/>
      </c>
      <c r="AB157" s="568" t="str">
        <f t="shared" si="183"/>
        <v/>
      </c>
      <c r="AC157" s="569" t="str">
        <f>IFERROR(IF(AND(R156="Impacto",R157="Impacto"),(AC156-(+AC156*U157)),IF(AND(R156="Probabilidad",R157="Impacto"),(AC155-(+AC155*U157)),IF(R157="Probabilidad",AC156,""))),"")</f>
        <v/>
      </c>
      <c r="AD157" s="568" t="str">
        <f>IFERROR(IF(OR(AND(Z157="Muy Baja",AB157="Leve"),AND(Z157="Muy Baja",AB157="Menor"),AND(Z157="Baja",AB157="Leve")),"Bajo",IF(OR(AND(Z157="Muy baja",AB157="Moderado"),AND(Z157="Baja",AB157="Menor"),AND(Z157="Baja",AB157="Moderado"),AND(Z157="Media",AB157="Leve"),AND(Z157="Media",AB157="Menor"),AND(Z157="Media",AB157="Moderado"),AND(Z157="Alta",AB157="Leve"),AND(Z157="Alta",AB157="Menor")),"Moderado",IF(OR(AND(Z157="Muy Baja",AB157="Mayor"),AND(Z157="Baja",AB157="Mayor"),AND(Z157="Media",AB157="Mayor"),AND(Z157="Alta",AB157="Moderado"),AND(Z157="Alta",AB157="Mayor"),AND(Z157="Muy Alta",AB157="Leve"),AND(Z157="Muy Alta",AB157="Menor"),AND(Z157="Muy Alta",AB157="Moderado"),AND(Z157="Muy Alta",AB157="Mayor")),"Alto",IF(OR(AND(Z157="Muy Baja",AB157="Catastrófico"),AND(Z157="Baja",AB157="Catastrófico"),AND(Z157="Media",AB157="Catastrófico"),AND(Z157="Alta",AB157="Catastrófico"),AND(Z157="Muy Alta",AB157="Catastrófico")),"Extremo","")))),"")</f>
        <v/>
      </c>
      <c r="AE157" s="829"/>
      <c r="AF157" s="530"/>
      <c r="AG157" s="530"/>
      <c r="AH157" s="530"/>
      <c r="AI157" s="532"/>
      <c r="AJ157" s="584"/>
      <c r="AK157" s="584"/>
      <c r="AL157" s="572"/>
      <c r="AM157" s="572"/>
      <c r="AN157" s="572"/>
      <c r="AO157" s="572"/>
      <c r="AP157" s="573"/>
      <c r="AQ157" s="573"/>
      <c r="AR157" s="574"/>
      <c r="AS157" s="574"/>
      <c r="AT157" s="575"/>
      <c r="AU157" s="550"/>
    </row>
    <row r="158" spans="1:47" s="551" customFormat="1" ht="370.5" hidden="1" customHeight="1" x14ac:dyDescent="0.25">
      <c r="A158" s="826">
        <v>41</v>
      </c>
      <c r="B158" s="837" t="s">
        <v>998</v>
      </c>
      <c r="C158" s="837" t="s">
        <v>117</v>
      </c>
      <c r="D158" s="837" t="s">
        <v>1009</v>
      </c>
      <c r="E158" s="837" t="s">
        <v>1010</v>
      </c>
      <c r="F158" s="837" t="s">
        <v>1011</v>
      </c>
      <c r="G158" s="837" t="s">
        <v>540</v>
      </c>
      <c r="H158" s="821">
        <v>500</v>
      </c>
      <c r="I158" s="603" t="str">
        <f t="shared" ref="I158" si="187">IF(H158&lt;=0,"",IF(H158&lt;=2,"Muy Baja",IF(H158&lt;=24,"Baja",IF(H158&lt;=500,"Media",IF(H158&lt;=5000,"Alta","Muy Alta")))))</f>
        <v>Media</v>
      </c>
      <c r="J158" s="605">
        <f t="shared" ref="J158" si="188">IF(I158="","",IF(I158="Muy Baja",0.2,IF(I158="Baja",0.4,IF(I158="Media",0.6,IF(I158="Alta",0.8,IF(I158="Muy Alta",1,))))))</f>
        <v>0.6</v>
      </c>
      <c r="K158" s="614" t="s">
        <v>129</v>
      </c>
      <c r="L158" s="605" t="str">
        <f>IF(NOT(ISERROR(MATCH(K158,'Tabla Impacto'!$B$221:$B$223,0))),'Tabla Impacto'!$F$223&amp;"Por favor no seleccionar los criterios de impacto(Afectación Económica o presupuestal y Pérdida Reputacional)",K158)</f>
        <v xml:space="preserve">     El riesgo afecta la imagen de la entidad con algunos usuarios de relevancia frente al logro de los objetivos</v>
      </c>
      <c r="M158" s="606" t="str">
        <f>IF(OR(L158='Tabla Impacto'!$C$11,L158='Tabla Impacto'!$D$11),"Leve",IF(OR(L158='Tabla Impacto'!$C$12,L158='Tabla Impacto'!$D$12),"Menor",IF(OR(L158='Tabla Impacto'!$C$13,L158='Tabla Impacto'!$D$13),"Moderado",IF(OR(L158='Tabla Impacto'!$C$14,L158='Tabla Impacto'!$D$14),"Mayor",IF(OR(L158='Tabla Impacto'!$C$15,L158='Tabla Impacto'!$D$15),"Catastrófico","")))))</f>
        <v>Moderado</v>
      </c>
      <c r="N158" s="605">
        <f t="shared" ref="N158" si="189">IF(M158="","",IF(M158="Leve",0.2,IF(M158="Menor",0.4,IF(M158="Moderado",0.6,IF(M158="Mayor",0.8,IF(M158="Catastrófico",1,))))))</f>
        <v>0.6</v>
      </c>
      <c r="O158" s="606" t="str">
        <f t="shared" ref="O158" si="190">IF(OR(AND(I158="Muy Baja",M158="Leve"),AND(I158="Muy Baja",M158="Menor"),AND(I158="Baja",M158="Leve")),"Bajo",IF(OR(AND(I158="Muy baja",M158="Moderado"),AND(I158="Baja",M158="Menor"),AND(I158="Baja",M158="Moderado"),AND(I158="Media",M158="Leve"),AND(I158="Media",M158="Menor"),AND(I158="Media",M158="Moderado"),AND(I158="Alta",M158="Leve"),AND(I158="Alta",M158="Menor")),"Moderado",IF(OR(AND(I158="Muy Baja",M158="Mayor"),AND(I158="Baja",M158="Mayor"),AND(I158="Media",M158="Mayor"),AND(I158="Alta",M158="Moderado"),AND(I158="Alta",M158="Mayor"),AND(I158="Muy Alta",M158="Leve"),AND(I158="Muy Alta",M158="Menor"),AND(I158="Muy Alta",M158="Moderado"),AND(I158="Muy Alta",M158="Mayor")),"Alto",IF(OR(AND(I158="Muy Baja",M158="Catastrófico"),AND(I158="Baja",M158="Catastrófico"),AND(I158="Media",M158="Catastrófico"),AND(I158="Alta",M158="Catastrófico"),AND(I158="Muy Alta",M158="Catastrófico")),"Extremo",""))))</f>
        <v>Moderado</v>
      </c>
      <c r="P158" s="837">
        <v>1</v>
      </c>
      <c r="Q158" s="837" t="s">
        <v>1025</v>
      </c>
      <c r="R158" s="842" t="str">
        <f t="shared" si="156"/>
        <v>Probabilidad</v>
      </c>
      <c r="S158" s="837" t="s">
        <v>13</v>
      </c>
      <c r="T158" s="837" t="s">
        <v>8</v>
      </c>
      <c r="U158" s="837" t="str">
        <f>IF(AND(S158="Preventivo",T158="Automático"),"50%",IF(AND(S158="Preventivo",T158="Manual"),"40%",IF(AND(S158="Detectivo",T158="Automático"),"40%",IF(AND(S158="Detectivo",T158="Manual"),"30%",IF(AND(S158="Correctivo",T158="Automático"),"35%",IF(AND(S158="Correctivo",T158="Manual"),"25%",""))))))</f>
        <v>40%</v>
      </c>
      <c r="V158" s="837" t="s">
        <v>18</v>
      </c>
      <c r="W158" s="837" t="s">
        <v>21</v>
      </c>
      <c r="X158" s="837" t="s">
        <v>105</v>
      </c>
      <c r="Y158" s="567">
        <f>IFERROR(IF(R158="Probabilidad",(J158-(+J158*U158)),IF(R158="Impacto",J158,"")),"")</f>
        <v>0.36</v>
      </c>
      <c r="Z158" s="568" t="str">
        <f>IFERROR(IF(Y158="","",IF(Y158&lt;=0.2,"Muy Baja",IF(Y158&lt;=0.4,"Baja",IF(Y158&lt;=0.6,"Media",IF(Y158&lt;=0.8,"Alta","Muy Alta"))))),"")</f>
        <v>Baja</v>
      </c>
      <c r="AA158" s="569">
        <f>+Y158</f>
        <v>0.36</v>
      </c>
      <c r="AB158" s="568" t="str">
        <f>IFERROR(IF(AC158="","",IF(AC158&lt;=0.2,"Leve",IF(AC158&lt;=0.4,"Menor",IF(AC158&lt;=0.6,"Moderado",IF(AC158&lt;=0.8,"Mayor","Catastrófico"))))),"")</f>
        <v>Moderado</v>
      </c>
      <c r="AC158" s="569">
        <f>IFERROR(IF(R158="Impacto",(N158-(+N158*U158)),IF(R158="Probabilidad",N158,"")),"")</f>
        <v>0.6</v>
      </c>
      <c r="AD158" s="568" t="str">
        <f>IFERROR(IF(OR(AND(Z158="Muy Baja",AB158="Leve"),AND(Z158="Muy Baja",AB158="Menor"),AND(Z158="Baja",AB158="Leve")),"Bajo",IF(OR(AND(Z158="Muy baja",AB158="Moderado"),AND(Z158="Baja",AB158="Menor"),AND(Z158="Baja",AB158="Moderado"),AND(Z158="Media",AB158="Leve"),AND(Z158="Media",AB158="Menor"),AND(Z158="Media",AB158="Moderado"),AND(Z158="Alta",AB158="Leve"),AND(Z158="Alta",AB158="Menor")),"Moderado",IF(OR(AND(Z158="Muy Baja",AB158="Mayor"),AND(Z158="Baja",AB158="Mayor"),AND(Z158="Media",AB158="Mayor"),AND(Z158="Alta",AB158="Moderado"),AND(Z158="Alta",AB158="Mayor"),AND(Z158="Muy Alta",AB158="Leve"),AND(Z158="Muy Alta",AB158="Menor"),AND(Z158="Muy Alta",AB158="Moderado"),AND(Z158="Muy Alta",AB158="Mayor")),"Alto",IF(OR(AND(Z158="Muy Baja",AB158="Catastrófico"),AND(Z158="Baja",AB158="Catastrófico"),AND(Z158="Media",AB158="Catastrófico"),AND(Z158="Alta",AB158="Catastrófico"),AND(Z158="Muy Alta",AB158="Catastrófico")),"Extremo","")))),"")</f>
        <v>Moderado</v>
      </c>
      <c r="AE158" s="823" t="s">
        <v>26</v>
      </c>
      <c r="AF158" s="539" t="s">
        <v>1166</v>
      </c>
      <c r="AG158" s="535" t="s">
        <v>1158</v>
      </c>
      <c r="AH158" s="414">
        <v>45657</v>
      </c>
      <c r="AI158" s="243" t="s">
        <v>1167</v>
      </c>
      <c r="AJ158" s="535" t="s">
        <v>1160</v>
      </c>
      <c r="AK158" s="535" t="s">
        <v>1163</v>
      </c>
      <c r="AL158" s="572"/>
      <c r="AM158" s="572"/>
      <c r="AN158" s="572"/>
      <c r="AO158" s="572"/>
      <c r="AP158" s="573"/>
      <c r="AQ158" s="573"/>
      <c r="AR158" s="574"/>
      <c r="AS158" s="574"/>
      <c r="AT158" s="575"/>
      <c r="AU158" s="550"/>
    </row>
    <row r="159" spans="1:47" s="551" customFormat="1" ht="103.5" hidden="1" customHeight="1" x14ac:dyDescent="0.25">
      <c r="A159" s="828"/>
      <c r="B159" s="837"/>
      <c r="C159" s="837"/>
      <c r="D159" s="837"/>
      <c r="E159" s="837"/>
      <c r="F159" s="837"/>
      <c r="G159" s="837"/>
      <c r="H159" s="821"/>
      <c r="I159" s="603"/>
      <c r="J159" s="605"/>
      <c r="K159" s="614"/>
      <c r="L159" s="605"/>
      <c r="M159" s="606"/>
      <c r="N159" s="605"/>
      <c r="O159" s="606"/>
      <c r="P159" s="837"/>
      <c r="Q159" s="837"/>
      <c r="R159" s="843"/>
      <c r="S159" s="837"/>
      <c r="T159" s="837"/>
      <c r="U159" s="837"/>
      <c r="V159" s="837"/>
      <c r="W159" s="837"/>
      <c r="X159" s="837"/>
      <c r="Y159" s="567" t="str">
        <f>IFERROR(IF(AND(R158="Probabilidad",R159="Probabilidad"),(AA158-(+AA158*U159)),IF(R159="Probabilidad",(J158-(+J158*U159)),IF(R159="Impacto",AA158,""))),"")</f>
        <v/>
      </c>
      <c r="Z159" s="568" t="str">
        <f t="shared" ref="Z159:Z161" si="191">IFERROR(IF(Y159="","",IF(Y159&lt;=0.2,"Muy Baja",IF(Y159&lt;=0.4,"Baja",IF(Y159&lt;=0.6,"Media",IF(Y159&lt;=0.8,"Alta","Muy Alta"))))),"")</f>
        <v/>
      </c>
      <c r="AA159" s="569" t="str">
        <f t="shared" ref="AA159:AA161" si="192">+Y159</f>
        <v/>
      </c>
      <c r="AB159" s="568" t="str">
        <f t="shared" ref="AB159:AB161" si="193">IFERROR(IF(AC159="","",IF(AC159&lt;=0.2,"Leve",IF(AC159&lt;=0.4,"Menor",IF(AC159&lt;=0.6,"Moderado",IF(AC159&lt;=0.8,"Mayor","Catastrófico"))))),"")</f>
        <v/>
      </c>
      <c r="AC159" s="569" t="str">
        <f>IFERROR(IF(AND(R158="Impacto",R159="Impacto"),(AC158-(+AC158*U159)),IF(R159="Impacto",(N158-(+N158*U159)),IF(R159="Probabilidad",AC158,""))),"")</f>
        <v/>
      </c>
      <c r="AD159" s="568" t="str">
        <f t="shared" ref="AD159:AD160" si="194">IFERROR(IF(OR(AND(Z159="Muy Baja",AB159="Leve"),AND(Z159="Muy Baja",AB159="Menor"),AND(Z159="Baja",AB159="Leve")),"Bajo",IF(OR(AND(Z159="Muy baja",AB159="Moderado"),AND(Z159="Baja",AB159="Menor"),AND(Z159="Baja",AB159="Moderado"),AND(Z159="Media",AB159="Leve"),AND(Z159="Media",AB159="Menor"),AND(Z159="Media",AB159="Moderado"),AND(Z159="Alta",AB159="Leve"),AND(Z159="Alta",AB159="Menor")),"Moderado",IF(OR(AND(Z159="Muy Baja",AB159="Mayor"),AND(Z159="Baja",AB159="Mayor"),AND(Z159="Media",AB159="Mayor"),AND(Z159="Alta",AB159="Moderado"),AND(Z159="Alta",AB159="Mayor"),AND(Z159="Muy Alta",AB159="Leve"),AND(Z159="Muy Alta",AB159="Menor"),AND(Z159="Muy Alta",AB159="Moderado"),AND(Z159="Muy Alta",AB159="Mayor")),"Alto",IF(OR(AND(Z159="Muy Baja",AB159="Catastrófico"),AND(Z159="Baja",AB159="Catastrófico"),AND(Z159="Media",AB159="Catastrófico"),AND(Z159="Alta",AB159="Catastrófico"),AND(Z159="Muy Alta",AB159="Catastrófico")),"Extremo","")))),"")</f>
        <v/>
      </c>
      <c r="AE159" s="824"/>
      <c r="AF159" s="530"/>
      <c r="AG159" s="530"/>
      <c r="AH159" s="530"/>
      <c r="AI159" s="532"/>
      <c r="AJ159" s="584"/>
      <c r="AK159" s="584"/>
      <c r="AL159" s="572"/>
      <c r="AM159" s="572"/>
      <c r="AN159" s="572"/>
      <c r="AO159" s="572"/>
      <c r="AP159" s="573"/>
      <c r="AQ159" s="573"/>
      <c r="AR159" s="574"/>
      <c r="AS159" s="574"/>
      <c r="AT159" s="575"/>
      <c r="AU159" s="550"/>
    </row>
    <row r="160" spans="1:47" s="551" customFormat="1" ht="57" hidden="1" customHeight="1" x14ac:dyDescent="0.25">
      <c r="A160" s="828"/>
      <c r="B160" s="837"/>
      <c r="C160" s="837"/>
      <c r="D160" s="837"/>
      <c r="E160" s="837"/>
      <c r="F160" s="837"/>
      <c r="G160" s="837"/>
      <c r="H160" s="821"/>
      <c r="I160" s="603"/>
      <c r="J160" s="605"/>
      <c r="K160" s="614"/>
      <c r="L160" s="605"/>
      <c r="M160" s="606"/>
      <c r="N160" s="605"/>
      <c r="O160" s="606"/>
      <c r="P160" s="837"/>
      <c r="Q160" s="837"/>
      <c r="R160" s="843"/>
      <c r="S160" s="837"/>
      <c r="T160" s="837"/>
      <c r="U160" s="837"/>
      <c r="V160" s="837"/>
      <c r="W160" s="837"/>
      <c r="X160" s="837"/>
      <c r="Y160" s="567" t="str">
        <f>IFERROR(IF(AND(R159="Probabilidad",R160="Probabilidad"),(AA159-(+AA159*U160)),IF(AND(R159="Impacto",R160="Probabilidad"),(AA158-(+AA158*U160)),IF(R160="Impacto",AA159,""))),"")</f>
        <v/>
      </c>
      <c r="Z160" s="568" t="str">
        <f t="shared" si="191"/>
        <v/>
      </c>
      <c r="AA160" s="569" t="str">
        <f t="shared" si="192"/>
        <v/>
      </c>
      <c r="AB160" s="568" t="str">
        <f t="shared" si="193"/>
        <v/>
      </c>
      <c r="AC160" s="569" t="str">
        <f>IFERROR(IF(AND(R159="Impacto",R160="Impacto"),(AC159-(+AC159*U160)),IF(AND(R159="Probabilidad",R160="Impacto"),(AC158-(+AC158*U160)),IF(R160="Probabilidad",AC159,""))),"")</f>
        <v/>
      </c>
      <c r="AD160" s="568" t="str">
        <f t="shared" si="194"/>
        <v/>
      </c>
      <c r="AE160" s="824"/>
      <c r="AF160" s="530"/>
      <c r="AG160" s="530"/>
      <c r="AH160" s="530"/>
      <c r="AI160" s="532"/>
      <c r="AJ160" s="584"/>
      <c r="AK160" s="584"/>
      <c r="AL160" s="572"/>
      <c r="AM160" s="572"/>
      <c r="AN160" s="572"/>
      <c r="AO160" s="572"/>
      <c r="AP160" s="573"/>
      <c r="AQ160" s="573"/>
      <c r="AR160" s="574"/>
      <c r="AS160" s="574"/>
      <c r="AT160" s="575"/>
      <c r="AU160" s="550"/>
    </row>
    <row r="161" spans="1:47" s="551" customFormat="1" ht="105" hidden="1" customHeight="1" x14ac:dyDescent="0.25">
      <c r="A161" s="827"/>
      <c r="B161" s="837"/>
      <c r="C161" s="837"/>
      <c r="D161" s="837"/>
      <c r="E161" s="837"/>
      <c r="F161" s="837"/>
      <c r="G161" s="837"/>
      <c r="H161" s="821"/>
      <c r="I161" s="603"/>
      <c r="J161" s="605"/>
      <c r="K161" s="614"/>
      <c r="L161" s="605"/>
      <c r="M161" s="606"/>
      <c r="N161" s="605"/>
      <c r="O161" s="606"/>
      <c r="P161" s="837"/>
      <c r="Q161" s="837"/>
      <c r="R161" s="844"/>
      <c r="S161" s="837"/>
      <c r="T161" s="837"/>
      <c r="U161" s="837"/>
      <c r="V161" s="837"/>
      <c r="W161" s="837"/>
      <c r="X161" s="837"/>
      <c r="Y161" s="567" t="str">
        <f>IFERROR(IF(AND(R160="Probabilidad",R161="Probabilidad"),(AA160-(+AA160*U161)),IF(AND(R160="Impacto",R161="Probabilidad"),(AA159-(+AA159*U161)),IF(R161="Impacto",AA160,""))),"")</f>
        <v/>
      </c>
      <c r="Z161" s="568" t="str">
        <f t="shared" si="191"/>
        <v/>
      </c>
      <c r="AA161" s="569" t="str">
        <f t="shared" si="192"/>
        <v/>
      </c>
      <c r="AB161" s="568" t="str">
        <f t="shared" si="193"/>
        <v/>
      </c>
      <c r="AC161" s="569" t="str">
        <f>IFERROR(IF(AND(R160="Impacto",R161="Impacto"),(AC160-(+AC160*U161)),IF(AND(R160="Probabilidad",R161="Impacto"),(AC159-(+AC159*U161)),IF(R161="Probabilidad",AC160,""))),"")</f>
        <v/>
      </c>
      <c r="AD161" s="568" t="str">
        <f>IFERROR(IF(OR(AND(Z161="Muy Baja",AB161="Leve"),AND(Z161="Muy Baja",AB161="Menor"),AND(Z161="Baja",AB161="Leve")),"Bajo",IF(OR(AND(Z161="Muy baja",AB161="Moderado"),AND(Z161="Baja",AB161="Menor"),AND(Z161="Baja",AB161="Moderado"),AND(Z161="Media",AB161="Leve"),AND(Z161="Media",AB161="Menor"),AND(Z161="Media",AB161="Moderado"),AND(Z161="Alta",AB161="Leve"),AND(Z161="Alta",AB161="Menor")),"Moderado",IF(OR(AND(Z161="Muy Baja",AB161="Mayor"),AND(Z161="Baja",AB161="Mayor"),AND(Z161="Media",AB161="Mayor"),AND(Z161="Alta",AB161="Moderado"),AND(Z161="Alta",AB161="Mayor"),AND(Z161="Muy Alta",AB161="Leve"),AND(Z161="Muy Alta",AB161="Menor"),AND(Z161="Muy Alta",AB161="Moderado"),AND(Z161="Muy Alta",AB161="Mayor")),"Alto",IF(OR(AND(Z161="Muy Baja",AB161="Catastrófico"),AND(Z161="Baja",AB161="Catastrófico"),AND(Z161="Media",AB161="Catastrófico"),AND(Z161="Alta",AB161="Catastrófico"),AND(Z161="Muy Alta",AB161="Catastrófico")),"Extremo","")))),"")</f>
        <v/>
      </c>
      <c r="AE161" s="829"/>
      <c r="AF161" s="530"/>
      <c r="AG161" s="530"/>
      <c r="AH161" s="530"/>
      <c r="AI161" s="532"/>
      <c r="AJ161" s="584"/>
      <c r="AK161" s="584"/>
      <c r="AL161" s="572"/>
      <c r="AM161" s="572"/>
      <c r="AN161" s="572"/>
      <c r="AO161" s="572"/>
      <c r="AP161" s="573"/>
      <c r="AQ161" s="573"/>
      <c r="AR161" s="574"/>
      <c r="AS161" s="574"/>
      <c r="AT161" s="575"/>
      <c r="AU161" s="550"/>
    </row>
    <row r="162" spans="1:47" s="551" customFormat="1" ht="243.75" hidden="1" customHeight="1" x14ac:dyDescent="0.25">
      <c r="A162" s="826">
        <v>42</v>
      </c>
      <c r="B162" s="837" t="s">
        <v>813</v>
      </c>
      <c r="C162" s="837" t="s">
        <v>115</v>
      </c>
      <c r="D162" s="837" t="s">
        <v>864</v>
      </c>
      <c r="E162" s="837" t="s">
        <v>865</v>
      </c>
      <c r="F162" s="837" t="s">
        <v>866</v>
      </c>
      <c r="G162" s="837" t="s">
        <v>540</v>
      </c>
      <c r="H162" s="539">
        <v>260</v>
      </c>
      <c r="I162" s="603" t="str">
        <f>IF(H162&lt;=0,"",IF(H162&lt;=2,"Muy Baja",IF(H162&lt;=24,"Baja",IF(H162&lt;=500,"Media",IF(H162&lt;=5000,"Alta","Muy Alta")))))</f>
        <v>Media</v>
      </c>
      <c r="J162" s="563">
        <f>IF(I162="","",IF(I162="Muy Baja",0.2,IF(I162="Baja",0.4,IF(I162="Media",0.6,IF(I162="Alta",0.8,IF(I162="Muy Alta",1,))))))</f>
        <v>0.6</v>
      </c>
      <c r="K162" s="586" t="s">
        <v>129</v>
      </c>
      <c r="L162" s="563" t="str">
        <f>IF(NOT(ISERROR(MATCH(K162,'Tabla Impacto'!$B$221:$B$223,0))),'Tabla Impacto'!$F$223&amp;"Por favor no seleccionar los criterios de impacto(Afectación Económica o presupuestal y Pérdida Reputacional)",K162)</f>
        <v xml:space="preserve">     El riesgo afecta la imagen de la entidad con algunos usuarios de relevancia frente al logro de los objetivos</v>
      </c>
      <c r="M162" s="603" t="str">
        <f>IF(OR(L162='Tabla Impacto'!$C$11,L162='Tabla Impacto'!$D$11),"Leve",IF(OR(L162='Tabla Impacto'!$C$12,L162='Tabla Impacto'!$D$12),"Menor",IF(OR(L162='Tabla Impacto'!$C$13,L162='Tabla Impacto'!$D$13),"Moderado",IF(OR(L162='Tabla Impacto'!$C$14,L162='Tabla Impacto'!$D$14),"Mayor",IF(OR(L162='Tabla Impacto'!$C$15,L162='Tabla Impacto'!$D$15),"Catastrófico","")))))</f>
        <v>Moderado</v>
      </c>
      <c r="N162" s="563">
        <f>IF(M162="","",IF(M162="Leve",0.2,IF(M162="Menor",0.4,IF(M162="Moderado",0.6,IF(M162="Mayor",0.8,IF(M162="Catastrófico",1,))))))</f>
        <v>0.6</v>
      </c>
      <c r="O162" s="603" t="str">
        <f>IF(OR(AND(I162="Muy Baja",M162="Leve"),AND(I162="Muy Baja",M162="Menor"),AND(I162="Baja",M162="Leve")),"Bajo",IF(OR(AND(I162="Muy baja",M162="Moderado"),AND(I162="Baja",M162="Menor"),AND(I162="Baja",M162="Moderado"),AND(I162="Media",M162="Leve"),AND(I162="Media",M162="Menor"),AND(I162="Media",M162="Moderado"),AND(I162="Alta",M162="Leve"),AND(I162="Alta",M162="Menor")),"Moderado",IF(OR(AND(I162="Muy Baja",M162="Mayor"),AND(I162="Baja",M162="Mayor"),AND(I162="Media",M162="Mayor"),AND(I162="Alta",M162="Moderado"),AND(I162="Alta",M162="Mayor"),AND(I162="Muy Alta",M162="Leve"),AND(I162="Muy Alta",M162="Menor"),AND(I162="Muy Alta",M162="Moderado"),AND(I162="Muy Alta",M162="Mayor")),"Alto",IF(OR(AND(I162="Muy Baja",M162="Catastrófico"),AND(I162="Baja",M162="Catastrófico"),AND(I162="Media",M162="Catastrófico"),AND(I162="Alta",M162="Catastrófico"),AND(I162="Muy Alta",M162="Catastrófico")),"Extremo",""))))</f>
        <v>Moderado</v>
      </c>
      <c r="P162" s="564">
        <v>1</v>
      </c>
      <c r="Q162" s="565" t="s">
        <v>942</v>
      </c>
      <c r="R162" s="566" t="str">
        <f>IF(OR(S162="Preventivo",S162="Detectivo"),"Probabilidad",IF(S162="Correctivo","Impacto",""))</f>
        <v>Probabilidad</v>
      </c>
      <c r="S162" s="565" t="s">
        <v>13</v>
      </c>
      <c r="T162" s="565" t="s">
        <v>8</v>
      </c>
      <c r="U162" s="578" t="str">
        <f>IF(AND(S162="Preventivo",T162="Automático"),"50%",IF(AND(S162="Preventivo",T162="Manual"),"40%",IF(AND(S162="Detectivo",T162="Automático"),"40%",IF(AND(S162="Detectivo",T162="Manual"),"30%",IF(AND(S162="Correctivo",T162="Automático"),"35%",IF(AND(S162="Correctivo",T162="Manual"),"25%",""))))))</f>
        <v>40%</v>
      </c>
      <c r="V162" s="565" t="s">
        <v>18</v>
      </c>
      <c r="W162" s="565" t="s">
        <v>21</v>
      </c>
      <c r="X162" s="565" t="s">
        <v>539</v>
      </c>
      <c r="Y162" s="567">
        <f>IFERROR(IF(R162="Probabilidad",(J162-(+J162*U162)),IF(R162="Impacto",J162,"")),"")</f>
        <v>0.36</v>
      </c>
      <c r="Z162" s="568" t="str">
        <f>IFERROR(IF(Y162="","",IF(Y162&lt;=0.2,"Muy Baja",IF(Y162&lt;=0.4,"Baja",IF(Y162&lt;=0.6,"Media",IF(Y162&lt;=0.8,"Alta","Muy Alta"))))),"")</f>
        <v>Baja</v>
      </c>
      <c r="AA162" s="569">
        <f>+Y162</f>
        <v>0.36</v>
      </c>
      <c r="AB162" s="568" t="str">
        <f>IFERROR(IF(AC162="","",IF(AC162&lt;=0.2,"Leve",IF(AC162&lt;=0.4,"Menor",IF(AC162&lt;=0.6,"Moderado",IF(AC162&lt;=0.8,"Mayor","Catastrófico"))))),"")</f>
        <v>Moderado</v>
      </c>
      <c r="AC162" s="569">
        <f>IFERROR(IF(R162="Impacto",(N162-(+N162*U162)),IF(R162="Probabilidad",N162,"")),"")</f>
        <v>0.6</v>
      </c>
      <c r="AD162" s="568" t="str">
        <f>IFERROR(IF(OR(AND(Z162="Muy Baja",AB162="Leve"),AND(Z162="Muy Baja",AB162="Menor"),AND(Z162="Baja",AB162="Leve")),"Bajo",IF(OR(AND(Z162="Muy baja",AB162="Moderado"),AND(Z162="Baja",AB162="Menor"),AND(Z162="Baja",AB162="Moderado"),AND(Z162="Media",AB162="Leve"),AND(Z162="Media",AB162="Menor"),AND(Z162="Media",AB162="Moderado"),AND(Z162="Alta",AB162="Leve"),AND(Z162="Alta",AB162="Menor")),"Moderado",IF(OR(AND(Z162="Muy Baja",AB162="Mayor"),AND(Z162="Baja",AB162="Mayor"),AND(Z162="Media",AB162="Mayor"),AND(Z162="Alta",AB162="Moderado"),AND(Z162="Alta",AB162="Mayor"),AND(Z162="Muy Alta",AB162="Leve"),AND(Z162="Muy Alta",AB162="Menor"),AND(Z162="Muy Alta",AB162="Moderado"),AND(Z162="Muy Alta",AB162="Mayor")),"Alto",IF(OR(AND(Z162="Muy Baja",AB162="Catastrófico"),AND(Z162="Baja",AB162="Catastrófico"),AND(Z162="Media",AB162="Catastrófico"),AND(Z162="Alta",AB162="Catastrófico"),AND(Z162="Muy Alta",AB162="Catastrófico")),"Extremo","")))),"")</f>
        <v>Moderado</v>
      </c>
      <c r="AE162" s="823" t="s">
        <v>26</v>
      </c>
      <c r="AF162" s="539" t="s">
        <v>1168</v>
      </c>
      <c r="AG162" s="539" t="s">
        <v>1169</v>
      </c>
      <c r="AH162" s="577">
        <v>45656</v>
      </c>
      <c r="AI162" s="243"/>
      <c r="AJ162" s="535" t="s">
        <v>1170</v>
      </c>
      <c r="AK162" s="535" t="s">
        <v>1169</v>
      </c>
      <c r="AL162" s="572"/>
      <c r="AM162" s="572"/>
      <c r="AN162" s="572"/>
      <c r="AO162" s="572"/>
      <c r="AP162" s="573"/>
      <c r="AQ162" s="573"/>
      <c r="AR162" s="574"/>
      <c r="AS162" s="574"/>
      <c r="AT162" s="575"/>
      <c r="AU162" s="550"/>
    </row>
    <row r="163" spans="1:47" s="551" customFormat="1" ht="50.1" hidden="1" customHeight="1" x14ac:dyDescent="0.25">
      <c r="A163" s="828"/>
      <c r="B163" s="837"/>
      <c r="C163" s="837"/>
      <c r="D163" s="837"/>
      <c r="E163" s="837"/>
      <c r="F163" s="837"/>
      <c r="G163" s="837"/>
      <c r="H163" s="539"/>
      <c r="I163" s="603"/>
      <c r="J163" s="563"/>
      <c r="K163" s="586"/>
      <c r="L163" s="563">
        <f ca="1">IF(NOT(ISERROR(MATCH(K163,_xlfn.ANCHORARRAY(F172),0))),J115&amp;"Por favor no seleccionar los criterios de impacto",K163)</f>
        <v>0</v>
      </c>
      <c r="M163" s="603"/>
      <c r="N163" s="563"/>
      <c r="O163" s="603"/>
      <c r="P163" s="564">
        <v>2</v>
      </c>
      <c r="Q163" s="565"/>
      <c r="R163" s="566" t="str">
        <f>IF(OR(S163="Preventivo",S163="Detectivo"),"Probabilidad",IF(S163="Correctivo","Impacto",""))</f>
        <v/>
      </c>
      <c r="S163" s="565"/>
      <c r="T163" s="565"/>
      <c r="U163" s="578" t="str">
        <f>IF(AND(S163="Preventivo",T163="Automático"),"50%",IF(AND(S163="Preventivo",T163="Manual"),"40%",IF(AND(S163="Detectivo",T163="Automático"),"40%",IF(AND(S163="Detectivo",T163="Manual"),"30%",IF(AND(S163="Correctivo",T163="Automático"),"35%",IF(AND(S163="Correctivo",T163="Manual"),"25%",""))))))</f>
        <v/>
      </c>
      <c r="V163" s="565"/>
      <c r="W163" s="565"/>
      <c r="X163" s="565"/>
      <c r="Y163" s="567" t="str">
        <f>IFERROR(IF(AND(R162="Probabilidad",R163="Probabilidad"),(AA162-(+AA162*U163)),IF(R163="Probabilidad",(J162-(+J162*U163)),IF(R163="Impacto",AA162,""))),"")</f>
        <v/>
      </c>
      <c r="Z163" s="568" t="str">
        <f t="shared" ref="Z163:Z165" si="195">IFERROR(IF(Y163="","",IF(Y163&lt;=0.2,"Muy Baja",IF(Y163&lt;=0.4,"Baja",IF(Y163&lt;=0.6,"Media",IF(Y163&lt;=0.8,"Alta","Muy Alta"))))),"")</f>
        <v/>
      </c>
      <c r="AA163" s="569" t="str">
        <f t="shared" ref="AA163:AA165" si="196">+Y163</f>
        <v/>
      </c>
      <c r="AB163" s="568" t="str">
        <f t="shared" ref="AB163:AB165" si="197">IFERROR(IF(AC163="","",IF(AC163&lt;=0.2,"Leve",IF(AC163&lt;=0.4,"Menor",IF(AC163&lt;=0.6,"Moderado",IF(AC163&lt;=0.8,"Mayor","Catastrófico"))))),"")</f>
        <v/>
      </c>
      <c r="AC163" s="569" t="str">
        <f>IFERROR(IF(AND(R162="Impacto",R163="Impacto"),(AC162-(+AC162*U163)),IF(R163="Impacto",(N162-(+N162*U163)),IF(R163="Probabilidad",AC162,""))),"")</f>
        <v/>
      </c>
      <c r="AD163" s="568" t="str">
        <f t="shared" ref="AD163:AD164" si="198">IFERROR(IF(OR(AND(Z163="Muy Baja",AB163="Leve"),AND(Z163="Muy Baja",AB163="Menor"),AND(Z163="Baja",AB163="Leve")),"Bajo",IF(OR(AND(Z163="Muy baja",AB163="Moderado"),AND(Z163="Baja",AB163="Menor"),AND(Z163="Baja",AB163="Moderado"),AND(Z163="Media",AB163="Leve"),AND(Z163="Media",AB163="Menor"),AND(Z163="Media",AB163="Moderado"),AND(Z163="Alta",AB163="Leve"),AND(Z163="Alta",AB163="Menor")),"Moderado",IF(OR(AND(Z163="Muy Baja",AB163="Mayor"),AND(Z163="Baja",AB163="Mayor"),AND(Z163="Media",AB163="Mayor"),AND(Z163="Alta",AB163="Moderado"),AND(Z163="Alta",AB163="Mayor"),AND(Z163="Muy Alta",AB163="Leve"),AND(Z163="Muy Alta",AB163="Menor"),AND(Z163="Muy Alta",AB163="Moderado"),AND(Z163="Muy Alta",AB163="Mayor")),"Alto",IF(OR(AND(Z163="Muy Baja",AB163="Catastrófico"),AND(Z163="Baja",AB163="Catastrófico"),AND(Z163="Media",AB163="Catastrófico"),AND(Z163="Alta",AB163="Catastrófico"),AND(Z163="Muy Alta",AB163="Catastrófico")),"Extremo","")))),"")</f>
        <v/>
      </c>
      <c r="AE163" s="824"/>
      <c r="AF163" s="530"/>
      <c r="AG163" s="530"/>
      <c r="AH163" s="530"/>
      <c r="AI163" s="532"/>
      <c r="AJ163" s="584"/>
      <c r="AK163" s="584"/>
      <c r="AL163" s="572"/>
      <c r="AM163" s="572"/>
      <c r="AN163" s="572"/>
      <c r="AO163" s="572"/>
      <c r="AP163" s="573"/>
      <c r="AQ163" s="573"/>
      <c r="AR163" s="574"/>
      <c r="AS163" s="574"/>
      <c r="AT163" s="575"/>
      <c r="AU163" s="550"/>
    </row>
    <row r="164" spans="1:47" s="551" customFormat="1" ht="46.5" hidden="1" customHeight="1" x14ac:dyDescent="0.25">
      <c r="A164" s="828"/>
      <c r="B164" s="837"/>
      <c r="C164" s="837"/>
      <c r="D164" s="837"/>
      <c r="E164" s="837"/>
      <c r="F164" s="837"/>
      <c r="G164" s="837"/>
      <c r="H164" s="539"/>
      <c r="I164" s="603"/>
      <c r="J164" s="563"/>
      <c r="K164" s="586"/>
      <c r="L164" s="563">
        <f ca="1">IF(NOT(ISERROR(MATCH(K164,_xlfn.ANCHORARRAY(F173),0))),J116&amp;"Por favor no seleccionar los criterios de impacto",K164)</f>
        <v>0</v>
      </c>
      <c r="M164" s="603"/>
      <c r="N164" s="563"/>
      <c r="O164" s="603"/>
      <c r="P164" s="564">
        <v>3</v>
      </c>
      <c r="Q164" s="565"/>
      <c r="R164" s="566" t="str">
        <f>IF(OR(S164="Preventivo",S164="Detectivo"),"Probabilidad",IF(S164="Correctivo","Impacto",""))</f>
        <v/>
      </c>
      <c r="S164" s="565"/>
      <c r="T164" s="565"/>
      <c r="U164" s="578" t="str">
        <f>IF(AND(S164="Preventivo",T164="Automático"),"50%",IF(AND(S164="Preventivo",T164="Manual"),"40%",IF(AND(S164="Detectivo",T164="Automático"),"40%",IF(AND(S164="Detectivo",T164="Manual"),"30%",IF(AND(S164="Correctivo",T164="Automático"),"35%",IF(AND(S164="Correctivo",T164="Manual"),"25%",""))))))</f>
        <v/>
      </c>
      <c r="V164" s="565"/>
      <c r="W164" s="565"/>
      <c r="X164" s="565"/>
      <c r="Y164" s="567" t="str">
        <f>IFERROR(IF(AND(R163="Probabilidad",R164="Probabilidad"),(AA163-(+AA163*U164)),IF(AND(R163="Impacto",R164="Probabilidad"),(AA162-(+AA162*U164)),IF(R164="Impacto",AA163,""))),"")</f>
        <v/>
      </c>
      <c r="Z164" s="568" t="str">
        <f t="shared" si="195"/>
        <v/>
      </c>
      <c r="AA164" s="569" t="str">
        <f t="shared" si="196"/>
        <v/>
      </c>
      <c r="AB164" s="568" t="str">
        <f t="shared" si="197"/>
        <v/>
      </c>
      <c r="AC164" s="569" t="str">
        <f>IFERROR(IF(AND(R163="Impacto",R164="Impacto"),(AC163-(+AC163*U164)),IF(AND(R163="Probabilidad",R164="Impacto"),(AC162-(+AC162*U164)),IF(R164="Probabilidad",AC163,""))),"")</f>
        <v/>
      </c>
      <c r="AD164" s="568" t="str">
        <f t="shared" si="198"/>
        <v/>
      </c>
      <c r="AE164" s="824"/>
      <c r="AF164" s="530"/>
      <c r="AG164" s="530"/>
      <c r="AH164" s="530"/>
      <c r="AI164" s="532"/>
      <c r="AJ164" s="584"/>
      <c r="AK164" s="584"/>
      <c r="AL164" s="572"/>
      <c r="AM164" s="572"/>
      <c r="AN164" s="572"/>
      <c r="AO164" s="572"/>
      <c r="AP164" s="573"/>
      <c r="AQ164" s="573"/>
      <c r="AR164" s="574"/>
      <c r="AS164" s="574"/>
      <c r="AT164" s="575"/>
      <c r="AU164" s="550"/>
    </row>
    <row r="165" spans="1:47" s="551" customFormat="1" ht="46.5" hidden="1" customHeight="1" x14ac:dyDescent="0.25">
      <c r="A165" s="827"/>
      <c r="B165" s="837"/>
      <c r="C165" s="837"/>
      <c r="D165" s="837"/>
      <c r="E165" s="837"/>
      <c r="F165" s="837"/>
      <c r="G165" s="837"/>
      <c r="H165" s="539"/>
      <c r="I165" s="603"/>
      <c r="J165" s="563"/>
      <c r="K165" s="586"/>
      <c r="L165" s="563">
        <f ca="1">IF(NOT(ISERROR(MATCH(K165,_xlfn.ANCHORARRAY(F117),0))),J117&amp;"Por favor no seleccionar los criterios de impacto",K165)</f>
        <v>0</v>
      </c>
      <c r="M165" s="603"/>
      <c r="N165" s="563"/>
      <c r="O165" s="603"/>
      <c r="P165" s="564">
        <v>4</v>
      </c>
      <c r="Q165" s="565"/>
      <c r="R165" s="566" t="str">
        <f>IF(OR(S165="Preventivo",S165="Detectivo"),"Probabilidad",IF(S165="Correctivo","Impacto",""))</f>
        <v/>
      </c>
      <c r="S165" s="565"/>
      <c r="T165" s="565"/>
      <c r="U165" s="578" t="str">
        <f>IF(AND(S165="Preventivo",T165="Automático"),"50%",IF(AND(S165="Preventivo",T165="Manual"),"40%",IF(AND(S165="Detectivo",T165="Automático"),"40%",IF(AND(S165="Detectivo",T165="Manual"),"30%",IF(AND(S165="Correctivo",T165="Automático"),"35%",IF(AND(S165="Correctivo",T165="Manual"),"25%",""))))))</f>
        <v/>
      </c>
      <c r="V165" s="565"/>
      <c r="W165" s="565"/>
      <c r="X165" s="565"/>
      <c r="Y165" s="567" t="str">
        <f>IFERROR(IF(AND(R164="Probabilidad",R165="Probabilidad"),(AA164-(+AA164*U165)),IF(AND(R164="Impacto",R165="Probabilidad"),(AA163-(+AA163*U165)),IF(R165="Impacto",AA164,""))),"")</f>
        <v/>
      </c>
      <c r="Z165" s="568" t="str">
        <f t="shared" si="195"/>
        <v/>
      </c>
      <c r="AA165" s="569" t="str">
        <f t="shared" si="196"/>
        <v/>
      </c>
      <c r="AB165" s="568" t="str">
        <f t="shared" si="197"/>
        <v/>
      </c>
      <c r="AC165" s="569" t="str">
        <f>IFERROR(IF(AND(R164="Impacto",R165="Impacto"),(AC164-(+AC164*U165)),IF(AND(R164="Probabilidad",R165="Impacto"),(AC163-(+AC163*U165)),IF(R165="Probabilidad",AC164,""))),"")</f>
        <v/>
      </c>
      <c r="AD165" s="568" t="str">
        <f>IFERROR(IF(OR(AND(Z165="Muy Baja",AB165="Leve"),AND(Z165="Muy Baja",AB165="Menor"),AND(Z165="Baja",AB165="Leve")),"Bajo",IF(OR(AND(Z165="Muy baja",AB165="Moderado"),AND(Z165="Baja",AB165="Menor"),AND(Z165="Baja",AB165="Moderado"),AND(Z165="Media",AB165="Leve"),AND(Z165="Media",AB165="Menor"),AND(Z165="Media",AB165="Moderado"),AND(Z165="Alta",AB165="Leve"),AND(Z165="Alta",AB165="Menor")),"Moderado",IF(OR(AND(Z165="Muy Baja",AB165="Mayor"),AND(Z165="Baja",AB165="Mayor"),AND(Z165="Media",AB165="Mayor"),AND(Z165="Alta",AB165="Moderado"),AND(Z165="Alta",AB165="Mayor"),AND(Z165="Muy Alta",AB165="Leve"),AND(Z165="Muy Alta",AB165="Menor"),AND(Z165="Muy Alta",AB165="Moderado"),AND(Z165="Muy Alta",AB165="Mayor")),"Alto",IF(OR(AND(Z165="Muy Baja",AB165="Catastrófico"),AND(Z165="Baja",AB165="Catastrófico"),AND(Z165="Media",AB165="Catastrófico"),AND(Z165="Alta",AB165="Catastrófico"),AND(Z165="Muy Alta",AB165="Catastrófico")),"Extremo","")))),"")</f>
        <v/>
      </c>
      <c r="AE165" s="829"/>
      <c r="AF165" s="530"/>
      <c r="AG165" s="530"/>
      <c r="AH165" s="530"/>
      <c r="AI165" s="532"/>
      <c r="AJ165" s="584"/>
      <c r="AK165" s="584"/>
      <c r="AL165" s="572"/>
      <c r="AM165" s="572"/>
      <c r="AN165" s="572"/>
      <c r="AO165" s="572"/>
      <c r="AP165" s="573"/>
      <c r="AQ165" s="573"/>
      <c r="AR165" s="574"/>
      <c r="AS165" s="574"/>
      <c r="AT165" s="575"/>
      <c r="AU165" s="550"/>
    </row>
    <row r="166" spans="1:47" s="551" customFormat="1" ht="215.25" hidden="1" customHeight="1" x14ac:dyDescent="0.25">
      <c r="A166" s="826">
        <v>43</v>
      </c>
      <c r="B166" s="837" t="s">
        <v>813</v>
      </c>
      <c r="C166" s="837" t="s">
        <v>115</v>
      </c>
      <c r="D166" s="837" t="s">
        <v>870</v>
      </c>
      <c r="E166" s="837" t="s">
        <v>871</v>
      </c>
      <c r="F166" s="837" t="s">
        <v>872</v>
      </c>
      <c r="G166" s="837" t="s">
        <v>540</v>
      </c>
      <c r="H166" s="539">
        <v>6</v>
      </c>
      <c r="I166" s="603" t="str">
        <f>IF(H166&lt;=0,"",IF(H166&lt;=2,"Muy Baja",IF(H166&lt;=24,"Baja",IF(H166&lt;=500,"Media",IF(H166&lt;=5000,"Alta","Muy Alta")))))</f>
        <v>Baja</v>
      </c>
      <c r="J166" s="563">
        <f>IF(I166="","",IF(I166="Muy Baja",0.2,IF(I166="Baja",0.4,IF(I166="Media",0.6,IF(I166="Alta",0.8,IF(I166="Muy Alta",1,))))))</f>
        <v>0.4</v>
      </c>
      <c r="K166" s="586" t="s">
        <v>129</v>
      </c>
      <c r="L166" s="563" t="str">
        <f>IF(NOT(ISERROR(MATCH(K166,'Tabla Impacto'!$B$221:$B$223,0))),'Tabla Impacto'!$F$223&amp;"Por favor no seleccionar los criterios de impacto(Afectación Económica o presupuestal y Pérdida Reputacional)",K166)</f>
        <v xml:space="preserve">     El riesgo afecta la imagen de la entidad con algunos usuarios de relevancia frente al logro de los objetivos</v>
      </c>
      <c r="M166" s="603" t="str">
        <f>IF(OR(L166='Tabla Impacto'!$C$11,L166='Tabla Impacto'!$D$11),"Leve",IF(OR(L166='Tabla Impacto'!$C$12,L166='Tabla Impacto'!$D$12),"Menor",IF(OR(L166='Tabla Impacto'!$C$13,L166='Tabla Impacto'!$D$13),"Moderado",IF(OR(L166='Tabla Impacto'!$C$14,L166='Tabla Impacto'!$D$14),"Mayor",IF(OR(L166='Tabla Impacto'!$C$15,L166='Tabla Impacto'!$D$15),"Catastrófico","")))))</f>
        <v>Moderado</v>
      </c>
      <c r="N166" s="563">
        <f>IF(M166="","",IF(M166="Leve",0.2,IF(M166="Menor",0.4,IF(M166="Moderado",0.6,IF(M166="Mayor",0.8,IF(M166="Catastrófico",1,))))))</f>
        <v>0.6</v>
      </c>
      <c r="O166" s="603" t="str">
        <f>IF(OR(AND(I166="Muy Baja",M166="Leve"),AND(I166="Muy Baja",M166="Menor"),AND(I166="Baja",M166="Leve")),"Bajo",IF(OR(AND(I166="Muy baja",M166="Moderado"),AND(I166="Baja",M166="Menor"),AND(I166="Baja",M166="Moderado"),AND(I166="Media",M166="Leve"),AND(I166="Media",M166="Menor"),AND(I166="Media",M166="Moderado"),AND(I166="Alta",M166="Leve"),AND(I166="Alta",M166="Menor")),"Moderado",IF(OR(AND(I166="Muy Baja",M166="Mayor"),AND(I166="Baja",M166="Mayor"),AND(I166="Media",M166="Mayor"),AND(I166="Alta",M166="Moderado"),AND(I166="Alta",M166="Mayor"),AND(I166="Muy Alta",M166="Leve"),AND(I166="Muy Alta",M166="Menor"),AND(I166="Muy Alta",M166="Moderado"),AND(I166="Muy Alta",M166="Mayor")),"Alto",IF(OR(AND(I166="Muy Baja",M166="Catastrófico"),AND(I166="Baja",M166="Catastrófico"),AND(I166="Media",M166="Catastrófico"),AND(I166="Alta",M166="Catastrófico"),AND(I166="Muy Alta",M166="Catastrófico")),"Extremo",""))))</f>
        <v>Moderado</v>
      </c>
      <c r="P166" s="564">
        <v>1</v>
      </c>
      <c r="Q166" s="565" t="s">
        <v>945</v>
      </c>
      <c r="R166" s="566" t="str">
        <f t="shared" ref="R166:R172" si="199">IF(OR(S166="Preventivo",S166="Detectivo"),"Probabilidad",IF(S166="Correctivo","Impacto",""))</f>
        <v>Probabilidad</v>
      </c>
      <c r="S166" s="565" t="s">
        <v>13</v>
      </c>
      <c r="T166" s="565" t="s">
        <v>8</v>
      </c>
      <c r="U166" s="578" t="str">
        <f t="shared" ref="U166:U172" si="200">IF(AND(S166="Preventivo",T166="Automático"),"50%",IF(AND(S166="Preventivo",T166="Manual"),"40%",IF(AND(S166="Detectivo",T166="Automático"),"40%",IF(AND(S166="Detectivo",T166="Manual"),"30%",IF(AND(S166="Correctivo",T166="Automático"),"35%",IF(AND(S166="Correctivo",T166="Manual"),"25%",""))))))</f>
        <v>40%</v>
      </c>
      <c r="V166" s="565" t="s">
        <v>18</v>
      </c>
      <c r="W166" s="565" t="s">
        <v>21</v>
      </c>
      <c r="X166" s="565" t="s">
        <v>539</v>
      </c>
      <c r="Y166" s="567">
        <f>IFERROR(IF(R166="Probabilidad",(J166-(+J166*U166)),IF(R166="Impacto",J166,"")),"")</f>
        <v>0.24</v>
      </c>
      <c r="Z166" s="568" t="str">
        <f>IFERROR(IF(Y166="","",IF(Y166&lt;=0.2,"Muy Baja",IF(Y166&lt;=0.4,"Baja",IF(Y166&lt;=0.6,"Media",IF(Y166&lt;=0.8,"Alta","Muy Alta"))))),"")</f>
        <v>Baja</v>
      </c>
      <c r="AA166" s="569">
        <f>+Y166</f>
        <v>0.24</v>
      </c>
      <c r="AB166" s="568" t="str">
        <f>IFERROR(IF(AC166="","",IF(AC166&lt;=0.2,"Leve",IF(AC166&lt;=0.4,"Menor",IF(AC166&lt;=0.6,"Moderado",IF(AC166&lt;=0.8,"Mayor","Catastrófico"))))),"")</f>
        <v>Moderado</v>
      </c>
      <c r="AC166" s="569">
        <f>IFERROR(IF(R166="Impacto",(N166-(+N166*U166)),IF(R166="Probabilidad",N166,"")),"")</f>
        <v>0.6</v>
      </c>
      <c r="AD166" s="568" t="str">
        <f>IFERROR(IF(OR(AND(Z166="Muy Baja",AB166="Leve"),AND(Z166="Muy Baja",AB166="Menor"),AND(Z166="Baja",AB166="Leve")),"Bajo",IF(OR(AND(Z166="Muy baja",AB166="Moderado"),AND(Z166="Baja",AB166="Menor"),AND(Z166="Baja",AB166="Moderado"),AND(Z166="Media",AB166="Leve"),AND(Z166="Media",AB166="Menor"),AND(Z166="Media",AB166="Moderado"),AND(Z166="Alta",AB166="Leve"),AND(Z166="Alta",AB166="Menor")),"Moderado",IF(OR(AND(Z166="Muy Baja",AB166="Mayor"),AND(Z166="Baja",AB166="Mayor"),AND(Z166="Media",AB166="Mayor"),AND(Z166="Alta",AB166="Moderado"),AND(Z166="Alta",AB166="Mayor"),AND(Z166="Muy Alta",AB166="Leve"),AND(Z166="Muy Alta",AB166="Menor"),AND(Z166="Muy Alta",AB166="Moderado"),AND(Z166="Muy Alta",AB166="Mayor")),"Alto",IF(OR(AND(Z166="Muy Baja",AB166="Catastrófico"),AND(Z166="Baja",AB166="Catastrófico"),AND(Z166="Media",AB166="Catastrófico"),AND(Z166="Alta",AB166="Catastrófico"),AND(Z166="Muy Alta",AB166="Catastrófico")),"Extremo","")))),"")</f>
        <v>Moderado</v>
      </c>
      <c r="AE166" s="823" t="s">
        <v>26</v>
      </c>
      <c r="AF166" s="539" t="s">
        <v>1171</v>
      </c>
      <c r="AG166" s="539" t="s">
        <v>1169</v>
      </c>
      <c r="AH166" s="577">
        <v>45656</v>
      </c>
      <c r="AI166" s="243" t="s">
        <v>1172</v>
      </c>
      <c r="AJ166" s="535" t="s">
        <v>1170</v>
      </c>
      <c r="AK166" s="535" t="s">
        <v>1169</v>
      </c>
      <c r="AL166" s="572"/>
      <c r="AM166" s="572"/>
      <c r="AN166" s="572"/>
      <c r="AO166" s="572"/>
      <c r="AP166" s="573"/>
      <c r="AQ166" s="573"/>
      <c r="AR166" s="574"/>
      <c r="AS166" s="574"/>
      <c r="AT166" s="575"/>
      <c r="AU166" s="550"/>
    </row>
    <row r="167" spans="1:47" s="551" customFormat="1" ht="46.5" hidden="1" customHeight="1" x14ac:dyDescent="0.25">
      <c r="A167" s="828"/>
      <c r="B167" s="837"/>
      <c r="C167" s="837"/>
      <c r="D167" s="837"/>
      <c r="E167" s="837"/>
      <c r="F167" s="837"/>
      <c r="G167" s="837"/>
      <c r="H167" s="539"/>
      <c r="I167" s="603"/>
      <c r="J167" s="563"/>
      <c r="K167" s="586"/>
      <c r="L167" s="563">
        <f ca="1">IF(NOT(ISERROR(MATCH(K167,_xlfn.ANCHORARRAY(F37),0))),J39&amp;"Por favor no seleccionar los criterios de impacto",K167)</f>
        <v>0</v>
      </c>
      <c r="M167" s="603"/>
      <c r="N167" s="563"/>
      <c r="O167" s="603"/>
      <c r="P167" s="564">
        <v>2</v>
      </c>
      <c r="Q167" s="565"/>
      <c r="R167" s="566" t="str">
        <f t="shared" si="199"/>
        <v/>
      </c>
      <c r="S167" s="565"/>
      <c r="T167" s="565"/>
      <c r="U167" s="578" t="str">
        <f t="shared" si="200"/>
        <v/>
      </c>
      <c r="V167" s="565"/>
      <c r="W167" s="565"/>
      <c r="X167" s="565"/>
      <c r="Y167" s="567" t="str">
        <f>IFERROR(IF(AND(R166="Probabilidad",R167="Probabilidad"),(AA166-(+AA166*U167)),IF(R167="Probabilidad",(J166-(+J166*U167)),IF(R167="Impacto",AA166,""))),"")</f>
        <v/>
      </c>
      <c r="Z167" s="568" t="str">
        <f t="shared" ref="Z167:Z169" si="201">IFERROR(IF(Y167="","",IF(Y167&lt;=0.2,"Muy Baja",IF(Y167&lt;=0.4,"Baja",IF(Y167&lt;=0.6,"Media",IF(Y167&lt;=0.8,"Alta","Muy Alta"))))),"")</f>
        <v/>
      </c>
      <c r="AA167" s="569" t="str">
        <f t="shared" ref="AA167:AA169" si="202">+Y167</f>
        <v/>
      </c>
      <c r="AB167" s="568" t="str">
        <f t="shared" ref="AB167:AB169" si="203">IFERROR(IF(AC167="","",IF(AC167&lt;=0.2,"Leve",IF(AC167&lt;=0.4,"Menor",IF(AC167&lt;=0.6,"Moderado",IF(AC167&lt;=0.8,"Mayor","Catastrófico"))))),"")</f>
        <v/>
      </c>
      <c r="AC167" s="569" t="str">
        <f>IFERROR(IF(AND(R166="Impacto",R167="Impacto"),(AC166-(+AC166*U167)),IF(R167="Impacto",(N166-(+N166*U167)),IF(R167="Probabilidad",AC166,""))),"")</f>
        <v/>
      </c>
      <c r="AD167" s="568" t="str">
        <f t="shared" ref="AD167:AD168" si="204">IFERROR(IF(OR(AND(Z167="Muy Baja",AB167="Leve"),AND(Z167="Muy Baja",AB167="Menor"),AND(Z167="Baja",AB167="Leve")),"Bajo",IF(OR(AND(Z167="Muy baja",AB167="Moderado"),AND(Z167="Baja",AB167="Menor"),AND(Z167="Baja",AB167="Moderado"),AND(Z167="Media",AB167="Leve"),AND(Z167="Media",AB167="Menor"),AND(Z167="Media",AB167="Moderado"),AND(Z167="Alta",AB167="Leve"),AND(Z167="Alta",AB167="Menor")),"Moderado",IF(OR(AND(Z167="Muy Baja",AB167="Mayor"),AND(Z167="Baja",AB167="Mayor"),AND(Z167="Media",AB167="Mayor"),AND(Z167="Alta",AB167="Moderado"),AND(Z167="Alta",AB167="Mayor"),AND(Z167="Muy Alta",AB167="Leve"),AND(Z167="Muy Alta",AB167="Menor"),AND(Z167="Muy Alta",AB167="Moderado"),AND(Z167="Muy Alta",AB167="Mayor")),"Alto",IF(OR(AND(Z167="Muy Baja",AB167="Catastrófico"),AND(Z167="Baja",AB167="Catastrófico"),AND(Z167="Media",AB167="Catastrófico"),AND(Z167="Alta",AB167="Catastrófico"),AND(Z167="Muy Alta",AB167="Catastrófico")),"Extremo","")))),"")</f>
        <v/>
      </c>
      <c r="AE167" s="824"/>
      <c r="AF167" s="530"/>
      <c r="AG167" s="530"/>
      <c r="AH167" s="530"/>
      <c r="AI167" s="532"/>
      <c r="AJ167" s="584"/>
      <c r="AK167" s="584"/>
      <c r="AL167" s="572"/>
      <c r="AM167" s="572"/>
      <c r="AN167" s="572"/>
      <c r="AO167" s="572"/>
      <c r="AP167" s="573"/>
      <c r="AQ167" s="573"/>
      <c r="AR167" s="574"/>
      <c r="AS167" s="574"/>
      <c r="AT167" s="575"/>
      <c r="AU167" s="550"/>
    </row>
    <row r="168" spans="1:47" s="551" customFormat="1" ht="46.5" hidden="1" customHeight="1" x14ac:dyDescent="0.25">
      <c r="A168" s="828"/>
      <c r="B168" s="837"/>
      <c r="C168" s="837"/>
      <c r="D168" s="837"/>
      <c r="E168" s="837"/>
      <c r="F168" s="837"/>
      <c r="G168" s="837"/>
      <c r="H168" s="539"/>
      <c r="I168" s="603"/>
      <c r="J168" s="563"/>
      <c r="K168" s="586"/>
      <c r="L168" s="563">
        <f ca="1">IF(NOT(ISERROR(MATCH(K168,_xlfn.ANCHORARRAY(F38),0))),J40&amp;"Por favor no seleccionar los criterios de impacto",K168)</f>
        <v>0</v>
      </c>
      <c r="M168" s="603"/>
      <c r="N168" s="563"/>
      <c r="O168" s="603"/>
      <c r="P168" s="564">
        <v>3</v>
      </c>
      <c r="Q168" s="565"/>
      <c r="R168" s="566" t="str">
        <f t="shared" si="199"/>
        <v/>
      </c>
      <c r="S168" s="565"/>
      <c r="T168" s="565"/>
      <c r="U168" s="578" t="str">
        <f t="shared" si="200"/>
        <v/>
      </c>
      <c r="V168" s="565"/>
      <c r="W168" s="565"/>
      <c r="X168" s="565"/>
      <c r="Y168" s="567" t="str">
        <f>IFERROR(IF(AND(R167="Probabilidad",R168="Probabilidad"),(AA167-(+AA167*U168)),IF(AND(R167="Impacto",R168="Probabilidad"),(AA166-(+AA166*U168)),IF(R168="Impacto",AA167,""))),"")</f>
        <v/>
      </c>
      <c r="Z168" s="568" t="str">
        <f t="shared" si="201"/>
        <v/>
      </c>
      <c r="AA168" s="569" t="str">
        <f t="shared" si="202"/>
        <v/>
      </c>
      <c r="AB168" s="568" t="str">
        <f t="shared" si="203"/>
        <v/>
      </c>
      <c r="AC168" s="569" t="str">
        <f>IFERROR(IF(AND(R167="Impacto",R168="Impacto"),(AC167-(+AC167*U168)),IF(AND(R167="Probabilidad",R168="Impacto"),(AC166-(+AC166*U168)),IF(R168="Probabilidad",AC167,""))),"")</f>
        <v/>
      </c>
      <c r="AD168" s="568" t="str">
        <f t="shared" si="204"/>
        <v/>
      </c>
      <c r="AE168" s="824"/>
      <c r="AF168" s="530"/>
      <c r="AG168" s="530"/>
      <c r="AH168" s="530"/>
      <c r="AI168" s="532"/>
      <c r="AJ168" s="584"/>
      <c r="AK168" s="584"/>
      <c r="AL168" s="572"/>
      <c r="AM168" s="572"/>
      <c r="AN168" s="572"/>
      <c r="AO168" s="572"/>
      <c r="AP168" s="573"/>
      <c r="AQ168" s="573"/>
      <c r="AR168" s="574"/>
      <c r="AS168" s="574"/>
      <c r="AT168" s="575"/>
      <c r="AU168" s="550"/>
    </row>
    <row r="169" spans="1:47" s="551" customFormat="1" ht="46.5" hidden="1" customHeight="1" x14ac:dyDescent="0.25">
      <c r="A169" s="827"/>
      <c r="B169" s="837"/>
      <c r="C169" s="837"/>
      <c r="D169" s="837"/>
      <c r="E169" s="837"/>
      <c r="F169" s="837"/>
      <c r="G169" s="837"/>
      <c r="H169" s="539"/>
      <c r="I169" s="603"/>
      <c r="J169" s="563"/>
      <c r="K169" s="586"/>
      <c r="L169" s="563">
        <f ca="1">IF(NOT(ISERROR(MATCH(K169,_xlfn.ANCHORARRAY(F39),0))),J41&amp;"Por favor no seleccionar los criterios de impacto",K169)</f>
        <v>0</v>
      </c>
      <c r="M169" s="603"/>
      <c r="N169" s="563"/>
      <c r="O169" s="603"/>
      <c r="P169" s="564">
        <v>4</v>
      </c>
      <c r="Q169" s="565"/>
      <c r="R169" s="566" t="str">
        <f t="shared" si="199"/>
        <v/>
      </c>
      <c r="S169" s="565"/>
      <c r="T169" s="565"/>
      <c r="U169" s="578" t="str">
        <f t="shared" si="200"/>
        <v/>
      </c>
      <c r="V169" s="565"/>
      <c r="W169" s="565"/>
      <c r="X169" s="565"/>
      <c r="Y169" s="567" t="str">
        <f>IFERROR(IF(AND(R168="Probabilidad",R169="Probabilidad"),(AA168-(+AA168*U169)),IF(AND(R168="Impacto",R169="Probabilidad"),(AA167-(+AA167*U169)),IF(R169="Impacto",AA168,""))),"")</f>
        <v/>
      </c>
      <c r="Z169" s="568" t="str">
        <f t="shared" si="201"/>
        <v/>
      </c>
      <c r="AA169" s="569" t="str">
        <f t="shared" si="202"/>
        <v/>
      </c>
      <c r="AB169" s="568" t="str">
        <f t="shared" si="203"/>
        <v/>
      </c>
      <c r="AC169" s="569" t="str">
        <f>IFERROR(IF(AND(R168="Impacto",R169="Impacto"),(AC168-(+AC168*U169)),IF(AND(R168="Probabilidad",R169="Impacto"),(AC167-(+AC167*U169)),IF(R169="Probabilidad",AC168,""))),"")</f>
        <v/>
      </c>
      <c r="AD169" s="568" t="str">
        <f>IFERROR(IF(OR(AND(Z169="Muy Baja",AB169="Leve"),AND(Z169="Muy Baja",AB169="Menor"),AND(Z169="Baja",AB169="Leve")),"Bajo",IF(OR(AND(Z169="Muy baja",AB169="Moderado"),AND(Z169="Baja",AB169="Menor"),AND(Z169="Baja",AB169="Moderado"),AND(Z169="Media",AB169="Leve"),AND(Z169="Media",AB169="Menor"),AND(Z169="Media",AB169="Moderado"),AND(Z169="Alta",AB169="Leve"),AND(Z169="Alta",AB169="Menor")),"Moderado",IF(OR(AND(Z169="Muy Baja",AB169="Mayor"),AND(Z169="Baja",AB169="Mayor"),AND(Z169="Media",AB169="Mayor"),AND(Z169="Alta",AB169="Moderado"),AND(Z169="Alta",AB169="Mayor"),AND(Z169="Muy Alta",AB169="Leve"),AND(Z169="Muy Alta",AB169="Menor"),AND(Z169="Muy Alta",AB169="Moderado"),AND(Z169="Muy Alta",AB169="Mayor")),"Alto",IF(OR(AND(Z169="Muy Baja",AB169="Catastrófico"),AND(Z169="Baja",AB169="Catastrófico"),AND(Z169="Media",AB169="Catastrófico"),AND(Z169="Alta",AB169="Catastrófico"),AND(Z169="Muy Alta",AB169="Catastrófico")),"Extremo","")))),"")</f>
        <v/>
      </c>
      <c r="AE169" s="829"/>
      <c r="AF169" s="530"/>
      <c r="AG169" s="530"/>
      <c r="AH169" s="530"/>
      <c r="AI169" s="532"/>
      <c r="AJ169" s="584"/>
      <c r="AK169" s="584"/>
      <c r="AL169" s="572"/>
      <c r="AM169" s="572"/>
      <c r="AN169" s="572"/>
      <c r="AO169" s="572"/>
      <c r="AP169" s="573"/>
      <c r="AQ169" s="573"/>
      <c r="AR169" s="574"/>
      <c r="AS169" s="574"/>
      <c r="AT169" s="575"/>
      <c r="AU169" s="550"/>
    </row>
    <row r="170" spans="1:47" s="551" customFormat="1" ht="393.75" hidden="1" customHeight="1" x14ac:dyDescent="0.25">
      <c r="A170" s="826">
        <v>44</v>
      </c>
      <c r="B170" s="837" t="s">
        <v>821</v>
      </c>
      <c r="C170" s="837" t="s">
        <v>117</v>
      </c>
      <c r="D170" s="837" t="s">
        <v>923</v>
      </c>
      <c r="E170" s="837" t="s">
        <v>924</v>
      </c>
      <c r="F170" s="837" t="s">
        <v>925</v>
      </c>
      <c r="G170" s="837" t="s">
        <v>549</v>
      </c>
      <c r="H170" s="539">
        <v>42</v>
      </c>
      <c r="I170" s="603" t="str">
        <f>IF(H170&lt;=0,"",IF(H170&lt;=2,"Muy Baja",IF(H170&lt;=24,"Baja",IF(H170&lt;=500,"Media",IF(H170&lt;=5000,"Alta","Muy Alta")))))</f>
        <v>Media</v>
      </c>
      <c r="J170" s="563">
        <f>IF(I170="","",IF(I170="Muy Baja",0.2,IF(I170="Baja",0.4,IF(I170="Media",0.6,IF(I170="Alta",0.8,IF(I170="Muy Alta",1,))))))</f>
        <v>0.6</v>
      </c>
      <c r="K170" s="586" t="s">
        <v>129</v>
      </c>
      <c r="L170" s="563" t="str">
        <f>IF(NOT(ISERROR(MATCH(K170,'Tabla Impacto'!$B$221:$B$223,0))),'Tabla Impacto'!$F$223&amp;"Por favor no seleccionar los criterios de impacto(Afectación Económica o presupuestal y Pérdida Reputacional)",K170)</f>
        <v xml:space="preserve">     El riesgo afecta la imagen de la entidad con algunos usuarios de relevancia frente al logro de los objetivos</v>
      </c>
      <c r="M170" s="603" t="str">
        <f>IF(OR(L170='Tabla Impacto'!$C$11,L170='Tabla Impacto'!$D$11),"Leve",IF(OR(L170='Tabla Impacto'!$C$12,L170='Tabla Impacto'!$D$12),"Menor",IF(OR(L170='Tabla Impacto'!$C$13,L170='Tabla Impacto'!$D$13),"Moderado",IF(OR(L170='Tabla Impacto'!$C$14,L170='Tabla Impacto'!$D$14),"Mayor",IF(OR(L170='Tabla Impacto'!$C$15,L170='Tabla Impacto'!$D$15),"Catastrófico","")))))</f>
        <v>Moderado</v>
      </c>
      <c r="N170" s="563">
        <f>IF(M170="","",IF(M170="Leve",0.2,IF(M170="Menor",0.4,IF(M170="Moderado",0.6,IF(M170="Mayor",0.8,IF(M170="Catastrófico",1,))))))</f>
        <v>0.6</v>
      </c>
      <c r="O170" s="603" t="str">
        <f>IF(OR(AND(I170="Muy Baja",M170="Leve"),AND(I170="Muy Baja",M170="Menor"),AND(I170="Baja",M170="Leve")),"Bajo",IF(OR(AND(I170="Muy baja",M170="Moderado"),AND(I170="Baja",M170="Menor"),AND(I170="Baja",M170="Moderado"),AND(I170="Media",M170="Leve"),AND(I170="Media",M170="Menor"),AND(I170="Media",M170="Moderado"),AND(I170="Alta",M170="Leve"),AND(I170="Alta",M170="Menor")),"Moderado",IF(OR(AND(I170="Muy Baja",M170="Mayor"),AND(I170="Baja",M170="Mayor"),AND(I170="Media",M170="Mayor"),AND(I170="Alta",M170="Moderado"),AND(I170="Alta",M170="Mayor"),AND(I170="Muy Alta",M170="Leve"),AND(I170="Muy Alta",M170="Menor"),AND(I170="Muy Alta",M170="Moderado"),AND(I170="Muy Alta",M170="Mayor")),"Alto",IF(OR(AND(I170="Muy Baja",M170="Catastrófico"),AND(I170="Baja",M170="Catastrófico"),AND(I170="Media",M170="Catastrófico"),AND(I170="Alta",M170="Catastrófico"),AND(I170="Muy Alta",M170="Catastrófico")),"Extremo",""))))</f>
        <v>Moderado</v>
      </c>
      <c r="P170" s="564">
        <v>1</v>
      </c>
      <c r="Q170" s="565" t="s">
        <v>976</v>
      </c>
      <c r="R170" s="566" t="str">
        <f t="shared" si="199"/>
        <v>Probabilidad</v>
      </c>
      <c r="S170" s="565" t="s">
        <v>13</v>
      </c>
      <c r="T170" s="565" t="s">
        <v>8</v>
      </c>
      <c r="U170" s="578" t="str">
        <f t="shared" si="200"/>
        <v>40%</v>
      </c>
      <c r="V170" s="565" t="s">
        <v>18</v>
      </c>
      <c r="W170" s="565" t="s">
        <v>21</v>
      </c>
      <c r="X170" s="565" t="s">
        <v>539</v>
      </c>
      <c r="Y170" s="567">
        <f>IFERROR(IF(R170="Probabilidad",(J170-(+J170*U170)),IF(R170="Impacto",J170,"")),"")</f>
        <v>0.36</v>
      </c>
      <c r="Z170" s="568" t="str">
        <f>IFERROR(IF(Y170="","",IF(Y170&lt;=0.2,"Muy Baja",IF(Y170&lt;=0.4,"Baja",IF(Y170&lt;=0.6,"Media",IF(Y170&lt;=0.8,"Alta","Muy Alta"))))),"")</f>
        <v>Baja</v>
      </c>
      <c r="AA170" s="569">
        <f>+Y170</f>
        <v>0.36</v>
      </c>
      <c r="AB170" s="568" t="str">
        <f>IFERROR(IF(AC170="","",IF(AC170&lt;=0.2,"Leve",IF(AC170&lt;=0.4,"Menor",IF(AC170&lt;=0.6,"Moderado",IF(AC170&lt;=0.8,"Mayor","Catastrófico"))))),"")</f>
        <v>Moderado</v>
      </c>
      <c r="AC170" s="569">
        <f>IFERROR(IF(R170="Impacto",(N170-(+N170*U170)),IF(R170="Probabilidad",N170,"")),"")</f>
        <v>0.6</v>
      </c>
      <c r="AD170" s="568" t="str">
        <f>IFERROR(IF(OR(AND(Z170="Muy Baja",AB170="Leve"),AND(Z170="Muy Baja",AB170="Menor"),AND(Z170="Baja",AB170="Leve")),"Bajo",IF(OR(AND(Z170="Muy baja",AB170="Moderado"),AND(Z170="Baja",AB170="Menor"),AND(Z170="Baja",AB170="Moderado"),AND(Z170="Media",AB170="Leve"),AND(Z170="Media",AB170="Menor"),AND(Z170="Media",AB170="Moderado"),AND(Z170="Alta",AB170="Leve"),AND(Z170="Alta",AB170="Menor")),"Moderado",IF(OR(AND(Z170="Muy Baja",AB170="Mayor"),AND(Z170="Baja",AB170="Mayor"),AND(Z170="Media",AB170="Mayor"),AND(Z170="Alta",AB170="Moderado"),AND(Z170="Alta",AB170="Mayor"),AND(Z170="Muy Alta",AB170="Leve"),AND(Z170="Muy Alta",AB170="Menor"),AND(Z170="Muy Alta",AB170="Moderado"),AND(Z170="Muy Alta",AB170="Mayor")),"Alto",IF(OR(AND(Z170="Muy Baja",AB170="Catastrófico"),AND(Z170="Baja",AB170="Catastrófico"),AND(Z170="Media",AB170="Catastrófico"),AND(Z170="Alta",AB170="Catastrófico"),AND(Z170="Muy Alta",AB170="Catastrófico")),"Extremo","")))),"")</f>
        <v>Moderado</v>
      </c>
      <c r="AE170" s="823" t="s">
        <v>26</v>
      </c>
      <c r="AF170" s="383" t="s">
        <v>1173</v>
      </c>
      <c r="AG170" s="383" t="s">
        <v>1174</v>
      </c>
      <c r="AH170" s="579">
        <v>45657</v>
      </c>
      <c r="AI170" s="383" t="s">
        <v>1175</v>
      </c>
      <c r="AJ170" s="535" t="s">
        <v>1176</v>
      </c>
      <c r="AK170" s="535" t="s">
        <v>1174</v>
      </c>
      <c r="AL170" s="572"/>
      <c r="AM170" s="572"/>
      <c r="AN170" s="572"/>
      <c r="AO170" s="572"/>
      <c r="AP170" s="573"/>
      <c r="AQ170" s="573"/>
      <c r="AR170" s="574"/>
      <c r="AS170" s="574"/>
      <c r="AT170" s="575"/>
      <c r="AU170" s="550"/>
    </row>
    <row r="171" spans="1:47" s="551" customFormat="1" ht="252" hidden="1" customHeight="1" x14ac:dyDescent="0.25">
      <c r="A171" s="828"/>
      <c r="B171" s="837"/>
      <c r="C171" s="837"/>
      <c r="D171" s="837"/>
      <c r="E171" s="837"/>
      <c r="F171" s="837"/>
      <c r="G171" s="837"/>
      <c r="H171" s="539"/>
      <c r="I171" s="603"/>
      <c r="J171" s="563"/>
      <c r="K171" s="586"/>
      <c r="L171" s="563">
        <f ca="1">IF(NOT(ISERROR(MATCH(K171,_xlfn.ANCHORARRAY(#REF!),0))),#REF!&amp;"Por favor no seleccionar los criterios de impacto",K171)</f>
        <v>0</v>
      </c>
      <c r="M171" s="603"/>
      <c r="N171" s="563"/>
      <c r="O171" s="603"/>
      <c r="P171" s="564">
        <v>2</v>
      </c>
      <c r="Q171" s="565" t="s">
        <v>977</v>
      </c>
      <c r="R171" s="566" t="str">
        <f t="shared" si="199"/>
        <v>Probabilidad</v>
      </c>
      <c r="S171" s="565" t="s">
        <v>13</v>
      </c>
      <c r="T171" s="565" t="s">
        <v>8</v>
      </c>
      <c r="U171" s="578" t="str">
        <f t="shared" si="200"/>
        <v>40%</v>
      </c>
      <c r="V171" s="565" t="s">
        <v>18</v>
      </c>
      <c r="W171" s="565" t="s">
        <v>21</v>
      </c>
      <c r="X171" s="565" t="s">
        <v>539</v>
      </c>
      <c r="Y171" s="567">
        <f>IFERROR(IF(AND(R170="Probabilidad",R171="Probabilidad"),(AA170-(+AA170*U171)),IF(R171="Probabilidad",(J170-(+J170*U171)),IF(R171="Impacto",AA170,""))),"")</f>
        <v>0.216</v>
      </c>
      <c r="Z171" s="568" t="str">
        <f t="shared" ref="Z171:Z173" si="205">IFERROR(IF(Y171="","",IF(Y171&lt;=0.2,"Muy Baja",IF(Y171&lt;=0.4,"Baja",IF(Y171&lt;=0.6,"Media",IF(Y171&lt;=0.8,"Alta","Muy Alta"))))),"")</f>
        <v>Baja</v>
      </c>
      <c r="AA171" s="569">
        <f t="shared" ref="AA171:AA173" si="206">+Y171</f>
        <v>0.216</v>
      </c>
      <c r="AB171" s="568" t="str">
        <f t="shared" ref="AB171:AB173" si="207">IFERROR(IF(AC171="","",IF(AC171&lt;=0.2,"Leve",IF(AC171&lt;=0.4,"Menor",IF(AC171&lt;=0.6,"Moderado",IF(AC171&lt;=0.8,"Mayor","Catastrófico"))))),"")</f>
        <v>Moderado</v>
      </c>
      <c r="AC171" s="569">
        <f>IFERROR(IF(AND(R170="Impacto",R171="Impacto"),(AC170-(+AC170*U171)),IF(R171="Impacto",(N170-(+N170*U171)),IF(R171="Probabilidad",AC170,""))),"")</f>
        <v>0.6</v>
      </c>
      <c r="AD171" s="568" t="str">
        <f t="shared" ref="AD171:AD172" si="208">IFERROR(IF(OR(AND(Z171="Muy Baja",AB171="Leve"),AND(Z171="Muy Baja",AB171="Menor"),AND(Z171="Baja",AB171="Leve")),"Bajo",IF(OR(AND(Z171="Muy baja",AB171="Moderado"),AND(Z171="Baja",AB171="Menor"),AND(Z171="Baja",AB171="Moderado"),AND(Z171="Media",AB171="Leve"),AND(Z171="Media",AB171="Menor"),AND(Z171="Media",AB171="Moderado"),AND(Z171="Alta",AB171="Leve"),AND(Z171="Alta",AB171="Menor")),"Moderado",IF(OR(AND(Z171="Muy Baja",AB171="Mayor"),AND(Z171="Baja",AB171="Mayor"),AND(Z171="Media",AB171="Mayor"),AND(Z171="Alta",AB171="Moderado"),AND(Z171="Alta",AB171="Mayor"),AND(Z171="Muy Alta",AB171="Leve"),AND(Z171="Muy Alta",AB171="Menor"),AND(Z171="Muy Alta",AB171="Moderado"),AND(Z171="Muy Alta",AB171="Mayor")),"Alto",IF(OR(AND(Z171="Muy Baja",AB171="Catastrófico"),AND(Z171="Baja",AB171="Catastrófico"),AND(Z171="Media",AB171="Catastrófico"),AND(Z171="Alta",AB171="Catastrófico"),AND(Z171="Muy Alta",AB171="Catastrófico")),"Extremo","")))),"")</f>
        <v>Moderado</v>
      </c>
      <c r="AE171" s="824"/>
      <c r="AF171" s="530"/>
      <c r="AG171" s="530"/>
      <c r="AH171" s="530"/>
      <c r="AI171" s="532"/>
      <c r="AJ171" s="584"/>
      <c r="AK171" s="584"/>
      <c r="AL171" s="572"/>
      <c r="AM171" s="572"/>
      <c r="AN171" s="572"/>
      <c r="AO171" s="572"/>
      <c r="AP171" s="573"/>
      <c r="AQ171" s="573"/>
      <c r="AR171" s="574"/>
      <c r="AS171" s="574"/>
      <c r="AT171" s="575"/>
      <c r="AU171" s="550"/>
    </row>
    <row r="172" spans="1:47" s="551" customFormat="1" ht="52.5" hidden="1" customHeight="1" x14ac:dyDescent="0.25">
      <c r="A172" s="828"/>
      <c r="B172" s="837"/>
      <c r="C172" s="837"/>
      <c r="D172" s="837"/>
      <c r="E172" s="837"/>
      <c r="F172" s="837"/>
      <c r="G172" s="837"/>
      <c r="H172" s="539"/>
      <c r="I172" s="603"/>
      <c r="J172" s="563"/>
      <c r="K172" s="586"/>
      <c r="L172" s="563">
        <f ca="1">IF(NOT(ISERROR(MATCH(K172,_xlfn.ANCHORARRAY(#REF!),0))),#REF!&amp;"Por favor no seleccionar los criterios de impacto",K172)</f>
        <v>0</v>
      </c>
      <c r="M172" s="603"/>
      <c r="N172" s="563"/>
      <c r="O172" s="603"/>
      <c r="P172" s="564">
        <v>3</v>
      </c>
      <c r="Q172" s="565"/>
      <c r="R172" s="566" t="str">
        <f t="shared" si="199"/>
        <v/>
      </c>
      <c r="S172" s="565"/>
      <c r="T172" s="565"/>
      <c r="U172" s="578" t="str">
        <f t="shared" si="200"/>
        <v/>
      </c>
      <c r="V172" s="565"/>
      <c r="W172" s="565"/>
      <c r="X172" s="565"/>
      <c r="Y172" s="567" t="str">
        <f>IFERROR(IF(AND(R171="Probabilidad",R172="Probabilidad"),(AA171-(+AA171*U172)),IF(AND(R171="Impacto",R172="Probabilidad"),(AA170-(+AA170*U172)),IF(R172="Impacto",AA171,""))),"")</f>
        <v/>
      </c>
      <c r="Z172" s="568" t="str">
        <f t="shared" si="205"/>
        <v/>
      </c>
      <c r="AA172" s="569" t="str">
        <f t="shared" si="206"/>
        <v/>
      </c>
      <c r="AB172" s="568" t="str">
        <f t="shared" si="207"/>
        <v/>
      </c>
      <c r="AC172" s="569" t="str">
        <f>IFERROR(IF(AND(R171="Impacto",R172="Impacto"),(AC171-(+AC171*U172)),IF(AND(R171="Probabilidad",R172="Impacto"),(AC170-(+AC170*U172)),IF(R172="Probabilidad",AC171,""))),"")</f>
        <v/>
      </c>
      <c r="AD172" s="568" t="str">
        <f t="shared" si="208"/>
        <v/>
      </c>
      <c r="AE172" s="824"/>
      <c r="AF172" s="530"/>
      <c r="AG172" s="530"/>
      <c r="AH172" s="530"/>
      <c r="AI172" s="532"/>
      <c r="AJ172" s="584"/>
      <c r="AK172" s="584"/>
      <c r="AL172" s="572"/>
      <c r="AM172" s="572"/>
      <c r="AN172" s="572"/>
      <c r="AO172" s="572"/>
      <c r="AP172" s="573"/>
      <c r="AQ172" s="573"/>
      <c r="AR172" s="574"/>
      <c r="AS172" s="574"/>
      <c r="AT172" s="575"/>
      <c r="AU172" s="550"/>
    </row>
    <row r="173" spans="1:47" s="551" customFormat="1" hidden="1" x14ac:dyDescent="0.25">
      <c r="A173" s="827"/>
      <c r="B173" s="837"/>
      <c r="C173" s="837"/>
      <c r="D173" s="837"/>
      <c r="E173" s="837"/>
      <c r="F173" s="837"/>
      <c r="G173" s="837"/>
      <c r="H173" s="539"/>
      <c r="I173" s="603"/>
      <c r="J173" s="563"/>
      <c r="K173" s="586"/>
      <c r="L173" s="563">
        <f ca="1">IF(NOT(ISERROR(MATCH(K173,_xlfn.ANCHORARRAY(#REF!),0))),#REF!&amp;"Por favor no seleccionar los criterios de impacto",K173)</f>
        <v>0</v>
      </c>
      <c r="M173" s="603"/>
      <c r="N173" s="563"/>
      <c r="O173" s="603"/>
      <c r="P173" s="564">
        <v>4</v>
      </c>
      <c r="Q173" s="565"/>
      <c r="R173" s="566"/>
      <c r="S173" s="565"/>
      <c r="T173" s="565"/>
      <c r="U173" s="578"/>
      <c r="V173" s="565"/>
      <c r="W173" s="565"/>
      <c r="X173" s="565"/>
      <c r="Y173" s="567" t="str">
        <f>IFERROR(IF(AND(R172="Probabilidad",R173="Probabilidad"),(AA172-(+AA172*U173)),IF(AND(R172="Impacto",R173="Probabilidad"),(AA171-(+AA171*U173)),IF(R173="Impacto",AA172,""))),"")</f>
        <v/>
      </c>
      <c r="Z173" s="568" t="str">
        <f t="shared" si="205"/>
        <v/>
      </c>
      <c r="AA173" s="569" t="str">
        <f t="shared" si="206"/>
        <v/>
      </c>
      <c r="AB173" s="568" t="str">
        <f t="shared" si="207"/>
        <v/>
      </c>
      <c r="AC173" s="569" t="str">
        <f>IFERROR(IF(AND(R172="Impacto",R173="Impacto"),(AC172-(+AC172*U173)),IF(AND(R172="Probabilidad",R173="Impacto"),(AC171-(+AC171*U173)),IF(R173="Probabilidad",AC172,""))),"")</f>
        <v/>
      </c>
      <c r="AD173" s="568" t="str">
        <f>IFERROR(IF(OR(AND(Z173="Muy Baja",AB173="Leve"),AND(Z173="Muy Baja",AB173="Menor"),AND(Z173="Baja",AB173="Leve")),"Bajo",IF(OR(AND(Z173="Muy baja",AB173="Moderado"),AND(Z173="Baja",AB173="Menor"),AND(Z173="Baja",AB173="Moderado"),AND(Z173="Media",AB173="Leve"),AND(Z173="Media",AB173="Menor"),AND(Z173="Media",AB173="Moderado"),AND(Z173="Alta",AB173="Leve"),AND(Z173="Alta",AB173="Menor")),"Moderado",IF(OR(AND(Z173="Muy Baja",AB173="Mayor"),AND(Z173="Baja",AB173="Mayor"),AND(Z173="Media",AB173="Mayor"),AND(Z173="Alta",AB173="Moderado"),AND(Z173="Alta",AB173="Mayor"),AND(Z173="Muy Alta",AB173="Leve"),AND(Z173="Muy Alta",AB173="Menor"),AND(Z173="Muy Alta",AB173="Moderado"),AND(Z173="Muy Alta",AB173="Mayor")),"Alto",IF(OR(AND(Z173="Muy Baja",AB173="Catastrófico"),AND(Z173="Baja",AB173="Catastrófico"),AND(Z173="Media",AB173="Catastrófico"),AND(Z173="Alta",AB173="Catastrófico"),AND(Z173="Muy Alta",AB173="Catastrófico")),"Extremo","")))),"")</f>
        <v/>
      </c>
      <c r="AE173" s="829"/>
      <c r="AF173" s="530"/>
      <c r="AG173" s="530"/>
      <c r="AH173" s="530"/>
      <c r="AI173" s="532"/>
      <c r="AJ173" s="584"/>
      <c r="AK173" s="584"/>
      <c r="AL173" s="572"/>
      <c r="AM173" s="572"/>
      <c r="AN173" s="572"/>
      <c r="AO173" s="572"/>
      <c r="AP173" s="573"/>
      <c r="AQ173" s="573"/>
      <c r="AR173" s="574"/>
      <c r="AS173" s="574"/>
      <c r="AT173" s="575"/>
      <c r="AU173" s="550"/>
    </row>
    <row r="174" spans="1:47" s="551" customFormat="1" ht="399.75" hidden="1" customHeight="1" x14ac:dyDescent="0.25">
      <c r="A174" s="826">
        <v>45</v>
      </c>
      <c r="B174" s="837" t="s">
        <v>821</v>
      </c>
      <c r="C174" s="837" t="s">
        <v>115</v>
      </c>
      <c r="D174" s="837" t="s">
        <v>926</v>
      </c>
      <c r="E174" s="837" t="s">
        <v>927</v>
      </c>
      <c r="F174" s="837" t="s">
        <v>928</v>
      </c>
      <c r="G174" s="837" t="s">
        <v>549</v>
      </c>
      <c r="H174" s="539">
        <v>42</v>
      </c>
      <c r="I174" s="603" t="str">
        <f>IF(H174&lt;=0,"",IF(H174&lt;=2,"Muy Baja",IF(H174&lt;=24,"Baja",IF(H174&lt;=500,"Media",IF(H174&lt;=5000,"Alta","Muy Alta")))))</f>
        <v>Media</v>
      </c>
      <c r="J174" s="563">
        <f>IF(I174="","",IF(I174="Muy Baja",0.2,IF(I174="Baja",0.4,IF(I174="Media",0.6,IF(I174="Alta",0.8,IF(I174="Muy Alta",1,))))))</f>
        <v>0.6</v>
      </c>
      <c r="K174" s="586" t="s">
        <v>129</v>
      </c>
      <c r="L174" s="563" t="str">
        <f>IF(NOT(ISERROR(MATCH(K174,'Tabla Impacto'!$B$221:$B$223,0))),'Tabla Impacto'!$F$223&amp;"Por favor no seleccionar los criterios de impacto(Afectación Económica o presupuestal y Pérdida Reputacional)",K174)</f>
        <v xml:space="preserve">     El riesgo afecta la imagen de la entidad con algunos usuarios de relevancia frente al logro de los objetivos</v>
      </c>
      <c r="M174" s="603" t="str">
        <f>IF(OR(L174='Tabla Impacto'!$C$11,L174='Tabla Impacto'!$D$11),"Leve",IF(OR(L174='Tabla Impacto'!$C$12,L174='Tabla Impacto'!$D$12),"Menor",IF(OR(L174='Tabla Impacto'!$C$13,L174='Tabla Impacto'!$D$13),"Moderado",IF(OR(L174='Tabla Impacto'!$C$14,L174='Tabla Impacto'!$D$14),"Mayor",IF(OR(L174='Tabla Impacto'!$C$15,L174='Tabla Impacto'!$D$15),"Catastrófico","")))))</f>
        <v>Moderado</v>
      </c>
      <c r="N174" s="563">
        <f>IF(M174="","",IF(M174="Leve",0.2,IF(M174="Menor",0.4,IF(M174="Moderado",0.6,IF(M174="Mayor",0.8,IF(M174="Catastrófico",1,))))))</f>
        <v>0.6</v>
      </c>
      <c r="O174" s="603" t="str">
        <f>IF(OR(AND(I174="Muy Baja",M174="Leve"),AND(I174="Muy Baja",M174="Menor"),AND(I174="Baja",M174="Leve")),"Bajo",IF(OR(AND(I174="Muy baja",M174="Moderado"),AND(I174="Baja",M174="Menor"),AND(I174="Baja",M174="Moderado"),AND(I174="Media",M174="Leve"),AND(I174="Media",M174="Menor"),AND(I174="Media",M174="Moderado"),AND(I174="Alta",M174="Leve"),AND(I174="Alta",M174="Menor")),"Moderado",IF(OR(AND(I174="Muy Baja",M174="Mayor"),AND(I174="Baja",M174="Mayor"),AND(I174="Media",M174="Mayor"),AND(I174="Alta",M174="Moderado"),AND(I174="Alta",M174="Mayor"),AND(I174="Muy Alta",M174="Leve"),AND(I174="Muy Alta",M174="Menor"),AND(I174="Muy Alta",M174="Moderado"),AND(I174="Muy Alta",M174="Mayor")),"Alto",IF(OR(AND(I174="Muy Baja",M174="Catastrófico"),AND(I174="Baja",M174="Catastrófico"),AND(I174="Media",M174="Catastrófico"),AND(I174="Alta",M174="Catastrófico"),AND(I174="Muy Alta",M174="Catastrófico")),"Extremo",""))))</f>
        <v>Moderado</v>
      </c>
      <c r="P174" s="564">
        <v>1</v>
      </c>
      <c r="Q174" s="565" t="s">
        <v>978</v>
      </c>
      <c r="R174" s="566" t="str">
        <f t="shared" ref="R174:R178" si="209">IF(OR(S174="Preventivo",S174="Detectivo"),"Probabilidad",IF(S174="Correctivo","Impacto",""))</f>
        <v>Probabilidad</v>
      </c>
      <c r="S174" s="565" t="s">
        <v>13</v>
      </c>
      <c r="T174" s="565" t="s">
        <v>8</v>
      </c>
      <c r="U174" s="578" t="str">
        <f t="shared" ref="U174:U178" si="210">IF(AND(S174="Preventivo",T174="Automático"),"50%",IF(AND(S174="Preventivo",T174="Manual"),"40%",IF(AND(S174="Detectivo",T174="Automático"),"40%",IF(AND(S174="Detectivo",T174="Manual"),"30%",IF(AND(S174="Correctivo",T174="Automático"),"35%",IF(AND(S174="Correctivo",T174="Manual"),"25%",""))))))</f>
        <v>40%</v>
      </c>
      <c r="V174" s="565" t="s">
        <v>18</v>
      </c>
      <c r="W174" s="565" t="s">
        <v>21</v>
      </c>
      <c r="X174" s="565" t="s">
        <v>539</v>
      </c>
      <c r="Y174" s="567">
        <f>IFERROR(IF(R174="Probabilidad",(J174-(+J174*U174)),IF(R174="Impacto",J174,"")),"")</f>
        <v>0.36</v>
      </c>
      <c r="Z174" s="568" t="str">
        <f>IFERROR(IF(Y174="","",IF(Y174&lt;=0.2,"Muy Baja",IF(Y174&lt;=0.4,"Baja",IF(Y174&lt;=0.6,"Media",IF(Y174&lt;=0.8,"Alta","Muy Alta"))))),"")</f>
        <v>Baja</v>
      </c>
      <c r="AA174" s="569">
        <f>+Y174</f>
        <v>0.36</v>
      </c>
      <c r="AB174" s="568" t="str">
        <f>IFERROR(IF(AC174="","",IF(AC174&lt;=0.2,"Leve",IF(AC174&lt;=0.4,"Menor",IF(AC174&lt;=0.6,"Moderado",IF(AC174&lt;=0.8,"Mayor","Catastrófico"))))),"")</f>
        <v>Moderado</v>
      </c>
      <c r="AC174" s="569">
        <f>IFERROR(IF(R174="Impacto",(N174-(+N174*U174)),IF(R174="Probabilidad",N174,"")),"")</f>
        <v>0.6</v>
      </c>
      <c r="AD174" s="568" t="str">
        <f>IFERROR(IF(OR(AND(Z174="Muy Baja",AB174="Leve"),AND(Z174="Muy Baja",AB174="Menor"),AND(Z174="Baja",AB174="Leve")),"Bajo",IF(OR(AND(Z174="Muy baja",AB174="Moderado"),AND(Z174="Baja",AB174="Menor"),AND(Z174="Baja",AB174="Moderado"),AND(Z174="Media",AB174="Leve"),AND(Z174="Media",AB174="Menor"),AND(Z174="Media",AB174="Moderado"),AND(Z174="Alta",AB174="Leve"),AND(Z174="Alta",AB174="Menor")),"Moderado",IF(OR(AND(Z174="Muy Baja",AB174="Mayor"),AND(Z174="Baja",AB174="Mayor"),AND(Z174="Media",AB174="Mayor"),AND(Z174="Alta",AB174="Moderado"),AND(Z174="Alta",AB174="Mayor"),AND(Z174="Muy Alta",AB174="Leve"),AND(Z174="Muy Alta",AB174="Menor"),AND(Z174="Muy Alta",AB174="Moderado"),AND(Z174="Muy Alta",AB174="Mayor")),"Alto",IF(OR(AND(Z174="Muy Baja",AB174="Catastrófico"),AND(Z174="Baja",AB174="Catastrófico"),AND(Z174="Media",AB174="Catastrófico"),AND(Z174="Alta",AB174="Catastrófico"),AND(Z174="Muy Alta",AB174="Catastrófico")),"Extremo","")))),"")</f>
        <v>Moderado</v>
      </c>
      <c r="AE174" s="823" t="s">
        <v>26</v>
      </c>
      <c r="AF174" s="539" t="s">
        <v>1177</v>
      </c>
      <c r="AG174" s="594" t="s">
        <v>1174</v>
      </c>
      <c r="AH174" s="577">
        <v>45657</v>
      </c>
      <c r="AI174" s="243" t="s">
        <v>1178</v>
      </c>
      <c r="AJ174" s="535" t="s">
        <v>1176</v>
      </c>
      <c r="AK174" s="535" t="s">
        <v>1174</v>
      </c>
      <c r="AL174" s="572"/>
      <c r="AM174" s="572"/>
      <c r="AN174" s="572"/>
      <c r="AO174" s="572"/>
      <c r="AP174" s="573"/>
      <c r="AQ174" s="573"/>
      <c r="AR174" s="574"/>
      <c r="AS174" s="574"/>
      <c r="AT174" s="575"/>
      <c r="AU174" s="550"/>
    </row>
    <row r="175" spans="1:47" s="551" customFormat="1" ht="46.5" hidden="1" customHeight="1" x14ac:dyDescent="0.25">
      <c r="A175" s="828"/>
      <c r="B175" s="837"/>
      <c r="C175" s="837"/>
      <c r="D175" s="837"/>
      <c r="E175" s="837"/>
      <c r="F175" s="837"/>
      <c r="G175" s="837"/>
      <c r="H175" s="539"/>
      <c r="I175" s="603"/>
      <c r="J175" s="563"/>
      <c r="K175" s="586"/>
      <c r="L175" s="563">
        <f ca="1">IF(NOT(ISERROR(MATCH(K175,_xlfn.ANCHORARRAY(#REF!),0))),#REF!&amp;"Por favor no seleccionar los criterios de impacto",K175)</f>
        <v>0</v>
      </c>
      <c r="M175" s="603"/>
      <c r="N175" s="563"/>
      <c r="O175" s="603"/>
      <c r="P175" s="564">
        <v>2</v>
      </c>
      <c r="Q175" s="565"/>
      <c r="R175" s="566" t="str">
        <f t="shared" si="209"/>
        <v/>
      </c>
      <c r="S175" s="565"/>
      <c r="T175" s="565"/>
      <c r="U175" s="578" t="str">
        <f t="shared" si="210"/>
        <v/>
      </c>
      <c r="V175" s="565"/>
      <c r="W175" s="565"/>
      <c r="X175" s="565"/>
      <c r="Y175" s="567" t="str">
        <f>IFERROR(IF(AND(R174="Probabilidad",R175="Probabilidad"),(AA174-(+AA174*U175)),IF(R175="Probabilidad",(J174-(+J174*U175)),IF(R175="Impacto",AA174,""))),"")</f>
        <v/>
      </c>
      <c r="Z175" s="568" t="str">
        <f t="shared" ref="Z175:Z178" si="211">IFERROR(IF(Y175="","",IF(Y175&lt;=0.2,"Muy Baja",IF(Y175&lt;=0.4,"Baja",IF(Y175&lt;=0.6,"Media",IF(Y175&lt;=0.8,"Alta","Muy Alta"))))),"")</f>
        <v/>
      </c>
      <c r="AA175" s="569" t="str">
        <f t="shared" ref="AA175:AA178" si="212">+Y175</f>
        <v/>
      </c>
      <c r="AB175" s="568" t="str">
        <f t="shared" ref="AB175:AB178" si="213">IFERROR(IF(AC175="","",IF(AC175&lt;=0.2,"Leve",IF(AC175&lt;=0.4,"Menor",IF(AC175&lt;=0.6,"Moderado",IF(AC175&lt;=0.8,"Mayor","Catastrófico"))))),"")</f>
        <v/>
      </c>
      <c r="AC175" s="569" t="str">
        <f>IFERROR(IF(AND(R174="Impacto",R175="Impacto"),(AC174-(+AC174*U175)),IF(R175="Impacto",(N174-(+N174*U175)),IF(R175="Probabilidad",AC174,""))),"")</f>
        <v/>
      </c>
      <c r="AD175" s="568" t="str">
        <f t="shared" ref="AD175:AD176" si="214">IFERROR(IF(OR(AND(Z175="Muy Baja",AB175="Leve"),AND(Z175="Muy Baja",AB175="Menor"),AND(Z175="Baja",AB175="Leve")),"Bajo",IF(OR(AND(Z175="Muy baja",AB175="Moderado"),AND(Z175="Baja",AB175="Menor"),AND(Z175="Baja",AB175="Moderado"),AND(Z175="Media",AB175="Leve"),AND(Z175="Media",AB175="Menor"),AND(Z175="Media",AB175="Moderado"),AND(Z175="Alta",AB175="Leve"),AND(Z175="Alta",AB175="Menor")),"Moderado",IF(OR(AND(Z175="Muy Baja",AB175="Mayor"),AND(Z175="Baja",AB175="Mayor"),AND(Z175="Media",AB175="Mayor"),AND(Z175="Alta",AB175="Moderado"),AND(Z175="Alta",AB175="Mayor"),AND(Z175="Muy Alta",AB175="Leve"),AND(Z175="Muy Alta",AB175="Menor"),AND(Z175="Muy Alta",AB175="Moderado"),AND(Z175="Muy Alta",AB175="Mayor")),"Alto",IF(OR(AND(Z175="Muy Baja",AB175="Catastrófico"),AND(Z175="Baja",AB175="Catastrófico"),AND(Z175="Media",AB175="Catastrófico"),AND(Z175="Alta",AB175="Catastrófico"),AND(Z175="Muy Alta",AB175="Catastrófico")),"Extremo","")))),"")</f>
        <v/>
      </c>
      <c r="AE175" s="824"/>
      <c r="AF175" s="530"/>
      <c r="AG175" s="530"/>
      <c r="AH175" s="530"/>
      <c r="AI175" s="532"/>
      <c r="AJ175" s="584"/>
      <c r="AK175" s="584"/>
      <c r="AL175" s="572"/>
      <c r="AM175" s="572"/>
      <c r="AN175" s="572"/>
      <c r="AO175" s="572"/>
      <c r="AP175" s="573"/>
      <c r="AQ175" s="573"/>
      <c r="AR175" s="574"/>
      <c r="AS175" s="574"/>
      <c r="AT175" s="575"/>
      <c r="AU175" s="550"/>
    </row>
    <row r="176" spans="1:47" s="551" customFormat="1" ht="46.5" hidden="1" customHeight="1" x14ac:dyDescent="0.25">
      <c r="A176" s="828"/>
      <c r="B176" s="837"/>
      <c r="C176" s="837"/>
      <c r="D176" s="837"/>
      <c r="E176" s="837"/>
      <c r="F176" s="837"/>
      <c r="G176" s="837"/>
      <c r="H176" s="539"/>
      <c r="I176" s="603"/>
      <c r="J176" s="563"/>
      <c r="K176" s="586"/>
      <c r="L176" s="563">
        <f ca="1">IF(NOT(ISERROR(MATCH(K176,_xlfn.ANCHORARRAY(#REF!),0))),#REF!&amp;"Por favor no seleccionar los criterios de impacto",K176)</f>
        <v>0</v>
      </c>
      <c r="M176" s="603"/>
      <c r="N176" s="563"/>
      <c r="O176" s="603"/>
      <c r="P176" s="564">
        <v>3</v>
      </c>
      <c r="Q176" s="565"/>
      <c r="R176" s="566" t="str">
        <f t="shared" si="209"/>
        <v/>
      </c>
      <c r="S176" s="565"/>
      <c r="T176" s="565"/>
      <c r="U176" s="578" t="str">
        <f t="shared" si="210"/>
        <v/>
      </c>
      <c r="V176" s="565"/>
      <c r="W176" s="565"/>
      <c r="X176" s="565"/>
      <c r="Y176" s="567" t="str">
        <f>IFERROR(IF(AND(R175="Probabilidad",R176="Probabilidad"),(AA175-(+AA175*U176)),IF(AND(R175="Impacto",R176="Probabilidad"),(AA174-(+AA174*U176)),IF(R176="Impacto",AA175,""))),"")</f>
        <v/>
      </c>
      <c r="Z176" s="568" t="str">
        <f t="shared" si="211"/>
        <v/>
      </c>
      <c r="AA176" s="569" t="str">
        <f t="shared" si="212"/>
        <v/>
      </c>
      <c r="AB176" s="568" t="str">
        <f t="shared" si="213"/>
        <v/>
      </c>
      <c r="AC176" s="569" t="str">
        <f>IFERROR(IF(AND(R175="Impacto",R176="Impacto"),(AC175-(+AC175*U176)),IF(AND(R175="Probabilidad",R176="Impacto"),(AC174-(+AC174*U176)),IF(R176="Probabilidad",AC175,""))),"")</f>
        <v/>
      </c>
      <c r="AD176" s="568" t="str">
        <f t="shared" si="214"/>
        <v/>
      </c>
      <c r="AE176" s="824"/>
      <c r="AF176" s="530"/>
      <c r="AG176" s="530"/>
      <c r="AH176" s="530"/>
      <c r="AI176" s="532"/>
      <c r="AJ176" s="584"/>
      <c r="AK176" s="584"/>
      <c r="AL176" s="572"/>
      <c r="AM176" s="572"/>
      <c r="AN176" s="572"/>
      <c r="AO176" s="572"/>
      <c r="AP176" s="573"/>
      <c r="AQ176" s="573"/>
      <c r="AR176" s="574"/>
      <c r="AS176" s="574"/>
      <c r="AT176" s="575"/>
      <c r="AU176" s="550"/>
    </row>
    <row r="177" spans="1:66" s="551" customFormat="1" ht="46.5" hidden="1" customHeight="1" x14ac:dyDescent="0.25">
      <c r="A177" s="827"/>
      <c r="B177" s="837"/>
      <c r="C177" s="837"/>
      <c r="D177" s="837"/>
      <c r="E177" s="837"/>
      <c r="F177" s="837"/>
      <c r="G177" s="837"/>
      <c r="H177" s="540"/>
      <c r="I177" s="618"/>
      <c r="J177" s="619"/>
      <c r="K177" s="620"/>
      <c r="L177" s="619">
        <f ca="1">IF(NOT(ISERROR(MATCH(K177,_xlfn.ANCHORARRAY(#REF!),0))),#REF!&amp;"Por favor no seleccionar los criterios de impacto",K177)</f>
        <v>0</v>
      </c>
      <c r="M177" s="618"/>
      <c r="N177" s="619"/>
      <c r="O177" s="618"/>
      <c r="P177" s="621">
        <v>4</v>
      </c>
      <c r="Q177" s="622"/>
      <c r="R177" s="623" t="str">
        <f t="shared" si="209"/>
        <v/>
      </c>
      <c r="S177" s="622"/>
      <c r="T177" s="622"/>
      <c r="U177" s="624" t="str">
        <f t="shared" si="210"/>
        <v/>
      </c>
      <c r="V177" s="622"/>
      <c r="W177" s="622"/>
      <c r="X177" s="622"/>
      <c r="Y177" s="625" t="str">
        <f>IFERROR(IF(AND(R176="Probabilidad",R177="Probabilidad"),(AA176-(+AA176*U177)),IF(AND(R176="Impacto",R177="Probabilidad"),(AA175-(+AA175*U177)),IF(R177="Impacto",AA176,""))),"")</f>
        <v/>
      </c>
      <c r="Z177" s="626" t="str">
        <f t="shared" si="211"/>
        <v/>
      </c>
      <c r="AA177" s="627" t="str">
        <f t="shared" si="212"/>
        <v/>
      </c>
      <c r="AB177" s="626" t="str">
        <f t="shared" si="213"/>
        <v/>
      </c>
      <c r="AC177" s="627" t="str">
        <f>IFERROR(IF(AND(R176="Impacto",R177="Impacto"),(AC176-(+AC176*U177)),IF(AND(R176="Probabilidad",R177="Impacto"),(AC175-(+AC175*U177)),IF(R177="Probabilidad",AC176,""))),"")</f>
        <v/>
      </c>
      <c r="AD177" s="626" t="str">
        <f>IFERROR(IF(OR(AND(Z177="Muy Baja",AB177="Leve"),AND(Z177="Muy Baja",AB177="Menor"),AND(Z177="Baja",AB177="Leve")),"Bajo",IF(OR(AND(Z177="Muy baja",AB177="Moderado"),AND(Z177="Baja",AB177="Menor"),AND(Z177="Baja",AB177="Moderado"),AND(Z177="Media",AB177="Leve"),AND(Z177="Media",AB177="Menor"),AND(Z177="Media",AB177="Moderado"),AND(Z177="Alta",AB177="Leve"),AND(Z177="Alta",AB177="Menor")),"Moderado",IF(OR(AND(Z177="Muy Baja",AB177="Mayor"),AND(Z177="Baja",AB177="Mayor"),AND(Z177="Media",AB177="Mayor"),AND(Z177="Alta",AB177="Moderado"),AND(Z177="Alta",AB177="Mayor"),AND(Z177="Muy Alta",AB177="Leve"),AND(Z177="Muy Alta",AB177="Menor"),AND(Z177="Muy Alta",AB177="Moderado"),AND(Z177="Muy Alta",AB177="Mayor")),"Alto",IF(OR(AND(Z177="Muy Baja",AB177="Catastrófico"),AND(Z177="Baja",AB177="Catastrófico"),AND(Z177="Media",AB177="Catastrófico"),AND(Z177="Alta",AB177="Catastrófico"),AND(Z177="Muy Alta",AB177="Catastrófico")),"Extremo","")))),"")</f>
        <v/>
      </c>
      <c r="AE177" s="825"/>
      <c r="AF177" s="531"/>
      <c r="AG177" s="531"/>
      <c r="AH177" s="531"/>
      <c r="AI177" s="533"/>
      <c r="AJ177" s="628"/>
      <c r="AK177" s="628"/>
      <c r="AL177" s="549"/>
      <c r="AM177" s="549"/>
      <c r="AN177" s="549"/>
      <c r="AO177" s="549"/>
      <c r="AP177" s="629"/>
      <c r="AQ177" s="629"/>
      <c r="AR177" s="630"/>
      <c r="AS177" s="630"/>
      <c r="AT177" s="631"/>
      <c r="AU177" s="550"/>
    </row>
    <row r="178" spans="1:66" s="632" customFormat="1" ht="45" hidden="1" customHeight="1" x14ac:dyDescent="0.25">
      <c r="R178" s="632" t="str">
        <f t="shared" si="209"/>
        <v/>
      </c>
      <c r="U178" s="632" t="str">
        <f t="shared" si="210"/>
        <v/>
      </c>
      <c r="Y178" s="632" t="str">
        <f>IFERROR(IF(AND(#REF!="Probabilidad",R178="Probabilidad"),(#REF!-(+#REF!*U178)),IF(AND(#REF!="Impacto",R178="Probabilidad"),(#REF!-(+#REF!*U178)),IF(R178="Impacto",#REF!,""))),"")</f>
        <v/>
      </c>
      <c r="Z178" s="632" t="str">
        <f t="shared" si="211"/>
        <v/>
      </c>
      <c r="AA178" s="632" t="str">
        <f t="shared" si="212"/>
        <v/>
      </c>
      <c r="AB178" s="632" t="str">
        <f t="shared" si="213"/>
        <v/>
      </c>
      <c r="AC178" s="632" t="str">
        <f>IFERROR(IF(AND(#REF!="Impacto",R178="Impacto"),(#REF!-(+#REF!*U178)),IF(AND(#REF!="Probabilidad",R178="Impacto"),(#REF!-(+#REF!*U178)),IF(R178="Probabilidad",#REF!,""))),"")</f>
        <v/>
      </c>
      <c r="AD178" s="632" t="str">
        <f t="shared" ref="AD178" si="215">IFERROR(IF(OR(AND(Z178="Muy Baja",AB178="Leve"),AND(Z178="Muy Baja",AB178="Menor"),AND(Z178="Baja",AB178="Leve")),"Bajo",IF(OR(AND(Z178="Muy baja",AB178="Moderado"),AND(Z178="Baja",AB178="Menor"),AND(Z178="Baja",AB178="Moderado"),AND(Z178="Media",AB178="Leve"),AND(Z178="Media",AB178="Menor"),AND(Z178="Media",AB178="Moderado"),AND(Z178="Alta",AB178="Leve"),AND(Z178="Alta",AB178="Menor")),"Moderado",IF(OR(AND(Z178="Muy Baja",AB178="Mayor"),AND(Z178="Baja",AB178="Mayor"),AND(Z178="Media",AB178="Mayor"),AND(Z178="Alta",AB178="Moderado"),AND(Z178="Alta",AB178="Mayor"),AND(Z178="Muy Alta",AB178="Leve"),AND(Z178="Muy Alta",AB178="Menor"),AND(Z178="Muy Alta",AB178="Moderado"),AND(Z178="Muy Alta",AB178="Mayor")),"Alto",IF(OR(AND(Z178="Muy Baja",AB178="Catastrófico"),AND(Z178="Baja",AB178="Catastrófico"),AND(Z178="Media",AB178="Catastrófico"),AND(Z178="Alta",AB178="Catastrófico"),AND(Z178="Muy Alta",AB178="Catastrófico")),"Extremo","")))),"")</f>
        <v/>
      </c>
    </row>
    <row r="179" spans="1:66" s="633" customFormat="1" ht="40.5" hidden="1" customHeight="1" thickBot="1" x14ac:dyDescent="0.3">
      <c r="A179" s="792">
        <v>6</v>
      </c>
      <c r="B179" s="793"/>
      <c r="C179" s="794" t="s">
        <v>424</v>
      </c>
      <c r="D179" s="794"/>
      <c r="E179" s="794"/>
      <c r="F179" s="794"/>
      <c r="G179" s="794"/>
      <c r="H179" s="794" t="s">
        <v>779</v>
      </c>
      <c r="I179" s="794"/>
      <c r="J179" s="795"/>
      <c r="K179" s="632"/>
      <c r="L179" s="632"/>
      <c r="M179" s="632"/>
      <c r="N179" s="632"/>
      <c r="O179" s="632"/>
      <c r="P179" s="632"/>
      <c r="Q179" s="632"/>
      <c r="R179" s="632"/>
      <c r="S179" s="632"/>
      <c r="T179" s="632"/>
      <c r="U179" s="632"/>
      <c r="V179" s="632"/>
      <c r="W179" s="632"/>
      <c r="X179" s="632"/>
      <c r="Y179" s="632"/>
      <c r="Z179" s="632"/>
      <c r="AA179" s="632"/>
      <c r="AB179" s="632"/>
      <c r="AC179" s="632"/>
      <c r="AD179" s="632"/>
      <c r="AE179" s="632"/>
      <c r="AF179" s="632"/>
      <c r="AG179" s="632"/>
      <c r="AH179" s="632"/>
      <c r="AI179" s="632"/>
      <c r="AJ179" s="632"/>
      <c r="AK179" s="632"/>
      <c r="AL179" s="632"/>
      <c r="AM179" s="632"/>
      <c r="AN179" s="632"/>
      <c r="AO179" s="632"/>
      <c r="AP179" s="632"/>
      <c r="AQ179" s="632"/>
      <c r="AR179" s="632"/>
      <c r="AS179" s="632"/>
      <c r="AT179" s="632"/>
      <c r="AU179" s="632"/>
      <c r="AV179" s="632"/>
      <c r="AW179" s="632"/>
      <c r="AX179" s="632"/>
      <c r="AY179" s="632"/>
      <c r="AZ179" s="632"/>
      <c r="BA179" s="632"/>
      <c r="BB179" s="632"/>
      <c r="BC179" s="632"/>
      <c r="BD179" s="632"/>
      <c r="BE179" s="632"/>
      <c r="BF179" s="632"/>
      <c r="BG179" s="632"/>
      <c r="BH179" s="632"/>
      <c r="BI179" s="632"/>
      <c r="BJ179" s="632"/>
      <c r="BK179" s="632"/>
      <c r="BL179" s="632"/>
      <c r="BM179" s="632"/>
      <c r="BN179" s="632"/>
    </row>
    <row r="180" spans="1:66" s="633" customFormat="1" ht="39" hidden="1" customHeight="1" thickBot="1" x14ac:dyDescent="0.3">
      <c r="A180" s="792">
        <v>7</v>
      </c>
      <c r="B180" s="793"/>
      <c r="C180" s="794" t="s">
        <v>1179</v>
      </c>
      <c r="D180" s="794"/>
      <c r="E180" s="794"/>
      <c r="F180" s="794"/>
      <c r="G180" s="794"/>
      <c r="H180" s="794" t="s">
        <v>1180</v>
      </c>
      <c r="I180" s="794"/>
      <c r="J180" s="795"/>
      <c r="K180" s="632"/>
      <c r="L180" s="632"/>
      <c r="M180" s="632"/>
      <c r="N180" s="632"/>
      <c r="O180" s="632"/>
      <c r="P180" s="632"/>
      <c r="Q180" s="632"/>
      <c r="R180" s="632"/>
      <c r="S180" s="632"/>
      <c r="T180" s="632"/>
      <c r="U180" s="632"/>
      <c r="V180" s="632"/>
      <c r="W180" s="632"/>
      <c r="X180" s="632"/>
      <c r="Y180" s="632"/>
      <c r="Z180" s="632"/>
      <c r="AA180" s="632"/>
      <c r="AB180" s="632"/>
      <c r="AC180" s="632"/>
      <c r="AD180" s="632"/>
      <c r="AE180" s="632"/>
      <c r="AF180" s="632"/>
      <c r="AG180" s="632"/>
      <c r="AH180" s="632"/>
      <c r="AI180" s="632"/>
      <c r="AJ180" s="632"/>
      <c r="AK180" s="632"/>
      <c r="AL180" s="632"/>
      <c r="AM180" s="632"/>
      <c r="AN180" s="632"/>
      <c r="AO180" s="632"/>
      <c r="AP180" s="632"/>
      <c r="AQ180" s="632"/>
      <c r="AR180" s="632"/>
      <c r="AS180" s="632"/>
      <c r="AT180" s="632"/>
      <c r="AU180" s="632"/>
      <c r="AV180" s="632"/>
      <c r="AW180" s="632"/>
      <c r="AX180" s="632"/>
      <c r="AY180" s="632"/>
      <c r="AZ180" s="632"/>
      <c r="BA180" s="632"/>
      <c r="BB180" s="632"/>
      <c r="BC180" s="632"/>
      <c r="BD180" s="632"/>
      <c r="BE180" s="632"/>
      <c r="BF180" s="632"/>
      <c r="BG180" s="632"/>
      <c r="BH180" s="632"/>
      <c r="BI180" s="632"/>
      <c r="BJ180" s="632"/>
      <c r="BK180" s="632"/>
      <c r="BL180" s="632"/>
      <c r="BM180" s="632"/>
      <c r="BN180" s="632"/>
    </row>
    <row r="181" spans="1:66" s="633" customFormat="1" ht="14.25" thickBot="1" x14ac:dyDescent="0.3">
      <c r="A181" s="634"/>
      <c r="B181" s="635"/>
      <c r="C181" s="634"/>
      <c r="D181" s="634"/>
      <c r="E181" s="634"/>
      <c r="F181" s="632"/>
      <c r="G181" s="636"/>
      <c r="H181" s="632"/>
      <c r="I181" s="632"/>
      <c r="J181" s="632"/>
      <c r="K181" s="632"/>
      <c r="L181" s="632"/>
      <c r="M181" s="632"/>
      <c r="N181" s="632"/>
      <c r="O181" s="632"/>
      <c r="P181" s="632"/>
      <c r="Q181" s="632"/>
      <c r="R181" s="632"/>
      <c r="S181" s="632"/>
      <c r="T181" s="632"/>
      <c r="U181" s="632"/>
      <c r="V181" s="632"/>
      <c r="W181" s="632"/>
      <c r="X181" s="632"/>
      <c r="Y181" s="632"/>
      <c r="Z181" s="632"/>
      <c r="AA181" s="632"/>
      <c r="AB181" s="632"/>
      <c r="AC181" s="632"/>
      <c r="AD181" s="632"/>
      <c r="AE181" s="632"/>
      <c r="AF181" s="632"/>
      <c r="AG181" s="632"/>
      <c r="AH181" s="632"/>
      <c r="AI181" s="632"/>
      <c r="AJ181" s="632"/>
      <c r="AK181" s="632"/>
      <c r="AL181" s="632"/>
      <c r="AM181" s="632"/>
      <c r="AN181" s="632"/>
      <c r="AO181" s="632"/>
      <c r="AP181" s="632"/>
      <c r="AQ181" s="632"/>
      <c r="AR181" s="632"/>
      <c r="AS181" s="632"/>
      <c r="AT181" s="632"/>
      <c r="AU181" s="632"/>
      <c r="AV181" s="632"/>
      <c r="AW181" s="632"/>
      <c r="AX181" s="632"/>
      <c r="AY181" s="632"/>
      <c r="AZ181" s="632"/>
      <c r="BA181" s="632"/>
      <c r="BB181" s="632"/>
      <c r="BC181" s="632"/>
      <c r="BD181" s="632"/>
      <c r="BE181" s="632"/>
      <c r="BF181" s="632"/>
      <c r="BG181" s="632"/>
      <c r="BH181" s="632"/>
      <c r="BI181" s="632"/>
      <c r="BJ181" s="632"/>
      <c r="BK181" s="632"/>
      <c r="BL181" s="632"/>
      <c r="BM181" s="632"/>
      <c r="BN181" s="632"/>
    </row>
    <row r="182" spans="1:66" s="633" customFormat="1" ht="15" customHeight="1" x14ac:dyDescent="0.25">
      <c r="A182" s="796" t="s">
        <v>775</v>
      </c>
      <c r="B182" s="797"/>
      <c r="C182" s="798" t="s">
        <v>776</v>
      </c>
      <c r="D182" s="799"/>
      <c r="E182" s="797"/>
      <c r="F182" s="798" t="s">
        <v>777</v>
      </c>
      <c r="G182" s="800"/>
      <c r="H182" s="632"/>
      <c r="I182" s="632"/>
      <c r="J182" s="632"/>
      <c r="K182" s="632"/>
      <c r="L182" s="632"/>
      <c r="M182" s="632"/>
      <c r="N182" s="632"/>
      <c r="O182" s="632"/>
      <c r="P182" s="632"/>
      <c r="Q182" s="632"/>
      <c r="R182" s="632"/>
      <c r="S182" s="632"/>
      <c r="T182" s="632"/>
      <c r="U182" s="632"/>
      <c r="V182" s="632"/>
      <c r="W182" s="632"/>
      <c r="X182" s="632"/>
      <c r="Y182" s="632"/>
      <c r="Z182" s="632"/>
      <c r="AA182" s="632"/>
      <c r="AB182" s="632"/>
      <c r="AC182" s="632"/>
      <c r="AD182" s="632"/>
      <c r="AE182" s="632"/>
      <c r="AF182" s="632"/>
      <c r="AG182" s="632"/>
      <c r="AH182" s="632"/>
      <c r="AI182" s="632"/>
      <c r="AJ182" s="632"/>
      <c r="AK182" s="632"/>
      <c r="AL182" s="632"/>
      <c r="AM182" s="632"/>
      <c r="AN182" s="632"/>
      <c r="AO182" s="632"/>
      <c r="AP182" s="632"/>
      <c r="AQ182" s="632"/>
      <c r="AR182" s="632"/>
      <c r="AS182" s="632"/>
      <c r="AT182" s="632"/>
      <c r="AU182" s="632"/>
      <c r="AV182" s="632"/>
      <c r="AW182" s="632"/>
      <c r="AX182" s="632"/>
      <c r="AY182" s="632"/>
      <c r="AZ182" s="632"/>
      <c r="BA182" s="632"/>
      <c r="BB182" s="632"/>
      <c r="BC182" s="632"/>
      <c r="BD182" s="632"/>
      <c r="BE182" s="632"/>
      <c r="BF182" s="632"/>
      <c r="BG182" s="632"/>
      <c r="BH182" s="632"/>
      <c r="BI182" s="632"/>
      <c r="BJ182" s="632"/>
      <c r="BK182" s="632"/>
      <c r="BL182" s="632"/>
      <c r="BM182" s="632"/>
      <c r="BN182" s="632"/>
    </row>
    <row r="183" spans="1:66" s="633" customFormat="1" ht="45" customHeight="1" x14ac:dyDescent="0.25">
      <c r="A183" s="801" t="s">
        <v>1181</v>
      </c>
      <c r="B183" s="802"/>
      <c r="C183" s="801" t="s">
        <v>1182</v>
      </c>
      <c r="D183" s="803"/>
      <c r="E183" s="802"/>
      <c r="F183" s="637" t="s">
        <v>1183</v>
      </c>
      <c r="G183" s="638"/>
      <c r="H183" s="632"/>
      <c r="I183" s="632"/>
      <c r="J183" s="632"/>
      <c r="K183" s="632"/>
      <c r="L183" s="632"/>
      <c r="M183" s="632"/>
      <c r="N183" s="632"/>
      <c r="O183" s="632"/>
      <c r="P183" s="632"/>
      <c r="Q183" s="632"/>
      <c r="R183" s="632"/>
      <c r="S183" s="632"/>
      <c r="T183" s="632"/>
      <c r="U183" s="632"/>
      <c r="V183" s="632"/>
      <c r="W183" s="632"/>
      <c r="X183" s="632"/>
      <c r="Y183" s="632"/>
      <c r="Z183" s="632"/>
      <c r="AA183" s="632"/>
      <c r="AB183" s="632"/>
      <c r="AC183" s="632"/>
      <c r="AD183" s="632"/>
      <c r="AE183" s="632"/>
      <c r="AF183" s="632"/>
      <c r="AG183" s="632"/>
      <c r="AH183" s="632"/>
      <c r="AI183" s="632"/>
      <c r="AJ183" s="632"/>
      <c r="AK183" s="632"/>
      <c r="AL183" s="632"/>
      <c r="AM183" s="632"/>
      <c r="AN183" s="632"/>
      <c r="AO183" s="632"/>
      <c r="AP183" s="632"/>
      <c r="AQ183" s="632"/>
      <c r="AR183" s="632"/>
      <c r="AS183" s="632"/>
      <c r="AT183" s="632"/>
      <c r="AU183" s="632"/>
      <c r="AV183" s="632"/>
      <c r="AW183" s="632"/>
      <c r="AX183" s="632"/>
      <c r="AY183" s="632"/>
      <c r="AZ183" s="632"/>
      <c r="BA183" s="632"/>
      <c r="BB183" s="632"/>
      <c r="BC183" s="632"/>
      <c r="BD183" s="632"/>
      <c r="BE183" s="632"/>
      <c r="BF183" s="632"/>
      <c r="BG183" s="632"/>
      <c r="BH183" s="632"/>
      <c r="BI183" s="632"/>
      <c r="BJ183" s="632"/>
      <c r="BK183" s="632"/>
      <c r="BL183" s="632"/>
      <c r="BM183" s="632"/>
      <c r="BN183" s="632"/>
    </row>
    <row r="184" spans="1:66" s="633" customFormat="1" ht="45" customHeight="1" x14ac:dyDescent="0.25">
      <c r="A184" s="804" t="s">
        <v>1184</v>
      </c>
      <c r="B184" s="805"/>
      <c r="C184" s="804" t="s">
        <v>1185</v>
      </c>
      <c r="D184" s="806"/>
      <c r="E184" s="805"/>
      <c r="F184" s="807" t="s">
        <v>1186</v>
      </c>
      <c r="G184" s="808"/>
      <c r="H184" s="632"/>
      <c r="I184" s="632"/>
      <c r="J184" s="632"/>
      <c r="K184" s="632"/>
      <c r="L184" s="632"/>
      <c r="M184" s="632"/>
      <c r="N184" s="632"/>
      <c r="O184" s="632"/>
      <c r="P184" s="632"/>
      <c r="Q184" s="632"/>
      <c r="R184" s="632"/>
      <c r="S184" s="632"/>
      <c r="T184" s="632"/>
      <c r="U184" s="632"/>
      <c r="V184" s="632"/>
      <c r="W184" s="632"/>
      <c r="X184" s="632"/>
      <c r="Y184" s="632"/>
      <c r="Z184" s="632"/>
      <c r="AA184" s="632"/>
      <c r="AB184" s="632"/>
      <c r="AC184" s="632"/>
      <c r="AD184" s="632"/>
      <c r="AE184" s="632"/>
      <c r="AF184" s="632"/>
      <c r="AG184" s="632"/>
      <c r="AH184" s="632"/>
      <c r="AI184" s="632"/>
      <c r="AJ184" s="632"/>
      <c r="AK184" s="632"/>
      <c r="AL184" s="632"/>
      <c r="AM184" s="632"/>
      <c r="AN184" s="632"/>
      <c r="AO184" s="632"/>
      <c r="AP184" s="632"/>
      <c r="AQ184" s="632"/>
      <c r="AR184" s="632"/>
      <c r="AS184" s="632"/>
      <c r="AT184" s="632"/>
      <c r="AU184" s="632"/>
      <c r="AV184" s="632"/>
      <c r="AW184" s="632"/>
      <c r="AX184" s="632"/>
      <c r="AY184" s="632"/>
      <c r="AZ184" s="632"/>
      <c r="BA184" s="632"/>
      <c r="BB184" s="632"/>
      <c r="BC184" s="632"/>
      <c r="BD184" s="632"/>
      <c r="BE184" s="632"/>
      <c r="BF184" s="632"/>
      <c r="BG184" s="632"/>
      <c r="BH184" s="632"/>
      <c r="BI184" s="632"/>
      <c r="BJ184" s="632"/>
      <c r="BK184" s="632"/>
      <c r="BL184" s="632"/>
      <c r="BM184" s="632"/>
      <c r="BN184" s="632"/>
    </row>
    <row r="185" spans="1:66" s="633" customFormat="1" ht="14.25" thickBot="1" x14ac:dyDescent="0.3">
      <c r="A185" s="787" t="s">
        <v>1187</v>
      </c>
      <c r="B185" s="788"/>
      <c r="C185" s="787" t="s">
        <v>1188</v>
      </c>
      <c r="D185" s="789"/>
      <c r="E185" s="788"/>
      <c r="F185" s="790" t="s">
        <v>1189</v>
      </c>
      <c r="G185" s="791"/>
      <c r="H185" s="632"/>
      <c r="I185" s="632"/>
      <c r="J185" s="632"/>
      <c r="K185" s="632"/>
      <c r="L185" s="632"/>
      <c r="M185" s="632"/>
      <c r="N185" s="632"/>
      <c r="O185" s="632"/>
      <c r="P185" s="632"/>
      <c r="Q185" s="632"/>
      <c r="R185" s="632"/>
      <c r="S185" s="632"/>
      <c r="T185" s="632"/>
      <c r="U185" s="632"/>
      <c r="V185" s="632"/>
      <c r="W185" s="632"/>
      <c r="X185" s="632"/>
      <c r="Y185" s="632"/>
      <c r="Z185" s="632"/>
      <c r="AA185" s="632"/>
      <c r="AB185" s="632"/>
      <c r="AC185" s="632"/>
      <c r="AD185" s="632"/>
      <c r="AE185" s="632"/>
      <c r="AF185" s="632"/>
      <c r="AG185" s="632"/>
      <c r="AH185" s="632"/>
      <c r="AI185" s="632"/>
      <c r="AJ185" s="632"/>
      <c r="AK185" s="632"/>
      <c r="AL185" s="632"/>
      <c r="AM185" s="632"/>
      <c r="AN185" s="632"/>
      <c r="AO185" s="632"/>
      <c r="AP185" s="632"/>
      <c r="AQ185" s="632"/>
      <c r="AR185" s="632"/>
      <c r="AS185" s="632"/>
      <c r="AT185" s="632"/>
      <c r="AU185" s="632"/>
      <c r="AV185" s="632"/>
      <c r="AW185" s="632"/>
      <c r="AX185" s="632"/>
      <c r="AY185" s="632"/>
      <c r="AZ185" s="632"/>
      <c r="BA185" s="632"/>
      <c r="BB185" s="632"/>
      <c r="BC185" s="632"/>
      <c r="BD185" s="632"/>
      <c r="BE185" s="632"/>
      <c r="BF185" s="632"/>
      <c r="BG185" s="632"/>
      <c r="BH185" s="632"/>
      <c r="BI185" s="632"/>
      <c r="BJ185" s="632"/>
      <c r="BK185" s="632"/>
      <c r="BL185" s="632"/>
      <c r="BM185" s="632"/>
      <c r="BN185" s="632"/>
    </row>
    <row r="186" spans="1:66" s="633" customFormat="1" ht="13.5" x14ac:dyDescent="0.25">
      <c r="A186" s="632"/>
      <c r="B186" s="632"/>
      <c r="C186" s="632"/>
      <c r="D186" s="632"/>
      <c r="E186" s="632"/>
      <c r="F186" s="632"/>
      <c r="G186" s="632"/>
      <c r="H186" s="632"/>
      <c r="I186" s="632"/>
      <c r="J186" s="632"/>
      <c r="K186" s="632"/>
      <c r="L186" s="632"/>
      <c r="M186" s="632"/>
      <c r="N186" s="632"/>
      <c r="O186" s="632"/>
      <c r="P186" s="632"/>
      <c r="Q186" s="632"/>
      <c r="R186" s="632"/>
      <c r="S186" s="632"/>
      <c r="T186" s="632"/>
      <c r="U186" s="632"/>
      <c r="V186" s="632"/>
      <c r="W186" s="632"/>
      <c r="X186" s="632"/>
      <c r="Y186" s="632"/>
      <c r="Z186" s="632"/>
      <c r="AA186" s="632"/>
      <c r="AB186" s="632"/>
      <c r="AC186" s="632"/>
      <c r="AD186" s="632"/>
      <c r="AE186" s="632"/>
      <c r="AF186" s="632"/>
      <c r="AG186" s="632"/>
      <c r="AH186" s="632"/>
      <c r="AI186" s="632"/>
      <c r="AJ186" s="632"/>
      <c r="AK186" s="632"/>
      <c r="AL186" s="632"/>
      <c r="AM186" s="632"/>
      <c r="AN186" s="632"/>
      <c r="AO186" s="632"/>
      <c r="AP186" s="632"/>
      <c r="AQ186" s="632"/>
      <c r="AR186" s="632"/>
      <c r="AS186" s="632"/>
      <c r="AT186" s="632"/>
      <c r="AU186" s="632"/>
      <c r="AV186" s="632"/>
      <c r="AW186" s="632"/>
      <c r="AX186" s="632"/>
      <c r="AY186" s="632"/>
      <c r="AZ186" s="632"/>
      <c r="BA186" s="632"/>
      <c r="BB186" s="632"/>
      <c r="BC186" s="632"/>
      <c r="BD186" s="632"/>
      <c r="BE186" s="632"/>
      <c r="BF186" s="632"/>
      <c r="BG186" s="632"/>
      <c r="BH186" s="632"/>
      <c r="BI186" s="632"/>
      <c r="BJ186" s="632"/>
      <c r="BK186" s="632"/>
      <c r="BL186" s="632"/>
      <c r="BM186" s="632"/>
      <c r="BN186" s="632"/>
    </row>
    <row r="187" spans="1:66" s="633" customFormat="1" ht="13.5" x14ac:dyDescent="0.25">
      <c r="A187" s="632"/>
      <c r="B187" s="632"/>
      <c r="C187" s="632"/>
      <c r="D187" s="632"/>
      <c r="E187" s="632"/>
      <c r="F187" s="632"/>
      <c r="G187" s="632"/>
      <c r="H187" s="632"/>
      <c r="I187" s="632"/>
      <c r="J187" s="632"/>
      <c r="K187" s="632"/>
      <c r="L187" s="632"/>
      <c r="M187" s="632"/>
      <c r="N187" s="632"/>
      <c r="O187" s="632"/>
      <c r="P187" s="632"/>
      <c r="Q187" s="632"/>
      <c r="R187" s="632"/>
      <c r="S187" s="632"/>
      <c r="T187" s="632"/>
      <c r="U187" s="632"/>
      <c r="V187" s="632"/>
      <c r="W187" s="632"/>
      <c r="X187" s="632"/>
      <c r="Y187" s="632"/>
      <c r="Z187" s="632"/>
      <c r="AA187" s="632"/>
      <c r="AB187" s="632"/>
      <c r="AC187" s="632"/>
      <c r="AD187" s="632"/>
      <c r="AE187" s="632"/>
      <c r="AF187" s="632"/>
      <c r="AG187" s="632"/>
      <c r="AH187" s="632"/>
      <c r="AI187" s="632"/>
      <c r="AJ187" s="632"/>
      <c r="AK187" s="632"/>
      <c r="AL187" s="632"/>
      <c r="AM187" s="632"/>
      <c r="AN187" s="632"/>
      <c r="AO187" s="632"/>
      <c r="AP187" s="632"/>
      <c r="AQ187" s="632"/>
      <c r="AR187" s="632"/>
      <c r="AS187" s="632"/>
      <c r="AT187" s="632"/>
      <c r="AU187" s="632"/>
      <c r="AV187" s="632"/>
      <c r="AW187" s="632"/>
      <c r="AX187" s="632"/>
      <c r="AY187" s="632"/>
      <c r="AZ187" s="632"/>
      <c r="BA187" s="632"/>
      <c r="BB187" s="632"/>
      <c r="BC187" s="632"/>
      <c r="BD187" s="632"/>
      <c r="BE187" s="632"/>
      <c r="BF187" s="632"/>
      <c r="BG187" s="632"/>
      <c r="BH187" s="632"/>
      <c r="BI187" s="632"/>
      <c r="BJ187" s="632"/>
      <c r="BK187" s="632"/>
      <c r="BL187" s="632"/>
      <c r="BM187" s="632"/>
      <c r="BN187" s="632"/>
    </row>
    <row r="188" spans="1:66" s="633" customFormat="1" ht="13.5" x14ac:dyDescent="0.25">
      <c r="A188" s="632"/>
      <c r="B188" s="632"/>
      <c r="C188" s="632"/>
      <c r="D188" s="632"/>
      <c r="E188" s="632"/>
      <c r="F188" s="632"/>
      <c r="G188" s="632"/>
      <c r="H188" s="632"/>
      <c r="I188" s="632"/>
      <c r="J188" s="632"/>
      <c r="K188" s="632"/>
      <c r="L188" s="632"/>
      <c r="M188" s="632"/>
      <c r="N188" s="632"/>
      <c r="O188" s="632"/>
      <c r="P188" s="632"/>
      <c r="Q188" s="632"/>
      <c r="R188" s="632"/>
      <c r="S188" s="632"/>
      <c r="T188" s="632"/>
      <c r="U188" s="632"/>
      <c r="V188" s="632"/>
      <c r="W188" s="632"/>
      <c r="X188" s="632"/>
      <c r="Y188" s="632"/>
      <c r="Z188" s="632"/>
      <c r="AA188" s="632"/>
      <c r="AB188" s="632"/>
      <c r="AC188" s="632"/>
      <c r="AD188" s="632"/>
      <c r="AE188" s="632"/>
      <c r="AF188" s="632"/>
      <c r="AG188" s="632"/>
      <c r="AH188" s="632"/>
      <c r="AI188" s="632"/>
      <c r="AJ188" s="632"/>
      <c r="AK188" s="632"/>
      <c r="AL188" s="632"/>
      <c r="AM188" s="632"/>
      <c r="AN188" s="632"/>
      <c r="AO188" s="632"/>
      <c r="AP188" s="632"/>
      <c r="AQ188" s="632"/>
      <c r="AR188" s="632"/>
      <c r="AS188" s="632"/>
      <c r="AT188" s="632"/>
      <c r="AU188" s="632"/>
      <c r="AV188" s="632"/>
      <c r="AW188" s="632"/>
      <c r="AX188" s="632"/>
      <c r="AY188" s="632"/>
      <c r="AZ188" s="632"/>
      <c r="BA188" s="632"/>
      <c r="BB188" s="632"/>
      <c r="BC188" s="632"/>
      <c r="BD188" s="632"/>
      <c r="BE188" s="632"/>
      <c r="BF188" s="632"/>
      <c r="BG188" s="632"/>
      <c r="BH188" s="632"/>
      <c r="BI188" s="632"/>
      <c r="BJ188" s="632"/>
      <c r="BK188" s="632"/>
      <c r="BL188" s="632"/>
      <c r="BM188" s="632"/>
      <c r="BN188" s="632"/>
    </row>
    <row r="189" spans="1:66" s="633" customFormat="1" ht="13.5" x14ac:dyDescent="0.25">
      <c r="A189" s="632"/>
      <c r="B189" s="632"/>
      <c r="C189" s="632"/>
      <c r="D189" s="632"/>
      <c r="E189" s="632"/>
      <c r="F189" s="632"/>
      <c r="G189" s="632"/>
      <c r="H189" s="632"/>
      <c r="I189" s="632"/>
      <c r="J189" s="632"/>
      <c r="K189" s="632"/>
      <c r="L189" s="632"/>
      <c r="M189" s="632"/>
      <c r="N189" s="632"/>
      <c r="O189" s="632"/>
      <c r="P189" s="632"/>
      <c r="Q189" s="632"/>
      <c r="R189" s="632"/>
      <c r="S189" s="632"/>
      <c r="T189" s="632"/>
      <c r="U189" s="632"/>
      <c r="V189" s="632"/>
      <c r="W189" s="632"/>
      <c r="X189" s="632"/>
      <c r="Y189" s="632"/>
      <c r="Z189" s="632"/>
      <c r="AA189" s="632"/>
      <c r="AB189" s="632"/>
      <c r="AC189" s="632"/>
      <c r="AD189" s="632"/>
      <c r="AE189" s="632"/>
      <c r="AF189" s="632"/>
      <c r="AG189" s="632"/>
      <c r="AH189" s="632"/>
      <c r="AI189" s="632"/>
      <c r="AJ189" s="632"/>
      <c r="AK189" s="632"/>
      <c r="AL189" s="632"/>
      <c r="AM189" s="632"/>
      <c r="AN189" s="632"/>
      <c r="AO189" s="632"/>
      <c r="AP189" s="632"/>
      <c r="AQ189" s="632"/>
      <c r="AR189" s="632"/>
      <c r="AS189" s="632"/>
      <c r="AT189" s="632"/>
      <c r="AU189" s="632"/>
      <c r="AV189" s="632"/>
      <c r="AW189" s="632"/>
      <c r="AX189" s="632"/>
      <c r="AY189" s="632"/>
      <c r="AZ189" s="632"/>
      <c r="BA189" s="632"/>
      <c r="BB189" s="632"/>
      <c r="BC189" s="632"/>
      <c r="BD189" s="632"/>
      <c r="BE189" s="632"/>
      <c r="BF189" s="632"/>
      <c r="BG189" s="632"/>
      <c r="BH189" s="632"/>
      <c r="BI189" s="632"/>
      <c r="BJ189" s="632"/>
      <c r="BK189" s="632"/>
      <c r="BL189" s="632"/>
      <c r="BM189" s="632"/>
      <c r="BN189" s="632"/>
    </row>
    <row r="190" spans="1:66" s="633" customFormat="1" ht="13.5" x14ac:dyDescent="0.25">
      <c r="A190" s="632"/>
      <c r="B190" s="632"/>
      <c r="C190" s="632"/>
      <c r="D190" s="632"/>
      <c r="E190" s="632"/>
      <c r="F190" s="632"/>
      <c r="G190" s="632"/>
      <c r="H190" s="632"/>
      <c r="I190" s="632"/>
      <c r="J190" s="632"/>
      <c r="K190" s="632"/>
      <c r="L190" s="632"/>
      <c r="M190" s="632"/>
      <c r="N190" s="632"/>
      <c r="O190" s="632"/>
      <c r="P190" s="632"/>
      <c r="Q190" s="632"/>
      <c r="R190" s="632"/>
      <c r="S190" s="632"/>
      <c r="T190" s="632"/>
      <c r="U190" s="632"/>
      <c r="V190" s="632"/>
      <c r="W190" s="632"/>
      <c r="X190" s="632"/>
      <c r="Y190" s="632"/>
      <c r="Z190" s="632"/>
      <c r="AA190" s="632"/>
      <c r="AB190" s="632"/>
      <c r="AC190" s="632"/>
      <c r="AD190" s="632"/>
      <c r="AE190" s="632"/>
      <c r="AF190" s="632"/>
      <c r="AG190" s="632"/>
      <c r="AH190" s="632"/>
      <c r="AI190" s="632"/>
      <c r="AJ190" s="632"/>
      <c r="AK190" s="632"/>
      <c r="AL190" s="632"/>
      <c r="AM190" s="632"/>
      <c r="AN190" s="632"/>
      <c r="AO190" s="632"/>
      <c r="AP190" s="632"/>
      <c r="AQ190" s="632"/>
      <c r="AR190" s="632"/>
      <c r="AS190" s="632"/>
      <c r="AT190" s="632"/>
      <c r="AU190" s="632"/>
      <c r="AV190" s="632"/>
      <c r="AW190" s="632"/>
      <c r="AX190" s="632"/>
      <c r="AY190" s="632"/>
      <c r="AZ190" s="632"/>
      <c r="BA190" s="632"/>
      <c r="BB190" s="632"/>
      <c r="BC190" s="632"/>
      <c r="BD190" s="632"/>
      <c r="BE190" s="632"/>
      <c r="BF190" s="632"/>
      <c r="BG190" s="632"/>
      <c r="BH190" s="632"/>
      <c r="BI190" s="632"/>
      <c r="BJ190" s="632"/>
      <c r="BK190" s="632"/>
      <c r="BL190" s="632"/>
      <c r="BM190" s="632"/>
      <c r="BN190" s="632"/>
    </row>
    <row r="191" spans="1:66" s="633" customFormat="1" ht="13.5" x14ac:dyDescent="0.25">
      <c r="A191" s="632"/>
      <c r="B191" s="632"/>
      <c r="C191" s="632"/>
      <c r="D191" s="632"/>
      <c r="E191" s="632"/>
      <c r="F191" s="632"/>
      <c r="G191" s="632"/>
      <c r="H191" s="632"/>
      <c r="I191" s="632"/>
      <c r="J191" s="632"/>
      <c r="K191" s="632"/>
      <c r="L191" s="632"/>
      <c r="M191" s="632"/>
      <c r="N191" s="632"/>
      <c r="O191" s="632"/>
      <c r="P191" s="632"/>
      <c r="Q191" s="632"/>
      <c r="R191" s="632"/>
      <c r="S191" s="632"/>
      <c r="T191" s="632"/>
      <c r="U191" s="632"/>
      <c r="V191" s="632"/>
      <c r="W191" s="632"/>
      <c r="X191" s="632"/>
      <c r="Y191" s="632"/>
      <c r="Z191" s="632"/>
      <c r="AA191" s="632"/>
      <c r="AB191" s="632"/>
      <c r="AC191" s="632"/>
      <c r="AD191" s="632"/>
      <c r="AE191" s="632"/>
      <c r="AF191" s="632"/>
      <c r="AG191" s="632"/>
      <c r="AH191" s="632"/>
      <c r="AI191" s="632"/>
      <c r="AJ191" s="632"/>
      <c r="AK191" s="632"/>
      <c r="AL191" s="632"/>
      <c r="AM191" s="632"/>
      <c r="AN191" s="632"/>
      <c r="AO191" s="632"/>
      <c r="AP191" s="632"/>
      <c r="AQ191" s="632"/>
      <c r="AR191" s="632"/>
      <c r="AS191" s="632"/>
      <c r="AT191" s="632"/>
      <c r="AU191" s="632"/>
      <c r="AV191" s="632"/>
      <c r="AW191" s="632"/>
      <c r="AX191" s="632"/>
      <c r="AY191" s="632"/>
      <c r="AZ191" s="632"/>
      <c r="BA191" s="632"/>
      <c r="BB191" s="632"/>
      <c r="BC191" s="632"/>
      <c r="BD191" s="632"/>
      <c r="BE191" s="632"/>
      <c r="BF191" s="632"/>
      <c r="BG191" s="632"/>
      <c r="BH191" s="632"/>
      <c r="BI191" s="632"/>
      <c r="BJ191" s="632"/>
      <c r="BK191" s="632"/>
      <c r="BL191" s="632"/>
      <c r="BM191" s="632"/>
      <c r="BN191" s="632"/>
    </row>
    <row r="192" spans="1:66" s="633" customFormat="1" ht="13.5" x14ac:dyDescent="0.25">
      <c r="A192" s="632"/>
      <c r="B192" s="632"/>
      <c r="C192" s="632"/>
      <c r="D192" s="632"/>
      <c r="E192" s="632"/>
      <c r="F192" s="632"/>
      <c r="G192" s="632"/>
      <c r="H192" s="632"/>
      <c r="I192" s="632"/>
      <c r="J192" s="632"/>
      <c r="K192" s="632"/>
      <c r="L192" s="632"/>
      <c r="M192" s="632"/>
      <c r="N192" s="632"/>
      <c r="O192" s="632"/>
      <c r="P192" s="632"/>
      <c r="Q192" s="632"/>
      <c r="R192" s="632"/>
      <c r="S192" s="632"/>
      <c r="T192" s="632"/>
      <c r="U192" s="632"/>
      <c r="V192" s="632"/>
      <c r="W192" s="632"/>
      <c r="X192" s="632"/>
      <c r="Y192" s="632"/>
      <c r="Z192" s="632"/>
      <c r="AA192" s="632"/>
      <c r="AB192" s="632"/>
      <c r="AC192" s="632"/>
      <c r="AD192" s="632"/>
      <c r="AE192" s="632"/>
      <c r="AF192" s="632"/>
      <c r="AG192" s="632"/>
      <c r="AH192" s="632"/>
      <c r="AI192" s="632"/>
      <c r="AJ192" s="632"/>
      <c r="AK192" s="632"/>
      <c r="AL192" s="632"/>
      <c r="AM192" s="632"/>
      <c r="AN192" s="632"/>
      <c r="AO192" s="632"/>
      <c r="AP192" s="632"/>
      <c r="AQ192" s="632"/>
      <c r="AR192" s="632"/>
      <c r="AS192" s="632"/>
      <c r="AT192" s="632"/>
      <c r="AU192" s="632"/>
      <c r="AV192" s="632"/>
      <c r="AW192" s="632"/>
      <c r="AX192" s="632"/>
      <c r="AY192" s="632"/>
      <c r="AZ192" s="632"/>
      <c r="BA192" s="632"/>
      <c r="BB192" s="632"/>
      <c r="BC192" s="632"/>
      <c r="BD192" s="632"/>
      <c r="BE192" s="632"/>
      <c r="BF192" s="632"/>
      <c r="BG192" s="632"/>
      <c r="BH192" s="632"/>
      <c r="BI192" s="632"/>
      <c r="BJ192" s="632"/>
      <c r="BK192" s="632"/>
      <c r="BL192" s="632"/>
      <c r="BM192" s="632"/>
      <c r="BN192" s="632"/>
    </row>
    <row r="193" spans="1:66" s="633" customFormat="1" ht="13.5" x14ac:dyDescent="0.25">
      <c r="A193" s="632"/>
      <c r="B193" s="632"/>
      <c r="C193" s="632"/>
      <c r="D193" s="632"/>
      <c r="E193" s="632"/>
      <c r="F193" s="632"/>
      <c r="G193" s="632"/>
      <c r="H193" s="632"/>
      <c r="I193" s="632"/>
      <c r="J193" s="632"/>
      <c r="K193" s="632"/>
      <c r="L193" s="632"/>
      <c r="M193" s="632"/>
      <c r="N193" s="632"/>
      <c r="O193" s="632"/>
      <c r="P193" s="632"/>
      <c r="Q193" s="632"/>
      <c r="R193" s="632"/>
      <c r="S193" s="632"/>
      <c r="T193" s="632"/>
      <c r="U193" s="632"/>
      <c r="V193" s="632"/>
      <c r="W193" s="632"/>
      <c r="X193" s="632"/>
      <c r="Y193" s="632"/>
      <c r="Z193" s="632"/>
      <c r="AA193" s="632"/>
      <c r="AB193" s="632"/>
      <c r="AC193" s="632"/>
      <c r="AD193" s="632"/>
      <c r="AE193" s="632"/>
      <c r="AF193" s="632"/>
      <c r="AG193" s="632"/>
      <c r="AH193" s="632"/>
      <c r="AI193" s="632"/>
      <c r="AJ193" s="632"/>
      <c r="AK193" s="632"/>
      <c r="AL193" s="632"/>
      <c r="AM193" s="632"/>
      <c r="AN193" s="632"/>
      <c r="AO193" s="632"/>
      <c r="AP193" s="632"/>
      <c r="AQ193" s="632"/>
      <c r="AR193" s="632"/>
      <c r="AS193" s="632"/>
      <c r="AT193" s="632"/>
      <c r="AU193" s="632"/>
      <c r="AV193" s="632"/>
      <c r="AW193" s="632"/>
      <c r="AX193" s="632"/>
      <c r="AY193" s="632"/>
      <c r="AZ193" s="632"/>
      <c r="BA193" s="632"/>
      <c r="BB193" s="632"/>
      <c r="BC193" s="632"/>
      <c r="BD193" s="632"/>
      <c r="BE193" s="632"/>
      <c r="BF193" s="632"/>
      <c r="BG193" s="632"/>
      <c r="BH193" s="632"/>
      <c r="BI193" s="632"/>
      <c r="BJ193" s="632"/>
      <c r="BK193" s="632"/>
      <c r="BL193" s="632"/>
      <c r="BM193" s="632"/>
      <c r="BN193" s="632"/>
    </row>
    <row r="194" spans="1:66" s="633" customFormat="1" ht="13.5" x14ac:dyDescent="0.25">
      <c r="A194" s="632"/>
      <c r="B194" s="632"/>
      <c r="C194" s="632"/>
      <c r="D194" s="632"/>
      <c r="E194" s="632"/>
      <c r="F194" s="632"/>
      <c r="G194" s="632"/>
      <c r="H194" s="632"/>
      <c r="I194" s="632"/>
      <c r="J194" s="632"/>
      <c r="K194" s="632"/>
      <c r="L194" s="632"/>
      <c r="M194" s="632"/>
      <c r="N194" s="632"/>
      <c r="O194" s="632"/>
      <c r="P194" s="632"/>
      <c r="Q194" s="632"/>
      <c r="R194" s="632"/>
      <c r="S194" s="632"/>
      <c r="T194" s="632"/>
      <c r="U194" s="632"/>
      <c r="V194" s="632"/>
      <c r="W194" s="632"/>
      <c r="X194" s="632"/>
      <c r="Y194" s="632"/>
      <c r="Z194" s="632"/>
      <c r="AA194" s="632"/>
      <c r="AB194" s="632"/>
      <c r="AC194" s="632"/>
      <c r="AD194" s="632"/>
      <c r="AE194" s="632"/>
      <c r="AF194" s="632"/>
      <c r="AG194" s="632"/>
      <c r="AH194" s="632"/>
      <c r="AI194" s="632"/>
      <c r="AJ194" s="632"/>
      <c r="AK194" s="632"/>
      <c r="AL194" s="632"/>
      <c r="AM194" s="632"/>
      <c r="AN194" s="632"/>
      <c r="AO194" s="632"/>
      <c r="AP194" s="632"/>
      <c r="AQ194" s="632"/>
      <c r="AR194" s="632"/>
      <c r="AS194" s="632"/>
      <c r="AT194" s="632"/>
      <c r="AU194" s="632"/>
      <c r="AV194" s="632"/>
      <c r="AW194" s="632"/>
      <c r="AX194" s="632"/>
      <c r="AY194" s="632"/>
      <c r="AZ194" s="632"/>
      <c r="BA194" s="632"/>
      <c r="BB194" s="632"/>
      <c r="BC194" s="632"/>
      <c r="BD194" s="632"/>
      <c r="BE194" s="632"/>
      <c r="BF194" s="632"/>
      <c r="BG194" s="632"/>
      <c r="BH194" s="632"/>
      <c r="BI194" s="632"/>
      <c r="BJ194" s="632"/>
      <c r="BK194" s="632"/>
      <c r="BL194" s="632"/>
      <c r="BM194" s="632"/>
      <c r="BN194" s="632"/>
    </row>
    <row r="195" spans="1:66" s="633" customFormat="1" ht="13.5" x14ac:dyDescent="0.25">
      <c r="A195" s="632"/>
      <c r="B195" s="632"/>
      <c r="C195" s="632"/>
      <c r="D195" s="632"/>
      <c r="E195" s="632"/>
      <c r="F195" s="632"/>
      <c r="G195" s="632"/>
      <c r="H195" s="632"/>
      <c r="I195" s="632"/>
      <c r="J195" s="632"/>
      <c r="K195" s="632"/>
      <c r="L195" s="632"/>
      <c r="M195" s="632"/>
      <c r="N195" s="632"/>
      <c r="O195" s="632"/>
      <c r="P195" s="632"/>
      <c r="Q195" s="632"/>
      <c r="R195" s="632"/>
      <c r="S195" s="632"/>
      <c r="T195" s="632"/>
      <c r="U195" s="632"/>
      <c r="V195" s="632"/>
      <c r="W195" s="632"/>
      <c r="X195" s="632"/>
      <c r="Y195" s="632"/>
      <c r="Z195" s="632"/>
      <c r="AA195" s="632"/>
      <c r="AB195" s="632"/>
      <c r="AC195" s="632"/>
      <c r="AD195" s="632"/>
      <c r="AE195" s="632"/>
      <c r="AF195" s="632"/>
      <c r="AG195" s="632"/>
      <c r="AH195" s="632"/>
      <c r="AI195" s="632"/>
      <c r="AJ195" s="632"/>
      <c r="AK195" s="632"/>
      <c r="AL195" s="632"/>
      <c r="AM195" s="632"/>
      <c r="AN195" s="632"/>
      <c r="AO195" s="632"/>
      <c r="AP195" s="632"/>
      <c r="AQ195" s="632"/>
      <c r="AR195" s="632"/>
      <c r="AS195" s="632"/>
      <c r="AT195" s="632"/>
      <c r="AU195" s="632"/>
      <c r="AV195" s="632"/>
      <c r="AW195" s="632"/>
      <c r="AX195" s="632"/>
      <c r="AY195" s="632"/>
      <c r="AZ195" s="632"/>
      <c r="BA195" s="632"/>
      <c r="BB195" s="632"/>
      <c r="BC195" s="632"/>
      <c r="BD195" s="632"/>
      <c r="BE195" s="632"/>
      <c r="BF195" s="632"/>
      <c r="BG195" s="632"/>
      <c r="BH195" s="632"/>
      <c r="BI195" s="632"/>
      <c r="BJ195" s="632"/>
      <c r="BK195" s="632"/>
      <c r="BL195" s="632"/>
      <c r="BM195" s="632"/>
      <c r="BN195" s="632"/>
    </row>
    <row r="196" spans="1:66" s="633" customFormat="1" ht="13.5" x14ac:dyDescent="0.25">
      <c r="A196" s="632"/>
      <c r="B196" s="632"/>
      <c r="C196" s="632"/>
      <c r="D196" s="632"/>
      <c r="E196" s="632"/>
      <c r="F196" s="632"/>
      <c r="G196" s="632"/>
      <c r="H196" s="632"/>
      <c r="I196" s="632"/>
      <c r="J196" s="632"/>
      <c r="K196" s="632"/>
      <c r="L196" s="632"/>
      <c r="M196" s="632"/>
      <c r="N196" s="632"/>
      <c r="O196" s="632"/>
      <c r="P196" s="632"/>
      <c r="Q196" s="632"/>
      <c r="R196" s="632"/>
      <c r="S196" s="632"/>
      <c r="T196" s="632"/>
      <c r="U196" s="632"/>
      <c r="V196" s="632"/>
      <c r="W196" s="632"/>
      <c r="X196" s="632"/>
      <c r="Y196" s="632"/>
      <c r="Z196" s="632"/>
      <c r="AA196" s="632"/>
      <c r="AB196" s="632"/>
      <c r="AC196" s="632"/>
      <c r="AD196" s="632"/>
      <c r="AE196" s="632"/>
      <c r="AF196" s="632"/>
      <c r="AG196" s="632"/>
      <c r="AH196" s="632"/>
      <c r="AI196" s="632"/>
      <c r="AJ196" s="632"/>
      <c r="AK196" s="632"/>
      <c r="AL196" s="632"/>
      <c r="AM196" s="632"/>
      <c r="AN196" s="632"/>
      <c r="AO196" s="632"/>
      <c r="AP196" s="632"/>
      <c r="AQ196" s="632"/>
      <c r="AR196" s="632"/>
      <c r="AS196" s="632"/>
      <c r="AT196" s="632"/>
      <c r="AU196" s="632"/>
      <c r="AV196" s="632"/>
      <c r="AW196" s="632"/>
      <c r="AX196" s="632"/>
      <c r="AY196" s="632"/>
      <c r="AZ196" s="632"/>
      <c r="BA196" s="632"/>
      <c r="BB196" s="632"/>
      <c r="BC196" s="632"/>
      <c r="BD196" s="632"/>
      <c r="BE196" s="632"/>
      <c r="BF196" s="632"/>
      <c r="BG196" s="632"/>
      <c r="BH196" s="632"/>
      <c r="BI196" s="632"/>
      <c r="BJ196" s="632"/>
      <c r="BK196" s="632"/>
      <c r="BL196" s="632"/>
      <c r="BM196" s="632"/>
      <c r="BN196" s="632"/>
    </row>
    <row r="197" spans="1:66" s="633" customFormat="1" ht="13.5" x14ac:dyDescent="0.25">
      <c r="A197" s="632"/>
      <c r="B197" s="632"/>
      <c r="C197" s="632"/>
      <c r="D197" s="632"/>
      <c r="E197" s="632"/>
      <c r="F197" s="632"/>
      <c r="G197" s="632"/>
      <c r="H197" s="632"/>
      <c r="I197" s="632"/>
      <c r="J197" s="632"/>
      <c r="K197" s="632"/>
      <c r="L197" s="632"/>
      <c r="M197" s="632"/>
      <c r="N197" s="632"/>
      <c r="O197" s="632"/>
      <c r="P197" s="632"/>
      <c r="Q197" s="632"/>
      <c r="R197" s="632"/>
      <c r="S197" s="632"/>
      <c r="T197" s="632"/>
      <c r="U197" s="632"/>
      <c r="V197" s="632"/>
      <c r="W197" s="632"/>
      <c r="X197" s="632"/>
      <c r="Y197" s="632"/>
      <c r="Z197" s="632"/>
      <c r="AA197" s="632"/>
      <c r="AB197" s="632"/>
      <c r="AC197" s="632"/>
      <c r="AD197" s="632"/>
      <c r="AE197" s="632"/>
      <c r="AF197" s="632"/>
      <c r="AG197" s="632"/>
      <c r="AH197" s="632"/>
      <c r="AI197" s="632"/>
      <c r="AJ197" s="632"/>
      <c r="AK197" s="632"/>
      <c r="AL197" s="632"/>
      <c r="AM197" s="632"/>
      <c r="AN197" s="632"/>
      <c r="AO197" s="632"/>
      <c r="AP197" s="632"/>
      <c r="AQ197" s="632"/>
      <c r="AR197" s="632"/>
      <c r="AS197" s="632"/>
      <c r="AT197" s="632"/>
      <c r="AU197" s="632"/>
      <c r="AV197" s="632"/>
      <c r="AW197" s="632"/>
      <c r="AX197" s="632"/>
      <c r="AY197" s="632"/>
      <c r="AZ197" s="632"/>
      <c r="BA197" s="632"/>
      <c r="BB197" s="632"/>
      <c r="BC197" s="632"/>
      <c r="BD197" s="632"/>
      <c r="BE197" s="632"/>
      <c r="BF197" s="632"/>
      <c r="BG197" s="632"/>
      <c r="BH197" s="632"/>
      <c r="BI197" s="632"/>
      <c r="BJ197" s="632"/>
      <c r="BK197" s="632"/>
      <c r="BL197" s="632"/>
      <c r="BM197" s="632"/>
      <c r="BN197" s="632"/>
    </row>
    <row r="198" spans="1:66" s="633" customFormat="1" ht="13.5" x14ac:dyDescent="0.25">
      <c r="A198" s="632"/>
      <c r="B198" s="632"/>
      <c r="C198" s="632"/>
      <c r="D198" s="632"/>
      <c r="E198" s="632"/>
      <c r="F198" s="632"/>
      <c r="G198" s="632"/>
      <c r="H198" s="632"/>
      <c r="I198" s="632"/>
      <c r="J198" s="632"/>
      <c r="K198" s="632"/>
      <c r="L198" s="632"/>
      <c r="M198" s="632"/>
      <c r="N198" s="632"/>
      <c r="O198" s="632"/>
      <c r="P198" s="632"/>
      <c r="Q198" s="632"/>
      <c r="R198" s="632"/>
      <c r="S198" s="632"/>
      <c r="T198" s="632"/>
      <c r="U198" s="632"/>
      <c r="V198" s="632"/>
      <c r="W198" s="632"/>
      <c r="X198" s="632"/>
      <c r="Y198" s="632"/>
      <c r="Z198" s="632"/>
      <c r="AA198" s="632"/>
      <c r="AB198" s="632"/>
      <c r="AC198" s="632"/>
      <c r="AD198" s="632"/>
      <c r="AE198" s="632"/>
      <c r="AF198" s="632"/>
      <c r="AG198" s="632"/>
      <c r="AH198" s="632"/>
      <c r="AI198" s="632"/>
      <c r="AJ198" s="632"/>
      <c r="AK198" s="632"/>
      <c r="AL198" s="632"/>
      <c r="AM198" s="632"/>
      <c r="AN198" s="632"/>
      <c r="AO198" s="632"/>
      <c r="AP198" s="632"/>
      <c r="AQ198" s="632"/>
      <c r="AR198" s="632"/>
      <c r="AS198" s="632"/>
      <c r="AT198" s="632"/>
      <c r="AU198" s="632"/>
      <c r="AV198" s="632"/>
      <c r="AW198" s="632"/>
      <c r="AX198" s="632"/>
      <c r="AY198" s="632"/>
      <c r="AZ198" s="632"/>
      <c r="BA198" s="632"/>
      <c r="BB198" s="632"/>
      <c r="BC198" s="632"/>
      <c r="BD198" s="632"/>
      <c r="BE198" s="632"/>
      <c r="BF198" s="632"/>
      <c r="BG198" s="632"/>
      <c r="BH198" s="632"/>
      <c r="BI198" s="632"/>
      <c r="BJ198" s="632"/>
      <c r="BK198" s="632"/>
      <c r="BL198" s="632"/>
      <c r="BM198" s="632"/>
      <c r="BN198" s="632"/>
    </row>
    <row r="199" spans="1:66" s="633" customFormat="1" ht="13.5" x14ac:dyDescent="0.25">
      <c r="A199" s="632"/>
      <c r="B199" s="632"/>
      <c r="C199" s="632"/>
      <c r="D199" s="632"/>
      <c r="E199" s="632"/>
      <c r="F199" s="632"/>
      <c r="G199" s="632"/>
      <c r="H199" s="632"/>
      <c r="I199" s="632"/>
      <c r="J199" s="632"/>
      <c r="K199" s="632"/>
      <c r="L199" s="632"/>
      <c r="M199" s="632"/>
      <c r="N199" s="632"/>
      <c r="O199" s="632"/>
      <c r="P199" s="632"/>
      <c r="Q199" s="632"/>
      <c r="R199" s="632"/>
      <c r="S199" s="632"/>
      <c r="T199" s="632"/>
      <c r="U199" s="632"/>
      <c r="V199" s="632"/>
      <c r="W199" s="632"/>
      <c r="X199" s="632"/>
      <c r="Y199" s="632"/>
      <c r="Z199" s="632"/>
      <c r="AA199" s="632"/>
      <c r="AB199" s="632"/>
      <c r="AC199" s="632"/>
      <c r="AD199" s="632"/>
      <c r="AE199" s="632"/>
      <c r="AF199" s="632"/>
      <c r="AG199" s="632"/>
      <c r="AH199" s="632"/>
      <c r="AI199" s="632"/>
      <c r="AJ199" s="632"/>
      <c r="AK199" s="632"/>
      <c r="AL199" s="632"/>
      <c r="AM199" s="632"/>
      <c r="AN199" s="632"/>
      <c r="AO199" s="632"/>
      <c r="AP199" s="632"/>
      <c r="AQ199" s="632"/>
      <c r="AR199" s="632"/>
      <c r="AS199" s="632"/>
      <c r="AT199" s="632"/>
      <c r="AU199" s="632"/>
      <c r="AV199" s="632"/>
      <c r="AW199" s="632"/>
      <c r="AX199" s="632"/>
      <c r="AY199" s="632"/>
      <c r="AZ199" s="632"/>
      <c r="BA199" s="632"/>
      <c r="BB199" s="632"/>
      <c r="BC199" s="632"/>
      <c r="BD199" s="632"/>
      <c r="BE199" s="632"/>
      <c r="BF199" s="632"/>
      <c r="BG199" s="632"/>
      <c r="BH199" s="632"/>
      <c r="BI199" s="632"/>
      <c r="BJ199" s="632"/>
      <c r="BK199" s="632"/>
      <c r="BL199" s="632"/>
      <c r="BM199" s="632"/>
      <c r="BN199" s="632"/>
    </row>
    <row r="200" spans="1:66" s="633" customFormat="1" ht="13.5" x14ac:dyDescent="0.25">
      <c r="A200" s="632"/>
      <c r="B200" s="632"/>
      <c r="C200" s="632"/>
      <c r="D200" s="632"/>
      <c r="E200" s="632"/>
      <c r="F200" s="632"/>
      <c r="G200" s="632"/>
      <c r="H200" s="632"/>
      <c r="I200" s="632"/>
      <c r="J200" s="632"/>
      <c r="K200" s="632"/>
      <c r="L200" s="632"/>
      <c r="M200" s="632"/>
      <c r="N200" s="632"/>
      <c r="O200" s="632"/>
      <c r="P200" s="632"/>
      <c r="Q200" s="632"/>
      <c r="R200" s="632"/>
      <c r="S200" s="632"/>
      <c r="T200" s="632"/>
      <c r="U200" s="632"/>
      <c r="V200" s="632"/>
      <c r="W200" s="632"/>
      <c r="X200" s="632"/>
      <c r="Y200" s="632"/>
      <c r="Z200" s="632"/>
      <c r="AA200" s="632"/>
      <c r="AB200" s="632"/>
      <c r="AC200" s="632"/>
      <c r="AD200" s="632"/>
      <c r="AE200" s="632"/>
      <c r="AF200" s="632"/>
      <c r="AG200" s="632"/>
      <c r="AH200" s="632"/>
      <c r="AI200" s="632"/>
      <c r="AJ200" s="632"/>
      <c r="AK200" s="632"/>
      <c r="AL200" s="632"/>
      <c r="AM200" s="632"/>
      <c r="AN200" s="632"/>
      <c r="AO200" s="632"/>
      <c r="AP200" s="632"/>
      <c r="AQ200" s="632"/>
      <c r="AR200" s="632"/>
      <c r="AS200" s="632"/>
      <c r="AT200" s="632"/>
      <c r="AU200" s="632"/>
      <c r="AV200" s="632"/>
      <c r="AW200" s="632"/>
      <c r="AX200" s="632"/>
      <c r="AY200" s="632"/>
      <c r="AZ200" s="632"/>
      <c r="BA200" s="632"/>
      <c r="BB200" s="632"/>
      <c r="BC200" s="632"/>
      <c r="BD200" s="632"/>
      <c r="BE200" s="632"/>
      <c r="BF200" s="632"/>
      <c r="BG200" s="632"/>
      <c r="BH200" s="632"/>
      <c r="BI200" s="632"/>
      <c r="BJ200" s="632"/>
      <c r="BK200" s="632"/>
      <c r="BL200" s="632"/>
      <c r="BM200" s="632"/>
      <c r="BN200" s="632"/>
    </row>
    <row r="201" spans="1:66" s="633" customFormat="1" ht="13.5" x14ac:dyDescent="0.25">
      <c r="A201" s="632"/>
      <c r="B201" s="632"/>
      <c r="C201" s="632"/>
      <c r="D201" s="632"/>
      <c r="E201" s="632"/>
      <c r="F201" s="632"/>
      <c r="G201" s="632"/>
      <c r="H201" s="632"/>
      <c r="I201" s="632"/>
      <c r="J201" s="632"/>
      <c r="K201" s="632"/>
      <c r="L201" s="632"/>
      <c r="M201" s="632"/>
      <c r="N201" s="632"/>
      <c r="O201" s="632"/>
      <c r="P201" s="632"/>
      <c r="Q201" s="632"/>
      <c r="R201" s="632"/>
      <c r="S201" s="632"/>
      <c r="T201" s="632"/>
      <c r="U201" s="632"/>
      <c r="V201" s="632"/>
      <c r="W201" s="632"/>
      <c r="X201" s="632"/>
      <c r="Y201" s="632"/>
      <c r="Z201" s="632"/>
      <c r="AA201" s="632"/>
      <c r="AB201" s="632"/>
      <c r="AC201" s="632"/>
      <c r="AD201" s="632"/>
      <c r="AE201" s="632"/>
      <c r="AF201" s="632"/>
      <c r="AG201" s="632"/>
      <c r="AH201" s="632"/>
      <c r="AI201" s="632"/>
      <c r="AJ201" s="632"/>
      <c r="AK201" s="632"/>
      <c r="AL201" s="632"/>
      <c r="AM201" s="632"/>
      <c r="AN201" s="632"/>
      <c r="AO201" s="632"/>
      <c r="AP201" s="632"/>
      <c r="AQ201" s="632"/>
      <c r="AR201" s="632"/>
      <c r="AS201" s="632"/>
      <c r="AT201" s="632"/>
      <c r="AU201" s="632"/>
      <c r="AV201" s="632"/>
      <c r="AW201" s="632"/>
      <c r="AX201" s="632"/>
      <c r="AY201" s="632"/>
      <c r="AZ201" s="632"/>
      <c r="BA201" s="632"/>
      <c r="BB201" s="632"/>
      <c r="BC201" s="632"/>
      <c r="BD201" s="632"/>
      <c r="BE201" s="632"/>
      <c r="BF201" s="632"/>
      <c r="BG201" s="632"/>
      <c r="BH201" s="632"/>
      <c r="BI201" s="632"/>
      <c r="BJ201" s="632"/>
      <c r="BK201" s="632"/>
      <c r="BL201" s="632"/>
      <c r="BM201" s="632"/>
      <c r="BN201" s="632"/>
    </row>
    <row r="202" spans="1:66" s="633" customFormat="1" ht="13.5" x14ac:dyDescent="0.25">
      <c r="A202" s="632"/>
      <c r="B202" s="632"/>
      <c r="C202" s="632"/>
      <c r="D202" s="632"/>
      <c r="E202" s="632"/>
      <c r="F202" s="632"/>
      <c r="G202" s="632"/>
      <c r="H202" s="632"/>
      <c r="I202" s="632"/>
      <c r="J202" s="632"/>
      <c r="K202" s="632"/>
      <c r="L202" s="632"/>
      <c r="M202" s="632"/>
      <c r="N202" s="632"/>
      <c r="O202" s="632"/>
      <c r="P202" s="632"/>
      <c r="Q202" s="632"/>
      <c r="R202" s="632"/>
      <c r="S202" s="632"/>
      <c r="T202" s="632"/>
      <c r="U202" s="632"/>
      <c r="V202" s="632"/>
      <c r="W202" s="632"/>
      <c r="X202" s="632"/>
      <c r="Y202" s="632"/>
      <c r="Z202" s="632"/>
      <c r="AA202" s="632"/>
      <c r="AB202" s="632"/>
      <c r="AC202" s="632"/>
      <c r="AD202" s="632"/>
      <c r="AE202" s="632"/>
      <c r="AF202" s="632"/>
      <c r="AG202" s="632"/>
      <c r="AH202" s="632"/>
      <c r="AI202" s="632"/>
      <c r="AJ202" s="632"/>
      <c r="AK202" s="632"/>
      <c r="AL202" s="632"/>
      <c r="AM202" s="632"/>
      <c r="AN202" s="632"/>
      <c r="AO202" s="632"/>
      <c r="AP202" s="632"/>
      <c r="AQ202" s="632"/>
      <c r="AR202" s="632"/>
      <c r="AS202" s="632"/>
      <c r="AT202" s="632"/>
      <c r="AU202" s="632"/>
      <c r="AV202" s="632"/>
      <c r="AW202" s="632"/>
      <c r="AX202" s="632"/>
      <c r="AY202" s="632"/>
      <c r="AZ202" s="632"/>
      <c r="BA202" s="632"/>
      <c r="BB202" s="632"/>
      <c r="BC202" s="632"/>
      <c r="BD202" s="632"/>
      <c r="BE202" s="632"/>
      <c r="BF202" s="632"/>
      <c r="BG202" s="632"/>
      <c r="BH202" s="632"/>
      <c r="BI202" s="632"/>
      <c r="BJ202" s="632"/>
      <c r="BK202" s="632"/>
      <c r="BL202" s="632"/>
      <c r="BM202" s="632"/>
      <c r="BN202" s="632"/>
    </row>
    <row r="203" spans="1:66" s="633" customFormat="1" ht="13.5" x14ac:dyDescent="0.25">
      <c r="A203" s="632"/>
      <c r="B203" s="632"/>
      <c r="C203" s="632"/>
      <c r="D203" s="632"/>
      <c r="E203" s="632"/>
      <c r="F203" s="632"/>
      <c r="G203" s="632"/>
      <c r="H203" s="632"/>
      <c r="I203" s="632"/>
      <c r="J203" s="632"/>
      <c r="K203" s="632"/>
      <c r="L203" s="632"/>
      <c r="M203" s="632"/>
      <c r="N203" s="632"/>
      <c r="O203" s="632"/>
      <c r="P203" s="632"/>
      <c r="Q203" s="632"/>
      <c r="R203" s="632"/>
      <c r="S203" s="632"/>
      <c r="T203" s="632"/>
      <c r="U203" s="632"/>
      <c r="V203" s="632"/>
      <c r="W203" s="632"/>
      <c r="X203" s="632"/>
      <c r="Y203" s="632"/>
      <c r="Z203" s="632"/>
      <c r="AA203" s="632"/>
      <c r="AB203" s="632"/>
      <c r="AC203" s="632"/>
      <c r="AD203" s="632"/>
      <c r="AE203" s="632"/>
      <c r="AF203" s="632"/>
      <c r="AG203" s="632"/>
      <c r="AH203" s="632"/>
      <c r="AI203" s="632"/>
      <c r="AJ203" s="632"/>
      <c r="AK203" s="632"/>
      <c r="AL203" s="632"/>
      <c r="AM203" s="632"/>
      <c r="AN203" s="632"/>
      <c r="AO203" s="632"/>
      <c r="AP203" s="632"/>
      <c r="AQ203" s="632"/>
      <c r="AR203" s="632"/>
      <c r="AS203" s="632"/>
      <c r="AT203" s="632"/>
      <c r="AU203" s="632"/>
      <c r="AV203" s="632"/>
      <c r="AW203" s="632"/>
      <c r="AX203" s="632"/>
      <c r="AY203" s="632"/>
      <c r="AZ203" s="632"/>
      <c r="BA203" s="632"/>
      <c r="BB203" s="632"/>
      <c r="BC203" s="632"/>
      <c r="BD203" s="632"/>
      <c r="BE203" s="632"/>
      <c r="BF203" s="632"/>
      <c r="BG203" s="632"/>
      <c r="BH203" s="632"/>
      <c r="BI203" s="632"/>
      <c r="BJ203" s="632"/>
      <c r="BK203" s="632"/>
      <c r="BL203" s="632"/>
      <c r="BM203" s="632"/>
      <c r="BN203" s="632"/>
    </row>
    <row r="204" spans="1:66" s="633" customFormat="1" ht="13.5" x14ac:dyDescent="0.25">
      <c r="A204" s="632"/>
      <c r="B204" s="632"/>
      <c r="C204" s="632"/>
      <c r="D204" s="632"/>
      <c r="E204" s="632"/>
      <c r="F204" s="632"/>
      <c r="G204" s="632"/>
      <c r="H204" s="632"/>
      <c r="I204" s="632"/>
      <c r="J204" s="632"/>
      <c r="K204" s="632"/>
      <c r="L204" s="632"/>
      <c r="M204" s="632"/>
      <c r="N204" s="632"/>
      <c r="O204" s="632"/>
      <c r="P204" s="632"/>
      <c r="Q204" s="632"/>
      <c r="R204" s="632"/>
      <c r="S204" s="632"/>
      <c r="T204" s="632"/>
      <c r="U204" s="632"/>
      <c r="V204" s="632"/>
      <c r="W204" s="632"/>
      <c r="X204" s="632"/>
      <c r="Y204" s="632"/>
      <c r="Z204" s="632"/>
      <c r="AA204" s="632"/>
      <c r="AB204" s="632"/>
      <c r="AC204" s="632"/>
      <c r="AD204" s="632"/>
      <c r="AE204" s="632"/>
      <c r="AF204" s="632"/>
      <c r="AG204" s="632"/>
      <c r="AH204" s="632"/>
      <c r="AI204" s="632"/>
      <c r="AJ204" s="632"/>
      <c r="AK204" s="632"/>
      <c r="AL204" s="632"/>
      <c r="AM204" s="632"/>
      <c r="AN204" s="632"/>
      <c r="AO204" s="632"/>
      <c r="AP204" s="632"/>
      <c r="AQ204" s="632"/>
      <c r="AR204" s="632"/>
      <c r="AS204" s="632"/>
      <c r="AT204" s="632"/>
      <c r="AU204" s="632"/>
      <c r="AV204" s="632"/>
      <c r="AW204" s="632"/>
      <c r="AX204" s="632"/>
      <c r="AY204" s="632"/>
      <c r="AZ204" s="632"/>
      <c r="BA204" s="632"/>
      <c r="BB204" s="632"/>
      <c r="BC204" s="632"/>
      <c r="BD204" s="632"/>
      <c r="BE204" s="632"/>
      <c r="BF204" s="632"/>
      <c r="BG204" s="632"/>
      <c r="BH204" s="632"/>
      <c r="BI204" s="632"/>
      <c r="BJ204" s="632"/>
      <c r="BK204" s="632"/>
      <c r="BL204" s="632"/>
      <c r="BM204" s="632"/>
      <c r="BN204" s="632"/>
    </row>
    <row r="205" spans="1:66" s="633" customFormat="1" ht="13.5" x14ac:dyDescent="0.25">
      <c r="A205" s="632"/>
      <c r="B205" s="632"/>
      <c r="C205" s="632"/>
      <c r="D205" s="632"/>
      <c r="E205" s="632"/>
      <c r="F205" s="632"/>
      <c r="G205" s="632"/>
      <c r="H205" s="632"/>
      <c r="I205" s="632"/>
      <c r="J205" s="632"/>
      <c r="K205" s="632"/>
      <c r="L205" s="632"/>
      <c r="M205" s="632"/>
      <c r="N205" s="632"/>
      <c r="O205" s="632"/>
      <c r="P205" s="632"/>
      <c r="Q205" s="632"/>
      <c r="R205" s="632"/>
      <c r="S205" s="632"/>
      <c r="T205" s="632"/>
      <c r="U205" s="632"/>
      <c r="V205" s="632"/>
      <c r="W205" s="632"/>
      <c r="X205" s="632"/>
      <c r="Y205" s="632"/>
      <c r="Z205" s="632"/>
      <c r="AA205" s="632"/>
      <c r="AB205" s="632"/>
      <c r="AC205" s="632"/>
      <c r="AD205" s="632"/>
      <c r="AE205" s="632"/>
      <c r="AF205" s="632"/>
      <c r="AG205" s="632"/>
      <c r="AH205" s="632"/>
      <c r="AI205" s="632"/>
      <c r="AJ205" s="632"/>
      <c r="AK205" s="632"/>
      <c r="AL205" s="632"/>
      <c r="AM205" s="632"/>
      <c r="AN205" s="632"/>
      <c r="AO205" s="632"/>
      <c r="AP205" s="632"/>
      <c r="AQ205" s="632"/>
      <c r="AR205" s="632"/>
      <c r="AS205" s="632"/>
      <c r="AT205" s="632"/>
      <c r="AU205" s="632"/>
      <c r="AV205" s="632"/>
      <c r="AW205" s="632"/>
      <c r="AX205" s="632"/>
      <c r="AY205" s="632"/>
      <c r="AZ205" s="632"/>
      <c r="BA205" s="632"/>
      <c r="BB205" s="632"/>
      <c r="BC205" s="632"/>
      <c r="BD205" s="632"/>
      <c r="BE205" s="632"/>
      <c r="BF205" s="632"/>
      <c r="BG205" s="632"/>
      <c r="BH205" s="632"/>
      <c r="BI205" s="632"/>
      <c r="BJ205" s="632"/>
      <c r="BK205" s="632"/>
      <c r="BL205" s="632"/>
      <c r="BM205" s="632"/>
      <c r="BN205" s="632"/>
    </row>
    <row r="206" spans="1:66" s="633" customFormat="1" ht="13.5" x14ac:dyDescent="0.25">
      <c r="A206" s="632"/>
      <c r="B206" s="632"/>
      <c r="C206" s="632"/>
      <c r="D206" s="632"/>
      <c r="E206" s="632"/>
      <c r="F206" s="632"/>
      <c r="G206" s="632"/>
      <c r="H206" s="632"/>
      <c r="I206" s="632"/>
      <c r="J206" s="632"/>
      <c r="K206" s="632"/>
      <c r="L206" s="632"/>
      <c r="M206" s="632"/>
      <c r="N206" s="632"/>
      <c r="O206" s="632"/>
      <c r="P206" s="632"/>
      <c r="Q206" s="632"/>
      <c r="R206" s="632"/>
      <c r="S206" s="632"/>
      <c r="T206" s="632"/>
      <c r="U206" s="632"/>
      <c r="V206" s="632"/>
      <c r="W206" s="632"/>
      <c r="X206" s="632"/>
      <c r="Y206" s="632"/>
      <c r="Z206" s="632"/>
      <c r="AA206" s="632"/>
      <c r="AB206" s="632"/>
      <c r="AC206" s="632"/>
      <c r="AD206" s="632"/>
      <c r="AE206" s="632"/>
      <c r="AF206" s="632"/>
      <c r="AG206" s="632"/>
      <c r="AH206" s="632"/>
      <c r="AI206" s="632"/>
      <c r="AJ206" s="632"/>
      <c r="AK206" s="632"/>
      <c r="AL206" s="632"/>
      <c r="AM206" s="632"/>
      <c r="AN206" s="632"/>
      <c r="AO206" s="632"/>
      <c r="AP206" s="632"/>
      <c r="AQ206" s="632"/>
      <c r="AR206" s="632"/>
      <c r="AS206" s="632"/>
      <c r="AT206" s="632"/>
      <c r="AU206" s="632"/>
      <c r="AV206" s="632"/>
      <c r="AW206" s="632"/>
      <c r="AX206" s="632"/>
      <c r="AY206" s="632"/>
      <c r="AZ206" s="632"/>
      <c r="BA206" s="632"/>
      <c r="BB206" s="632"/>
      <c r="BC206" s="632"/>
      <c r="BD206" s="632"/>
      <c r="BE206" s="632"/>
      <c r="BF206" s="632"/>
      <c r="BG206" s="632"/>
      <c r="BH206" s="632"/>
      <c r="BI206" s="632"/>
      <c r="BJ206" s="632"/>
      <c r="BK206" s="632"/>
      <c r="BL206" s="632"/>
      <c r="BM206" s="632"/>
      <c r="BN206" s="632"/>
    </row>
    <row r="207" spans="1:66" s="633" customFormat="1" ht="13.5" x14ac:dyDescent="0.25">
      <c r="A207" s="632"/>
      <c r="B207" s="632"/>
      <c r="C207" s="632"/>
      <c r="D207" s="632"/>
      <c r="E207" s="632"/>
      <c r="F207" s="632"/>
      <c r="G207" s="632"/>
      <c r="H207" s="632"/>
      <c r="I207" s="632"/>
      <c r="J207" s="632"/>
      <c r="K207" s="632"/>
      <c r="L207" s="632"/>
      <c r="M207" s="632"/>
      <c r="N207" s="632"/>
      <c r="O207" s="632"/>
      <c r="P207" s="632"/>
      <c r="Q207" s="632"/>
      <c r="R207" s="632"/>
      <c r="S207" s="632"/>
      <c r="T207" s="632"/>
      <c r="U207" s="632"/>
      <c r="V207" s="632"/>
      <c r="W207" s="632"/>
      <c r="X207" s="632"/>
      <c r="Y207" s="632"/>
      <c r="Z207" s="632"/>
      <c r="AA207" s="632"/>
      <c r="AB207" s="632"/>
      <c r="AC207" s="632"/>
      <c r="AD207" s="632"/>
      <c r="AE207" s="632"/>
      <c r="AF207" s="632"/>
      <c r="AG207" s="632"/>
      <c r="AH207" s="632"/>
      <c r="AI207" s="632"/>
      <c r="AJ207" s="632"/>
      <c r="AK207" s="632"/>
      <c r="AL207" s="632"/>
      <c r="AM207" s="632"/>
      <c r="AN207" s="632"/>
      <c r="AO207" s="632"/>
      <c r="AP207" s="632"/>
      <c r="AQ207" s="632"/>
      <c r="AR207" s="632"/>
      <c r="AS207" s="632"/>
      <c r="AT207" s="632"/>
      <c r="AU207" s="632"/>
      <c r="AV207" s="632"/>
      <c r="AW207" s="632"/>
      <c r="AX207" s="632"/>
      <c r="AY207" s="632"/>
      <c r="AZ207" s="632"/>
      <c r="BA207" s="632"/>
      <c r="BB207" s="632"/>
      <c r="BC207" s="632"/>
      <c r="BD207" s="632"/>
      <c r="BE207" s="632"/>
      <c r="BF207" s="632"/>
      <c r="BG207" s="632"/>
      <c r="BH207" s="632"/>
      <c r="BI207" s="632"/>
      <c r="BJ207" s="632"/>
      <c r="BK207" s="632"/>
      <c r="BL207" s="632"/>
      <c r="BM207" s="632"/>
      <c r="BN207" s="632"/>
    </row>
    <row r="208" spans="1:66" s="633" customFormat="1" ht="13.5" x14ac:dyDescent="0.25">
      <c r="A208" s="632"/>
      <c r="B208" s="632"/>
      <c r="C208" s="632"/>
      <c r="D208" s="632"/>
      <c r="E208" s="632"/>
      <c r="F208" s="632"/>
      <c r="G208" s="632"/>
      <c r="H208" s="632"/>
      <c r="I208" s="632"/>
      <c r="J208" s="632"/>
      <c r="K208" s="632"/>
      <c r="L208" s="632"/>
      <c r="M208" s="632"/>
      <c r="N208" s="632"/>
      <c r="O208" s="632"/>
      <c r="P208" s="632"/>
      <c r="Q208" s="632"/>
      <c r="R208" s="632"/>
      <c r="S208" s="632"/>
      <c r="T208" s="632"/>
      <c r="U208" s="632"/>
      <c r="V208" s="632"/>
      <c r="W208" s="632"/>
      <c r="X208" s="632"/>
      <c r="Y208" s="632"/>
      <c r="Z208" s="632"/>
      <c r="AA208" s="632"/>
      <c r="AB208" s="632"/>
      <c r="AC208" s="632"/>
      <c r="AD208" s="632"/>
      <c r="AE208" s="632"/>
      <c r="AF208" s="632"/>
      <c r="AG208" s="632"/>
      <c r="AH208" s="632"/>
      <c r="AI208" s="632"/>
      <c r="AJ208" s="632"/>
      <c r="AK208" s="632"/>
      <c r="AL208" s="632"/>
      <c r="AM208" s="632"/>
      <c r="AN208" s="632"/>
      <c r="AO208" s="632"/>
      <c r="AP208" s="632"/>
      <c r="AQ208" s="632"/>
      <c r="AR208" s="632"/>
      <c r="AS208" s="632"/>
      <c r="AT208" s="632"/>
      <c r="AU208" s="632"/>
      <c r="AV208" s="632"/>
      <c r="AW208" s="632"/>
      <c r="AX208" s="632"/>
      <c r="AY208" s="632"/>
      <c r="AZ208" s="632"/>
      <c r="BA208" s="632"/>
      <c r="BB208" s="632"/>
      <c r="BC208" s="632"/>
      <c r="BD208" s="632"/>
      <c r="BE208" s="632"/>
      <c r="BF208" s="632"/>
      <c r="BG208" s="632"/>
      <c r="BH208" s="632"/>
      <c r="BI208" s="632"/>
      <c r="BJ208" s="632"/>
      <c r="BK208" s="632"/>
      <c r="BL208" s="632"/>
      <c r="BM208" s="632"/>
      <c r="BN208" s="632"/>
    </row>
    <row r="209" spans="1:66" s="633" customFormat="1" ht="13.5" x14ac:dyDescent="0.25">
      <c r="A209" s="632"/>
      <c r="B209" s="632"/>
      <c r="C209" s="632"/>
      <c r="D209" s="632"/>
      <c r="E209" s="632"/>
      <c r="F209" s="632"/>
      <c r="G209" s="632"/>
      <c r="H209" s="632"/>
      <c r="I209" s="632"/>
      <c r="J209" s="632"/>
      <c r="K209" s="632"/>
      <c r="L209" s="632"/>
      <c r="M209" s="632"/>
      <c r="N209" s="632"/>
      <c r="O209" s="632"/>
      <c r="P209" s="632"/>
      <c r="Q209" s="632"/>
      <c r="R209" s="632"/>
      <c r="S209" s="632"/>
      <c r="T209" s="632"/>
      <c r="U209" s="632"/>
      <c r="V209" s="632"/>
      <c r="W209" s="632"/>
      <c r="X209" s="632"/>
      <c r="Y209" s="632"/>
      <c r="Z209" s="632"/>
      <c r="AA209" s="632"/>
      <c r="AB209" s="632"/>
      <c r="AC209" s="632"/>
      <c r="AD209" s="632"/>
      <c r="AE209" s="632"/>
      <c r="AF209" s="632"/>
      <c r="AG209" s="632"/>
      <c r="AH209" s="632"/>
      <c r="AI209" s="632"/>
      <c r="AJ209" s="632"/>
      <c r="AK209" s="632"/>
      <c r="AL209" s="632"/>
      <c r="AM209" s="632"/>
      <c r="AN209" s="632"/>
      <c r="AO209" s="632"/>
      <c r="AP209" s="632"/>
      <c r="AQ209" s="632"/>
      <c r="AR209" s="632"/>
      <c r="AS209" s="632"/>
      <c r="AT209" s="632"/>
      <c r="AU209" s="632"/>
      <c r="AV209" s="632"/>
      <c r="AW209" s="632"/>
      <c r="AX209" s="632"/>
      <c r="AY209" s="632"/>
      <c r="AZ209" s="632"/>
      <c r="BA209" s="632"/>
      <c r="BB209" s="632"/>
      <c r="BC209" s="632"/>
      <c r="BD209" s="632"/>
      <c r="BE209" s="632"/>
      <c r="BF209" s="632"/>
      <c r="BG209" s="632"/>
      <c r="BH209" s="632"/>
      <c r="BI209" s="632"/>
      <c r="BJ209" s="632"/>
      <c r="BK209" s="632"/>
      <c r="BL209" s="632"/>
      <c r="BM209" s="632"/>
      <c r="BN209" s="632"/>
    </row>
    <row r="210" spans="1:66" s="633" customFormat="1" ht="13.5" x14ac:dyDescent="0.25">
      <c r="A210" s="632"/>
      <c r="B210" s="632"/>
      <c r="C210" s="632"/>
      <c r="D210" s="632"/>
      <c r="E210" s="632"/>
      <c r="F210" s="632"/>
      <c r="G210" s="632"/>
      <c r="H210" s="632"/>
      <c r="I210" s="632"/>
      <c r="J210" s="632"/>
      <c r="K210" s="632"/>
      <c r="L210" s="632"/>
      <c r="M210" s="632"/>
      <c r="N210" s="632"/>
      <c r="O210" s="632"/>
      <c r="P210" s="632"/>
      <c r="Q210" s="632"/>
      <c r="R210" s="632"/>
      <c r="S210" s="632"/>
      <c r="T210" s="632"/>
      <c r="U210" s="632"/>
      <c r="V210" s="632"/>
      <c r="W210" s="632"/>
      <c r="X210" s="632"/>
      <c r="Y210" s="632"/>
      <c r="Z210" s="632"/>
      <c r="AA210" s="632"/>
      <c r="AB210" s="632"/>
      <c r="AC210" s="632"/>
      <c r="AD210" s="632"/>
      <c r="AE210" s="632"/>
      <c r="AF210" s="632"/>
      <c r="AG210" s="632"/>
      <c r="AH210" s="632"/>
      <c r="AI210" s="632"/>
      <c r="AJ210" s="632"/>
      <c r="AK210" s="632"/>
      <c r="AL210" s="632"/>
      <c r="AM210" s="632"/>
      <c r="AN210" s="632"/>
      <c r="AO210" s="632"/>
      <c r="AP210" s="632"/>
      <c r="AQ210" s="632"/>
      <c r="AR210" s="632"/>
      <c r="AS210" s="632"/>
      <c r="AT210" s="632"/>
      <c r="AU210" s="632"/>
      <c r="AV210" s="632"/>
      <c r="AW210" s="632"/>
      <c r="AX210" s="632"/>
      <c r="AY210" s="632"/>
      <c r="AZ210" s="632"/>
      <c r="BA210" s="632"/>
      <c r="BB210" s="632"/>
      <c r="BC210" s="632"/>
      <c r="BD210" s="632"/>
      <c r="BE210" s="632"/>
      <c r="BF210" s="632"/>
      <c r="BG210" s="632"/>
      <c r="BH210" s="632"/>
      <c r="BI210" s="632"/>
      <c r="BJ210" s="632"/>
      <c r="BK210" s="632"/>
      <c r="BL210" s="632"/>
      <c r="BM210" s="632"/>
      <c r="BN210" s="632"/>
    </row>
    <row r="211" spans="1:66" s="633" customFormat="1" ht="13.5" x14ac:dyDescent="0.25">
      <c r="A211" s="632"/>
      <c r="B211" s="632"/>
      <c r="C211" s="632"/>
      <c r="D211" s="632"/>
      <c r="E211" s="632"/>
      <c r="F211" s="632"/>
      <c r="G211" s="632"/>
      <c r="H211" s="632"/>
      <c r="I211" s="632"/>
      <c r="J211" s="632"/>
      <c r="K211" s="632"/>
      <c r="L211" s="632"/>
      <c r="M211" s="632"/>
      <c r="N211" s="632"/>
      <c r="O211" s="632"/>
      <c r="P211" s="632"/>
      <c r="Q211" s="632"/>
      <c r="R211" s="632"/>
      <c r="S211" s="632"/>
      <c r="T211" s="632"/>
      <c r="U211" s="632"/>
      <c r="V211" s="632"/>
      <c r="W211" s="632"/>
      <c r="X211" s="632"/>
      <c r="Y211" s="632"/>
      <c r="Z211" s="632"/>
      <c r="AA211" s="632"/>
      <c r="AB211" s="632"/>
      <c r="AC211" s="632"/>
      <c r="AD211" s="632"/>
      <c r="AE211" s="632"/>
      <c r="AF211" s="632"/>
      <c r="AG211" s="632"/>
      <c r="AH211" s="632"/>
      <c r="AI211" s="632"/>
      <c r="AJ211" s="632"/>
      <c r="AK211" s="632"/>
      <c r="AL211" s="632"/>
      <c r="AM211" s="632"/>
      <c r="AN211" s="632"/>
      <c r="AO211" s="632"/>
      <c r="AP211" s="632"/>
      <c r="AQ211" s="632"/>
      <c r="AR211" s="632"/>
      <c r="AS211" s="632"/>
      <c r="AT211" s="632"/>
      <c r="AU211" s="632"/>
      <c r="AV211" s="632"/>
      <c r="AW211" s="632"/>
      <c r="AX211" s="632"/>
      <c r="AY211" s="632"/>
      <c r="AZ211" s="632"/>
      <c r="BA211" s="632"/>
      <c r="BB211" s="632"/>
      <c r="BC211" s="632"/>
      <c r="BD211" s="632"/>
      <c r="BE211" s="632"/>
      <c r="BF211" s="632"/>
      <c r="BG211" s="632"/>
      <c r="BH211" s="632"/>
      <c r="BI211" s="632"/>
      <c r="BJ211" s="632"/>
      <c r="BK211" s="632"/>
      <c r="BL211" s="632"/>
      <c r="BM211" s="632"/>
      <c r="BN211" s="632"/>
    </row>
    <row r="212" spans="1:66" s="633" customFormat="1" ht="13.5" x14ac:dyDescent="0.25">
      <c r="A212" s="632"/>
      <c r="B212" s="632"/>
      <c r="C212" s="632"/>
      <c r="D212" s="632"/>
      <c r="E212" s="632"/>
      <c r="F212" s="632"/>
      <c r="G212" s="632"/>
      <c r="H212" s="632"/>
      <c r="I212" s="632"/>
      <c r="J212" s="632"/>
      <c r="K212" s="632"/>
      <c r="L212" s="632"/>
      <c r="M212" s="632"/>
      <c r="N212" s="632"/>
      <c r="O212" s="632"/>
      <c r="P212" s="632"/>
      <c r="Q212" s="632"/>
      <c r="R212" s="632"/>
      <c r="S212" s="632"/>
      <c r="T212" s="632"/>
      <c r="U212" s="632"/>
      <c r="V212" s="632"/>
      <c r="W212" s="632"/>
      <c r="X212" s="632"/>
      <c r="Y212" s="632"/>
      <c r="Z212" s="632"/>
      <c r="AA212" s="632"/>
      <c r="AB212" s="632"/>
      <c r="AC212" s="632"/>
      <c r="AD212" s="632"/>
      <c r="AE212" s="632"/>
      <c r="AF212" s="632"/>
      <c r="AG212" s="632"/>
      <c r="AH212" s="632"/>
      <c r="AI212" s="632"/>
      <c r="AJ212" s="632"/>
      <c r="AK212" s="632"/>
      <c r="AL212" s="632"/>
      <c r="AM212" s="632"/>
      <c r="AN212" s="632"/>
      <c r="AO212" s="632"/>
      <c r="AP212" s="632"/>
      <c r="AQ212" s="632"/>
      <c r="AR212" s="632"/>
      <c r="AS212" s="632"/>
      <c r="AT212" s="632"/>
      <c r="AU212" s="632"/>
      <c r="AV212" s="632"/>
      <c r="AW212" s="632"/>
      <c r="AX212" s="632"/>
      <c r="AY212" s="632"/>
      <c r="AZ212" s="632"/>
      <c r="BA212" s="632"/>
      <c r="BB212" s="632"/>
      <c r="BC212" s="632"/>
      <c r="BD212" s="632"/>
      <c r="BE212" s="632"/>
      <c r="BF212" s="632"/>
      <c r="BG212" s="632"/>
      <c r="BH212" s="632"/>
      <c r="BI212" s="632"/>
      <c r="BJ212" s="632"/>
      <c r="BK212" s="632"/>
      <c r="BL212" s="632"/>
      <c r="BM212" s="632"/>
      <c r="BN212" s="632"/>
    </row>
    <row r="213" spans="1:66" s="633" customFormat="1" ht="13.5" x14ac:dyDescent="0.25">
      <c r="A213" s="632"/>
      <c r="B213" s="632"/>
      <c r="C213" s="632"/>
      <c r="D213" s="632"/>
      <c r="E213" s="632"/>
      <c r="F213" s="632"/>
      <c r="G213" s="632"/>
      <c r="H213" s="632"/>
      <c r="I213" s="632"/>
      <c r="J213" s="632"/>
      <c r="K213" s="632"/>
      <c r="L213" s="632"/>
      <c r="M213" s="632"/>
      <c r="N213" s="632"/>
      <c r="O213" s="632"/>
      <c r="P213" s="632"/>
      <c r="Q213" s="632"/>
      <c r="R213" s="632"/>
      <c r="S213" s="632"/>
      <c r="T213" s="632"/>
      <c r="U213" s="632"/>
      <c r="V213" s="632"/>
      <c r="W213" s="632"/>
      <c r="X213" s="632"/>
      <c r="Y213" s="632"/>
      <c r="Z213" s="632"/>
      <c r="AA213" s="632"/>
      <c r="AB213" s="632"/>
      <c r="AC213" s="632"/>
      <c r="AD213" s="632"/>
      <c r="AE213" s="632"/>
      <c r="AF213" s="632"/>
      <c r="AG213" s="632"/>
      <c r="AH213" s="632"/>
      <c r="AI213" s="632"/>
      <c r="AJ213" s="632"/>
      <c r="AK213" s="632"/>
      <c r="AL213" s="632"/>
      <c r="AM213" s="632"/>
      <c r="AN213" s="632"/>
      <c r="AO213" s="632"/>
      <c r="AP213" s="632"/>
      <c r="AQ213" s="632"/>
      <c r="AR213" s="632"/>
      <c r="AS213" s="632"/>
      <c r="AT213" s="632"/>
      <c r="AU213" s="632"/>
      <c r="AV213" s="632"/>
      <c r="AW213" s="632"/>
      <c r="AX213" s="632"/>
      <c r="AY213" s="632"/>
      <c r="AZ213" s="632"/>
      <c r="BA213" s="632"/>
      <c r="BB213" s="632"/>
      <c r="BC213" s="632"/>
      <c r="BD213" s="632"/>
      <c r="BE213" s="632"/>
      <c r="BF213" s="632"/>
      <c r="BG213" s="632"/>
      <c r="BH213" s="632"/>
      <c r="BI213" s="632"/>
      <c r="BJ213" s="632"/>
      <c r="BK213" s="632"/>
      <c r="BL213" s="632"/>
      <c r="BM213" s="632"/>
      <c r="BN213" s="632"/>
    </row>
    <row r="214" spans="1:66" s="633" customFormat="1" ht="13.5" x14ac:dyDescent="0.25">
      <c r="A214" s="632"/>
      <c r="B214" s="632"/>
      <c r="C214" s="632"/>
      <c r="D214" s="632"/>
      <c r="E214" s="632"/>
      <c r="F214" s="632"/>
      <c r="G214" s="632"/>
      <c r="H214" s="632"/>
      <c r="I214" s="632"/>
      <c r="J214" s="632"/>
      <c r="K214" s="632"/>
      <c r="L214" s="632"/>
      <c r="M214" s="632"/>
      <c r="N214" s="632"/>
      <c r="O214" s="632"/>
      <c r="P214" s="632"/>
      <c r="Q214" s="632"/>
      <c r="R214" s="632"/>
      <c r="S214" s="632"/>
      <c r="T214" s="632"/>
      <c r="U214" s="632"/>
      <c r="V214" s="632"/>
      <c r="W214" s="632"/>
      <c r="X214" s="632"/>
      <c r="Y214" s="632"/>
      <c r="Z214" s="632"/>
      <c r="AA214" s="632"/>
      <c r="AB214" s="632"/>
      <c r="AC214" s="632"/>
      <c r="AD214" s="632"/>
      <c r="AE214" s="632"/>
      <c r="AF214" s="632"/>
      <c r="AG214" s="632"/>
      <c r="AH214" s="632"/>
      <c r="AI214" s="632"/>
      <c r="AJ214" s="632"/>
      <c r="AK214" s="632"/>
      <c r="AL214" s="632"/>
      <c r="AM214" s="632"/>
      <c r="AN214" s="632"/>
      <c r="AO214" s="632"/>
      <c r="AP214" s="632"/>
      <c r="AQ214" s="632"/>
      <c r="AR214" s="632"/>
      <c r="AS214" s="632"/>
      <c r="AT214" s="632"/>
      <c r="AU214" s="632"/>
      <c r="AV214" s="632"/>
      <c r="AW214" s="632"/>
      <c r="AX214" s="632"/>
      <c r="AY214" s="632"/>
      <c r="AZ214" s="632"/>
      <c r="BA214" s="632"/>
      <c r="BB214" s="632"/>
      <c r="BC214" s="632"/>
      <c r="BD214" s="632"/>
      <c r="BE214" s="632"/>
      <c r="BF214" s="632"/>
      <c r="BG214" s="632"/>
      <c r="BH214" s="632"/>
      <c r="BI214" s="632"/>
      <c r="BJ214" s="632"/>
      <c r="BK214" s="632"/>
      <c r="BL214" s="632"/>
      <c r="BM214" s="632"/>
      <c r="BN214" s="632"/>
    </row>
    <row r="215" spans="1:66" s="633" customFormat="1" ht="13.5" x14ac:dyDescent="0.25">
      <c r="A215" s="632"/>
      <c r="B215" s="632"/>
      <c r="C215" s="632"/>
      <c r="D215" s="632"/>
      <c r="E215" s="632"/>
      <c r="F215" s="632"/>
      <c r="G215" s="632"/>
      <c r="H215" s="632"/>
      <c r="I215" s="632"/>
      <c r="J215" s="632"/>
      <c r="K215" s="632"/>
      <c r="L215" s="632"/>
      <c r="M215" s="632"/>
      <c r="N215" s="632"/>
      <c r="O215" s="632"/>
      <c r="P215" s="632"/>
      <c r="Q215" s="632"/>
      <c r="R215" s="632"/>
      <c r="S215" s="632"/>
      <c r="T215" s="632"/>
      <c r="U215" s="632"/>
      <c r="V215" s="632"/>
      <c r="W215" s="632"/>
      <c r="X215" s="632"/>
      <c r="Y215" s="632"/>
      <c r="Z215" s="632"/>
      <c r="AA215" s="632"/>
      <c r="AB215" s="632"/>
      <c r="AC215" s="632"/>
      <c r="AD215" s="632"/>
      <c r="AE215" s="632"/>
      <c r="AF215" s="632"/>
      <c r="AG215" s="632"/>
      <c r="AH215" s="632"/>
      <c r="AI215" s="632"/>
      <c r="AJ215" s="632"/>
      <c r="AK215" s="632"/>
      <c r="AL215" s="632"/>
      <c r="AM215" s="632"/>
      <c r="AN215" s="632"/>
      <c r="AO215" s="632"/>
      <c r="AP215" s="632"/>
      <c r="AQ215" s="632"/>
      <c r="AR215" s="632"/>
      <c r="AS215" s="632"/>
      <c r="AT215" s="632"/>
      <c r="AU215" s="632"/>
      <c r="AV215" s="632"/>
      <c r="AW215" s="632"/>
      <c r="AX215" s="632"/>
      <c r="AY215" s="632"/>
      <c r="AZ215" s="632"/>
      <c r="BA215" s="632"/>
      <c r="BB215" s="632"/>
      <c r="BC215" s="632"/>
      <c r="BD215" s="632"/>
      <c r="BE215" s="632"/>
      <c r="BF215" s="632"/>
      <c r="BG215" s="632"/>
      <c r="BH215" s="632"/>
      <c r="BI215" s="632"/>
      <c r="BJ215" s="632"/>
      <c r="BK215" s="632"/>
      <c r="BL215" s="632"/>
      <c r="BM215" s="632"/>
      <c r="BN215" s="632"/>
    </row>
    <row r="216" spans="1:66" s="633" customFormat="1" ht="13.5" x14ac:dyDescent="0.25">
      <c r="A216" s="632"/>
      <c r="B216" s="632"/>
      <c r="C216" s="632"/>
      <c r="D216" s="632"/>
      <c r="E216" s="632"/>
      <c r="F216" s="632"/>
      <c r="G216" s="632"/>
      <c r="H216" s="632"/>
      <c r="I216" s="632"/>
      <c r="J216" s="632"/>
      <c r="K216" s="632"/>
      <c r="L216" s="632"/>
      <c r="M216" s="632"/>
      <c r="N216" s="632"/>
      <c r="O216" s="632"/>
      <c r="P216" s="632"/>
      <c r="Q216" s="632"/>
      <c r="R216" s="632"/>
      <c r="S216" s="632"/>
      <c r="T216" s="632"/>
      <c r="U216" s="632"/>
      <c r="V216" s="632"/>
      <c r="W216" s="632"/>
      <c r="X216" s="632"/>
      <c r="Y216" s="632"/>
      <c r="Z216" s="632"/>
      <c r="AA216" s="632"/>
      <c r="AB216" s="632"/>
      <c r="AC216" s="632"/>
      <c r="AD216" s="632"/>
      <c r="AE216" s="632"/>
      <c r="AF216" s="632"/>
      <c r="AG216" s="632"/>
      <c r="AH216" s="632"/>
      <c r="AI216" s="632"/>
      <c r="AJ216" s="632"/>
      <c r="AK216" s="632"/>
      <c r="AL216" s="632"/>
      <c r="AM216" s="632"/>
      <c r="AN216" s="632"/>
      <c r="AO216" s="632"/>
      <c r="AP216" s="632"/>
      <c r="AQ216" s="632"/>
      <c r="AR216" s="632"/>
      <c r="AS216" s="632"/>
      <c r="AT216" s="632"/>
      <c r="AU216" s="632"/>
      <c r="AV216" s="632"/>
      <c r="AW216" s="632"/>
      <c r="AX216" s="632"/>
      <c r="AY216" s="632"/>
      <c r="AZ216" s="632"/>
      <c r="BA216" s="632"/>
      <c r="BB216" s="632"/>
      <c r="BC216" s="632"/>
      <c r="BD216" s="632"/>
      <c r="BE216" s="632"/>
      <c r="BF216" s="632"/>
      <c r="BG216" s="632"/>
      <c r="BH216" s="632"/>
      <c r="BI216" s="632"/>
      <c r="BJ216" s="632"/>
      <c r="BK216" s="632"/>
      <c r="BL216" s="632"/>
      <c r="BM216" s="632"/>
      <c r="BN216" s="632"/>
    </row>
    <row r="217" spans="1:66" s="633" customFormat="1" ht="13.5" x14ac:dyDescent="0.25">
      <c r="A217" s="632"/>
      <c r="B217" s="632"/>
      <c r="C217" s="632"/>
      <c r="D217" s="632"/>
      <c r="E217" s="632"/>
      <c r="F217" s="632"/>
      <c r="G217" s="632"/>
      <c r="H217" s="632"/>
      <c r="I217" s="632"/>
      <c r="J217" s="632"/>
      <c r="K217" s="632"/>
      <c r="L217" s="632"/>
      <c r="M217" s="632"/>
      <c r="N217" s="632"/>
      <c r="O217" s="632"/>
      <c r="P217" s="632"/>
      <c r="Q217" s="632"/>
      <c r="R217" s="632"/>
      <c r="S217" s="632"/>
      <c r="T217" s="632"/>
      <c r="U217" s="632"/>
      <c r="V217" s="632"/>
      <c r="W217" s="632"/>
      <c r="X217" s="632"/>
      <c r="Y217" s="632"/>
      <c r="Z217" s="632"/>
      <c r="AA217" s="632"/>
      <c r="AB217" s="632"/>
      <c r="AC217" s="632"/>
      <c r="AD217" s="632"/>
      <c r="AE217" s="632"/>
      <c r="AF217" s="632"/>
      <c r="AG217" s="632"/>
      <c r="AH217" s="632"/>
      <c r="AI217" s="632"/>
      <c r="AJ217" s="632"/>
      <c r="AK217" s="632"/>
      <c r="AL217" s="632"/>
      <c r="AM217" s="632"/>
      <c r="AN217" s="632"/>
      <c r="AO217" s="632"/>
      <c r="AP217" s="632"/>
      <c r="AQ217" s="632"/>
      <c r="AR217" s="632"/>
      <c r="AS217" s="632"/>
      <c r="AT217" s="632"/>
      <c r="AU217" s="632"/>
      <c r="AV217" s="632"/>
      <c r="AW217" s="632"/>
      <c r="AX217" s="632"/>
      <c r="AY217" s="632"/>
      <c r="AZ217" s="632"/>
      <c r="BA217" s="632"/>
      <c r="BB217" s="632"/>
      <c r="BC217" s="632"/>
      <c r="BD217" s="632"/>
      <c r="BE217" s="632"/>
      <c r="BF217" s="632"/>
      <c r="BG217" s="632"/>
      <c r="BH217" s="632"/>
      <c r="BI217" s="632"/>
      <c r="BJ217" s="632"/>
      <c r="BK217" s="632"/>
      <c r="BL217" s="632"/>
      <c r="BM217" s="632"/>
      <c r="BN217" s="632"/>
    </row>
    <row r="218" spans="1:66" s="633" customFormat="1" ht="13.5" x14ac:dyDescent="0.25">
      <c r="A218" s="632"/>
      <c r="B218" s="632"/>
      <c r="C218" s="632"/>
      <c r="D218" s="632"/>
      <c r="E218" s="632"/>
      <c r="F218" s="632"/>
      <c r="G218" s="632"/>
      <c r="H218" s="632"/>
      <c r="I218" s="632"/>
      <c r="J218" s="632"/>
      <c r="K218" s="632"/>
      <c r="L218" s="632"/>
      <c r="M218" s="632"/>
      <c r="N218" s="632"/>
      <c r="O218" s="632"/>
      <c r="P218" s="632"/>
      <c r="Q218" s="632"/>
      <c r="R218" s="632"/>
      <c r="S218" s="632"/>
      <c r="T218" s="632"/>
      <c r="U218" s="632"/>
      <c r="V218" s="632"/>
      <c r="W218" s="632"/>
      <c r="X218" s="632"/>
      <c r="Y218" s="632"/>
      <c r="Z218" s="632"/>
      <c r="AA218" s="632"/>
      <c r="AB218" s="632"/>
      <c r="AC218" s="632"/>
      <c r="AD218" s="632"/>
      <c r="AE218" s="632"/>
      <c r="AF218" s="632"/>
      <c r="AG218" s="632"/>
      <c r="AH218" s="632"/>
      <c r="AI218" s="632"/>
      <c r="AJ218" s="632"/>
      <c r="AK218" s="632"/>
      <c r="AL218" s="632"/>
      <c r="AM218" s="632"/>
      <c r="AN218" s="632"/>
      <c r="AO218" s="632"/>
      <c r="AP218" s="632"/>
      <c r="AQ218" s="632"/>
      <c r="AR218" s="632"/>
      <c r="AS218" s="632"/>
      <c r="AT218" s="632"/>
      <c r="AU218" s="632"/>
      <c r="AV218" s="632"/>
      <c r="AW218" s="632"/>
      <c r="AX218" s="632"/>
      <c r="AY218" s="632"/>
      <c r="AZ218" s="632"/>
      <c r="BA218" s="632"/>
      <c r="BB218" s="632"/>
      <c r="BC218" s="632"/>
      <c r="BD218" s="632"/>
      <c r="BE218" s="632"/>
      <c r="BF218" s="632"/>
      <c r="BG218" s="632"/>
      <c r="BH218" s="632"/>
      <c r="BI218" s="632"/>
      <c r="BJ218" s="632"/>
      <c r="BK218" s="632"/>
      <c r="BL218" s="632"/>
      <c r="BM218" s="632"/>
      <c r="BN218" s="632"/>
    </row>
    <row r="219" spans="1:66" s="633" customFormat="1" ht="13.5" x14ac:dyDescent="0.25">
      <c r="A219" s="632"/>
      <c r="B219" s="632"/>
      <c r="C219" s="632"/>
      <c r="D219" s="632"/>
      <c r="E219" s="632"/>
      <c r="F219" s="632"/>
      <c r="G219" s="632"/>
      <c r="H219" s="632"/>
      <c r="I219" s="632"/>
      <c r="J219" s="632"/>
      <c r="K219" s="632"/>
      <c r="L219" s="632"/>
      <c r="M219" s="632"/>
      <c r="N219" s="632"/>
      <c r="O219" s="632"/>
      <c r="P219" s="632"/>
      <c r="Q219" s="632"/>
      <c r="R219" s="632"/>
      <c r="S219" s="632"/>
      <c r="T219" s="632"/>
      <c r="U219" s="632"/>
      <c r="V219" s="632"/>
      <c r="W219" s="632"/>
      <c r="X219" s="632"/>
      <c r="Y219" s="632"/>
      <c r="Z219" s="632"/>
      <c r="AA219" s="632"/>
      <c r="AB219" s="632"/>
      <c r="AC219" s="632"/>
      <c r="AD219" s="632"/>
      <c r="AE219" s="632"/>
      <c r="AF219" s="632"/>
      <c r="AG219" s="632"/>
      <c r="AH219" s="632"/>
      <c r="AI219" s="632"/>
      <c r="AJ219" s="632"/>
      <c r="AK219" s="632"/>
      <c r="AL219" s="632"/>
      <c r="AM219" s="632"/>
      <c r="AN219" s="632"/>
      <c r="AO219" s="632"/>
      <c r="AP219" s="632"/>
      <c r="AQ219" s="632"/>
      <c r="AR219" s="632"/>
      <c r="AS219" s="632"/>
      <c r="AT219" s="632"/>
      <c r="AU219" s="632"/>
      <c r="AV219" s="632"/>
      <c r="AW219" s="632"/>
      <c r="AX219" s="632"/>
      <c r="AY219" s="632"/>
      <c r="AZ219" s="632"/>
      <c r="BA219" s="632"/>
      <c r="BB219" s="632"/>
      <c r="BC219" s="632"/>
      <c r="BD219" s="632"/>
      <c r="BE219" s="632"/>
      <c r="BF219" s="632"/>
      <c r="BG219" s="632"/>
      <c r="BH219" s="632"/>
      <c r="BI219" s="632"/>
      <c r="BJ219" s="632"/>
      <c r="BK219" s="632"/>
      <c r="BL219" s="632"/>
      <c r="BM219" s="632"/>
      <c r="BN219" s="632"/>
    </row>
    <row r="220" spans="1:66" s="633" customFormat="1" ht="13.5" x14ac:dyDescent="0.25">
      <c r="A220" s="632"/>
      <c r="B220" s="632"/>
      <c r="C220" s="632"/>
      <c r="D220" s="632"/>
      <c r="E220" s="632"/>
      <c r="F220" s="632"/>
      <c r="G220" s="632"/>
      <c r="H220" s="632"/>
      <c r="I220" s="632"/>
      <c r="J220" s="632"/>
      <c r="K220" s="632"/>
      <c r="L220" s="632"/>
      <c r="M220" s="632"/>
      <c r="N220" s="632"/>
      <c r="O220" s="632"/>
      <c r="P220" s="632"/>
      <c r="Q220" s="632"/>
      <c r="R220" s="632"/>
      <c r="S220" s="632"/>
      <c r="T220" s="632"/>
      <c r="U220" s="632"/>
      <c r="V220" s="632"/>
      <c r="W220" s="632"/>
      <c r="X220" s="632"/>
      <c r="Y220" s="632"/>
      <c r="Z220" s="632"/>
      <c r="AA220" s="632"/>
      <c r="AB220" s="632"/>
      <c r="AC220" s="632"/>
      <c r="AD220" s="632"/>
      <c r="AE220" s="632"/>
      <c r="AF220" s="632"/>
      <c r="AG220" s="632"/>
      <c r="AH220" s="632"/>
      <c r="AI220" s="632"/>
      <c r="AJ220" s="632"/>
      <c r="AK220" s="632"/>
      <c r="AL220" s="632"/>
      <c r="AM220" s="632"/>
      <c r="AN220" s="632"/>
      <c r="AO220" s="632"/>
      <c r="AP220" s="632"/>
      <c r="AQ220" s="632"/>
      <c r="AR220" s="632"/>
      <c r="AS220" s="632"/>
      <c r="AT220" s="632"/>
      <c r="AU220" s="632"/>
      <c r="AV220" s="632"/>
      <c r="AW220" s="632"/>
      <c r="AX220" s="632"/>
      <c r="AY220" s="632"/>
      <c r="AZ220" s="632"/>
      <c r="BA220" s="632"/>
      <c r="BB220" s="632"/>
      <c r="BC220" s="632"/>
      <c r="BD220" s="632"/>
      <c r="BE220" s="632"/>
      <c r="BF220" s="632"/>
      <c r="BG220" s="632"/>
      <c r="BH220" s="632"/>
      <c r="BI220" s="632"/>
      <c r="BJ220" s="632"/>
      <c r="BK220" s="632"/>
      <c r="BL220" s="632"/>
      <c r="BM220" s="632"/>
      <c r="BN220" s="632"/>
    </row>
    <row r="221" spans="1:66" s="633" customFormat="1" ht="13.5" x14ac:dyDescent="0.25">
      <c r="A221" s="632"/>
      <c r="B221" s="632"/>
      <c r="C221" s="632"/>
      <c r="D221" s="632"/>
      <c r="E221" s="632"/>
      <c r="F221" s="632"/>
      <c r="G221" s="632"/>
      <c r="H221" s="632"/>
      <c r="I221" s="632"/>
      <c r="J221" s="632"/>
      <c r="K221" s="632"/>
      <c r="L221" s="632"/>
      <c r="M221" s="632"/>
      <c r="N221" s="632"/>
      <c r="O221" s="632"/>
      <c r="P221" s="632"/>
      <c r="Q221" s="632"/>
      <c r="R221" s="632"/>
      <c r="S221" s="632"/>
      <c r="T221" s="632"/>
      <c r="U221" s="632"/>
      <c r="V221" s="632"/>
      <c r="W221" s="632"/>
      <c r="X221" s="632"/>
      <c r="Y221" s="632"/>
      <c r="Z221" s="632"/>
      <c r="AA221" s="632"/>
      <c r="AB221" s="632"/>
      <c r="AC221" s="632"/>
      <c r="AD221" s="632"/>
      <c r="AE221" s="632"/>
      <c r="AF221" s="632"/>
      <c r="AG221" s="632"/>
      <c r="AH221" s="632"/>
      <c r="AI221" s="632"/>
      <c r="AJ221" s="632"/>
      <c r="AK221" s="632"/>
      <c r="AL221" s="632"/>
      <c r="AM221" s="632"/>
      <c r="AN221" s="632"/>
      <c r="AO221" s="632"/>
      <c r="AP221" s="632"/>
      <c r="AQ221" s="632"/>
      <c r="AR221" s="632"/>
      <c r="AS221" s="632"/>
      <c r="AT221" s="632"/>
      <c r="AU221" s="632"/>
      <c r="AV221" s="632"/>
      <c r="AW221" s="632"/>
      <c r="AX221" s="632"/>
      <c r="AY221" s="632"/>
      <c r="AZ221" s="632"/>
      <c r="BA221" s="632"/>
      <c r="BB221" s="632"/>
      <c r="BC221" s="632"/>
      <c r="BD221" s="632"/>
      <c r="BE221" s="632"/>
      <c r="BF221" s="632"/>
      <c r="BG221" s="632"/>
      <c r="BH221" s="632"/>
      <c r="BI221" s="632"/>
      <c r="BJ221" s="632"/>
      <c r="BK221" s="632"/>
      <c r="BL221" s="632"/>
      <c r="BM221" s="632"/>
      <c r="BN221" s="632"/>
    </row>
    <row r="222" spans="1:66" s="633" customFormat="1" ht="13.5" x14ac:dyDescent="0.25">
      <c r="A222" s="632"/>
      <c r="B222" s="632"/>
      <c r="C222" s="632"/>
      <c r="D222" s="632"/>
      <c r="E222" s="632"/>
      <c r="F222" s="632"/>
      <c r="G222" s="632"/>
      <c r="H222" s="632"/>
      <c r="I222" s="632"/>
      <c r="J222" s="632"/>
      <c r="K222" s="632"/>
      <c r="L222" s="632"/>
      <c r="M222" s="632"/>
      <c r="N222" s="632"/>
      <c r="O222" s="632"/>
      <c r="P222" s="632"/>
      <c r="Q222" s="632"/>
      <c r="R222" s="632"/>
      <c r="S222" s="632"/>
      <c r="T222" s="632"/>
      <c r="U222" s="632"/>
      <c r="V222" s="632"/>
      <c r="W222" s="632"/>
      <c r="X222" s="632"/>
      <c r="Y222" s="632"/>
      <c r="Z222" s="632"/>
      <c r="AA222" s="632"/>
      <c r="AB222" s="632"/>
      <c r="AC222" s="632"/>
      <c r="AD222" s="632"/>
      <c r="AE222" s="632"/>
      <c r="AF222" s="632"/>
      <c r="AG222" s="632"/>
      <c r="AH222" s="632"/>
      <c r="AI222" s="632"/>
      <c r="AJ222" s="632"/>
      <c r="AK222" s="632"/>
      <c r="AL222" s="632"/>
      <c r="AM222" s="632"/>
      <c r="AN222" s="632"/>
      <c r="AO222" s="632"/>
      <c r="AP222" s="632"/>
      <c r="AQ222" s="632"/>
      <c r="AR222" s="632"/>
      <c r="AS222" s="632"/>
      <c r="AT222" s="632"/>
      <c r="AU222" s="632"/>
      <c r="AV222" s="632"/>
      <c r="AW222" s="632"/>
      <c r="AX222" s="632"/>
      <c r="AY222" s="632"/>
      <c r="AZ222" s="632"/>
      <c r="BA222" s="632"/>
      <c r="BB222" s="632"/>
      <c r="BC222" s="632"/>
      <c r="BD222" s="632"/>
      <c r="BE222" s="632"/>
      <c r="BF222" s="632"/>
      <c r="BG222" s="632"/>
      <c r="BH222" s="632"/>
      <c r="BI222" s="632"/>
      <c r="BJ222" s="632"/>
      <c r="BK222" s="632"/>
      <c r="BL222" s="632"/>
      <c r="BM222" s="632"/>
      <c r="BN222" s="632"/>
    </row>
    <row r="223" spans="1:66" s="633" customFormat="1" ht="13.5" x14ac:dyDescent="0.25">
      <c r="A223" s="632"/>
      <c r="B223" s="632"/>
      <c r="C223" s="632"/>
      <c r="D223" s="632"/>
      <c r="E223" s="632"/>
      <c r="F223" s="632"/>
      <c r="G223" s="632"/>
      <c r="H223" s="632"/>
      <c r="I223" s="632"/>
      <c r="J223" s="632"/>
      <c r="K223" s="632"/>
      <c r="L223" s="632"/>
      <c r="M223" s="632"/>
      <c r="N223" s="632"/>
      <c r="O223" s="632"/>
      <c r="P223" s="632"/>
      <c r="Q223" s="632"/>
      <c r="R223" s="632"/>
      <c r="S223" s="632"/>
      <c r="T223" s="632"/>
      <c r="U223" s="632"/>
      <c r="V223" s="632"/>
      <c r="W223" s="632"/>
      <c r="X223" s="632"/>
      <c r="Y223" s="632"/>
      <c r="Z223" s="632"/>
      <c r="AA223" s="632"/>
      <c r="AB223" s="632"/>
      <c r="AC223" s="632"/>
      <c r="AD223" s="632"/>
      <c r="AE223" s="632"/>
      <c r="AF223" s="632"/>
      <c r="AG223" s="632"/>
      <c r="AH223" s="632"/>
      <c r="AI223" s="632"/>
      <c r="AJ223" s="632"/>
      <c r="AK223" s="632"/>
      <c r="AL223" s="632"/>
      <c r="AM223" s="632"/>
      <c r="AN223" s="632"/>
      <c r="AO223" s="632"/>
      <c r="AP223" s="632"/>
      <c r="AQ223" s="632"/>
      <c r="AR223" s="632"/>
      <c r="AS223" s="632"/>
      <c r="AT223" s="632"/>
      <c r="AU223" s="632"/>
      <c r="AV223" s="632"/>
      <c r="AW223" s="632"/>
      <c r="AX223" s="632"/>
      <c r="AY223" s="632"/>
      <c r="AZ223" s="632"/>
      <c r="BA223" s="632"/>
      <c r="BB223" s="632"/>
      <c r="BC223" s="632"/>
      <c r="BD223" s="632"/>
      <c r="BE223" s="632"/>
      <c r="BF223" s="632"/>
      <c r="BG223" s="632"/>
      <c r="BH223" s="632"/>
      <c r="BI223" s="632"/>
      <c r="BJ223" s="632"/>
      <c r="BK223" s="632"/>
      <c r="BL223" s="632"/>
      <c r="BM223" s="632"/>
      <c r="BN223" s="632"/>
    </row>
    <row r="224" spans="1:66" s="633" customFormat="1" ht="13.5" x14ac:dyDescent="0.25">
      <c r="A224" s="632"/>
      <c r="B224" s="632"/>
      <c r="C224" s="632"/>
      <c r="D224" s="632"/>
      <c r="E224" s="632"/>
      <c r="F224" s="632"/>
      <c r="G224" s="632"/>
      <c r="H224" s="632"/>
      <c r="I224" s="632"/>
      <c r="J224" s="632"/>
      <c r="K224" s="632"/>
      <c r="L224" s="632"/>
      <c r="M224" s="632"/>
      <c r="N224" s="632"/>
      <c r="O224" s="632"/>
      <c r="P224" s="632"/>
      <c r="Q224" s="632"/>
      <c r="R224" s="632"/>
      <c r="S224" s="632"/>
      <c r="T224" s="632"/>
      <c r="U224" s="632"/>
      <c r="V224" s="632"/>
      <c r="W224" s="632"/>
      <c r="X224" s="632"/>
      <c r="Y224" s="632"/>
      <c r="Z224" s="632"/>
      <c r="AA224" s="632"/>
      <c r="AB224" s="632"/>
      <c r="AC224" s="632"/>
      <c r="AD224" s="632"/>
      <c r="AE224" s="632"/>
      <c r="AF224" s="632"/>
      <c r="AG224" s="632"/>
      <c r="AH224" s="632"/>
      <c r="AI224" s="632"/>
      <c r="AJ224" s="632"/>
      <c r="AK224" s="632"/>
      <c r="AL224" s="632"/>
      <c r="AM224" s="632"/>
      <c r="AN224" s="632"/>
      <c r="AO224" s="632"/>
      <c r="AP224" s="632"/>
      <c r="AQ224" s="632"/>
      <c r="AR224" s="632"/>
      <c r="AS224" s="632"/>
      <c r="AT224" s="632"/>
      <c r="AU224" s="632"/>
      <c r="AV224" s="632"/>
      <c r="AW224" s="632"/>
      <c r="AX224" s="632"/>
      <c r="AY224" s="632"/>
      <c r="AZ224" s="632"/>
      <c r="BA224" s="632"/>
      <c r="BB224" s="632"/>
      <c r="BC224" s="632"/>
      <c r="BD224" s="632"/>
      <c r="BE224" s="632"/>
      <c r="BF224" s="632"/>
      <c r="BG224" s="632"/>
      <c r="BH224" s="632"/>
      <c r="BI224" s="632"/>
      <c r="BJ224" s="632"/>
      <c r="BK224" s="632"/>
      <c r="BL224" s="632"/>
      <c r="BM224" s="632"/>
      <c r="BN224" s="632"/>
    </row>
    <row r="225" spans="1:66" s="633" customFormat="1" ht="13.5" x14ac:dyDescent="0.25">
      <c r="A225" s="632"/>
      <c r="B225" s="632"/>
      <c r="C225" s="632"/>
      <c r="D225" s="632"/>
      <c r="E225" s="632"/>
      <c r="F225" s="632"/>
      <c r="G225" s="632"/>
      <c r="H225" s="632"/>
      <c r="I225" s="632"/>
      <c r="J225" s="632"/>
      <c r="K225" s="632"/>
      <c r="L225" s="632"/>
      <c r="M225" s="632"/>
      <c r="N225" s="632"/>
      <c r="O225" s="632"/>
      <c r="P225" s="632"/>
      <c r="Q225" s="632"/>
      <c r="R225" s="632"/>
      <c r="S225" s="632"/>
      <c r="T225" s="632"/>
      <c r="U225" s="632"/>
      <c r="V225" s="632"/>
      <c r="W225" s="632"/>
      <c r="X225" s="632"/>
      <c r="Y225" s="632"/>
      <c r="Z225" s="632"/>
      <c r="AA225" s="632"/>
      <c r="AB225" s="632"/>
      <c r="AC225" s="632"/>
      <c r="AD225" s="632"/>
      <c r="AE225" s="632"/>
      <c r="AF225" s="632"/>
      <c r="AG225" s="632"/>
      <c r="AH225" s="632"/>
      <c r="AI225" s="632"/>
      <c r="AJ225" s="632"/>
      <c r="AK225" s="632"/>
      <c r="AL225" s="632"/>
      <c r="AM225" s="632"/>
      <c r="AN225" s="632"/>
      <c r="AO225" s="632"/>
      <c r="AP225" s="632"/>
      <c r="AQ225" s="632"/>
      <c r="AR225" s="632"/>
      <c r="AS225" s="632"/>
      <c r="AT225" s="632"/>
      <c r="AU225" s="632"/>
      <c r="AV225" s="632"/>
      <c r="AW225" s="632"/>
      <c r="AX225" s="632"/>
      <c r="AY225" s="632"/>
      <c r="AZ225" s="632"/>
      <c r="BA225" s="632"/>
      <c r="BB225" s="632"/>
      <c r="BC225" s="632"/>
      <c r="BD225" s="632"/>
      <c r="BE225" s="632"/>
      <c r="BF225" s="632"/>
      <c r="BG225" s="632"/>
      <c r="BH225" s="632"/>
      <c r="BI225" s="632"/>
      <c r="BJ225" s="632"/>
      <c r="BK225" s="632"/>
      <c r="BL225" s="632"/>
      <c r="BM225" s="632"/>
      <c r="BN225" s="632"/>
    </row>
    <row r="226" spans="1:66" s="633" customFormat="1" ht="13.5" x14ac:dyDescent="0.25">
      <c r="A226" s="632"/>
      <c r="B226" s="632"/>
      <c r="C226" s="632"/>
      <c r="D226" s="632"/>
      <c r="E226" s="632"/>
      <c r="F226" s="632"/>
      <c r="G226" s="632"/>
      <c r="H226" s="632"/>
      <c r="I226" s="632"/>
      <c r="J226" s="632"/>
      <c r="K226" s="632"/>
      <c r="L226" s="632"/>
      <c r="M226" s="632"/>
      <c r="N226" s="632"/>
      <c r="O226" s="632"/>
      <c r="P226" s="632"/>
      <c r="Q226" s="632"/>
      <c r="R226" s="632"/>
      <c r="S226" s="632"/>
      <c r="T226" s="632"/>
      <c r="U226" s="632"/>
      <c r="V226" s="632"/>
      <c r="W226" s="632"/>
      <c r="X226" s="632"/>
      <c r="Y226" s="632"/>
      <c r="Z226" s="632"/>
      <c r="AA226" s="632"/>
      <c r="AB226" s="632"/>
      <c r="AC226" s="632"/>
      <c r="AD226" s="632"/>
      <c r="AE226" s="632"/>
      <c r="AF226" s="632"/>
      <c r="AG226" s="632"/>
      <c r="AH226" s="632"/>
      <c r="AI226" s="632"/>
      <c r="AJ226" s="632"/>
      <c r="AK226" s="632"/>
      <c r="AL226" s="632"/>
      <c r="AM226" s="632"/>
      <c r="AN226" s="632"/>
      <c r="AO226" s="632"/>
      <c r="AP226" s="632"/>
      <c r="AQ226" s="632"/>
      <c r="AR226" s="632"/>
      <c r="AS226" s="632"/>
      <c r="AT226" s="632"/>
      <c r="AU226" s="632"/>
      <c r="AV226" s="632"/>
      <c r="AW226" s="632"/>
      <c r="AX226" s="632"/>
      <c r="AY226" s="632"/>
      <c r="AZ226" s="632"/>
      <c r="BA226" s="632"/>
      <c r="BB226" s="632"/>
      <c r="BC226" s="632"/>
      <c r="BD226" s="632"/>
      <c r="BE226" s="632"/>
      <c r="BF226" s="632"/>
      <c r="BG226" s="632"/>
      <c r="BH226" s="632"/>
      <c r="BI226" s="632"/>
      <c r="BJ226" s="632"/>
      <c r="BK226" s="632"/>
      <c r="BL226" s="632"/>
      <c r="BM226" s="632"/>
      <c r="BN226" s="632"/>
    </row>
    <row r="227" spans="1:66" s="633" customFormat="1" ht="13.5" x14ac:dyDescent="0.25">
      <c r="A227" s="632"/>
      <c r="B227" s="632"/>
      <c r="C227" s="632"/>
      <c r="D227" s="632"/>
      <c r="E227" s="632"/>
      <c r="F227" s="632"/>
      <c r="G227" s="632"/>
      <c r="H227" s="632"/>
      <c r="I227" s="632"/>
      <c r="J227" s="632"/>
      <c r="K227" s="632"/>
      <c r="L227" s="632"/>
      <c r="M227" s="632"/>
      <c r="N227" s="632"/>
      <c r="O227" s="632"/>
      <c r="P227" s="632"/>
      <c r="Q227" s="632"/>
      <c r="R227" s="632"/>
      <c r="S227" s="632"/>
      <c r="T227" s="632"/>
      <c r="U227" s="632"/>
      <c r="V227" s="632"/>
      <c r="W227" s="632"/>
      <c r="X227" s="632"/>
      <c r="Y227" s="632"/>
      <c r="Z227" s="632"/>
      <c r="AA227" s="632"/>
      <c r="AB227" s="632"/>
      <c r="AC227" s="632"/>
      <c r="AD227" s="632"/>
      <c r="AE227" s="632"/>
      <c r="AF227" s="632"/>
      <c r="AG227" s="632"/>
      <c r="AH227" s="632"/>
      <c r="AI227" s="632"/>
      <c r="AJ227" s="632"/>
      <c r="AK227" s="632"/>
      <c r="AL227" s="632"/>
      <c r="AM227" s="632"/>
      <c r="AN227" s="632"/>
      <c r="AO227" s="632"/>
      <c r="AP227" s="632"/>
      <c r="AQ227" s="632"/>
      <c r="AR227" s="632"/>
      <c r="AS227" s="632"/>
      <c r="AT227" s="632"/>
      <c r="AU227" s="632"/>
      <c r="AV227" s="632"/>
      <c r="AW227" s="632"/>
      <c r="AX227" s="632"/>
      <c r="AY227" s="632"/>
      <c r="AZ227" s="632"/>
      <c r="BA227" s="632"/>
      <c r="BB227" s="632"/>
      <c r="BC227" s="632"/>
      <c r="BD227" s="632"/>
      <c r="BE227" s="632"/>
      <c r="BF227" s="632"/>
      <c r="BG227" s="632"/>
      <c r="BH227" s="632"/>
      <c r="BI227" s="632"/>
      <c r="BJ227" s="632"/>
      <c r="BK227" s="632"/>
      <c r="BL227" s="632"/>
      <c r="BM227" s="632"/>
      <c r="BN227" s="632"/>
    </row>
    <row r="228" spans="1:66" s="633" customFormat="1" ht="13.5" x14ac:dyDescent="0.25">
      <c r="A228" s="632"/>
      <c r="B228" s="632"/>
      <c r="C228" s="632"/>
      <c r="D228" s="632"/>
      <c r="E228" s="632"/>
      <c r="F228" s="632"/>
      <c r="G228" s="632"/>
      <c r="H228" s="632"/>
      <c r="I228" s="632"/>
      <c r="J228" s="632"/>
      <c r="K228" s="632"/>
      <c r="L228" s="632"/>
      <c r="M228" s="632"/>
      <c r="N228" s="632"/>
      <c r="O228" s="632"/>
      <c r="P228" s="632"/>
      <c r="Q228" s="632"/>
      <c r="R228" s="632"/>
      <c r="S228" s="632"/>
      <c r="T228" s="632"/>
      <c r="U228" s="632"/>
      <c r="V228" s="632"/>
      <c r="W228" s="632"/>
      <c r="X228" s="632"/>
      <c r="Y228" s="632"/>
      <c r="Z228" s="632"/>
      <c r="AA228" s="632"/>
      <c r="AB228" s="632"/>
      <c r="AC228" s="632"/>
      <c r="AD228" s="632"/>
      <c r="AE228" s="632"/>
      <c r="AF228" s="632"/>
      <c r="AG228" s="632"/>
      <c r="AH228" s="632"/>
      <c r="AI228" s="632"/>
      <c r="AJ228" s="632"/>
      <c r="AK228" s="632"/>
      <c r="AL228" s="632"/>
      <c r="AM228" s="632"/>
      <c r="AN228" s="632"/>
      <c r="AO228" s="632"/>
      <c r="AP228" s="632"/>
      <c r="AQ228" s="632"/>
      <c r="AR228" s="632"/>
      <c r="AS228" s="632"/>
      <c r="AT228" s="632"/>
      <c r="AU228" s="632"/>
      <c r="AV228" s="632"/>
      <c r="AW228" s="632"/>
      <c r="AX228" s="632"/>
      <c r="AY228" s="632"/>
      <c r="AZ228" s="632"/>
      <c r="BA228" s="632"/>
      <c r="BB228" s="632"/>
      <c r="BC228" s="632"/>
      <c r="BD228" s="632"/>
      <c r="BE228" s="632"/>
      <c r="BF228" s="632"/>
      <c r="BG228" s="632"/>
      <c r="BH228" s="632"/>
      <c r="BI228" s="632"/>
      <c r="BJ228" s="632"/>
      <c r="BK228" s="632"/>
      <c r="BL228" s="632"/>
      <c r="BM228" s="632"/>
      <c r="BN228" s="632"/>
    </row>
    <row r="229" spans="1:66" s="633" customFormat="1" ht="13.5" x14ac:dyDescent="0.25">
      <c r="A229" s="632"/>
      <c r="B229" s="632"/>
      <c r="C229" s="632"/>
      <c r="D229" s="632"/>
      <c r="E229" s="632"/>
      <c r="F229" s="632"/>
      <c r="G229" s="632"/>
      <c r="H229" s="632"/>
      <c r="I229" s="632"/>
      <c r="J229" s="632"/>
      <c r="K229" s="632"/>
      <c r="L229" s="632"/>
      <c r="M229" s="632"/>
      <c r="N229" s="632"/>
      <c r="O229" s="632"/>
      <c r="P229" s="632"/>
      <c r="Q229" s="632"/>
      <c r="R229" s="632"/>
      <c r="S229" s="632"/>
      <c r="T229" s="632"/>
      <c r="U229" s="632"/>
      <c r="V229" s="632"/>
      <c r="W229" s="632"/>
      <c r="X229" s="632"/>
      <c r="Y229" s="632"/>
      <c r="Z229" s="632"/>
      <c r="AA229" s="632"/>
      <c r="AB229" s="632"/>
      <c r="AC229" s="632"/>
      <c r="AD229" s="632"/>
      <c r="AE229" s="632"/>
      <c r="AF229" s="632"/>
      <c r="AG229" s="632"/>
      <c r="AH229" s="632"/>
      <c r="AI229" s="632"/>
      <c r="AJ229" s="632"/>
      <c r="AK229" s="632"/>
      <c r="AL229" s="632"/>
      <c r="AM229" s="632"/>
      <c r="AN229" s="632"/>
      <c r="AO229" s="632"/>
      <c r="AP229" s="632"/>
      <c r="AQ229" s="632"/>
      <c r="AR229" s="632"/>
      <c r="AS229" s="632"/>
      <c r="AT229" s="632"/>
      <c r="AU229" s="632"/>
      <c r="AV229" s="632"/>
      <c r="AW229" s="632"/>
      <c r="AX229" s="632"/>
      <c r="AY229" s="632"/>
      <c r="AZ229" s="632"/>
      <c r="BA229" s="632"/>
      <c r="BB229" s="632"/>
      <c r="BC229" s="632"/>
      <c r="BD229" s="632"/>
      <c r="BE229" s="632"/>
      <c r="BF229" s="632"/>
      <c r="BG229" s="632"/>
      <c r="BH229" s="632"/>
      <c r="BI229" s="632"/>
      <c r="BJ229" s="632"/>
      <c r="BK229" s="632"/>
      <c r="BL229" s="632"/>
      <c r="BM229" s="632"/>
      <c r="BN229" s="632"/>
    </row>
    <row r="230" spans="1:66" s="633" customFormat="1" ht="13.5" x14ac:dyDescent="0.25">
      <c r="A230" s="632"/>
      <c r="B230" s="632"/>
      <c r="C230" s="632"/>
      <c r="D230" s="632"/>
      <c r="E230" s="632"/>
      <c r="F230" s="632"/>
      <c r="G230" s="632"/>
      <c r="H230" s="632"/>
      <c r="I230" s="632"/>
      <c r="J230" s="632"/>
      <c r="K230" s="632"/>
      <c r="L230" s="632"/>
      <c r="M230" s="632"/>
      <c r="N230" s="632"/>
      <c r="O230" s="632"/>
      <c r="P230" s="632"/>
      <c r="Q230" s="632"/>
      <c r="R230" s="632"/>
      <c r="S230" s="632"/>
      <c r="T230" s="632"/>
      <c r="U230" s="632"/>
      <c r="V230" s="632"/>
      <c r="W230" s="632"/>
      <c r="X230" s="632"/>
      <c r="Y230" s="632"/>
      <c r="Z230" s="632"/>
      <c r="AA230" s="632"/>
      <c r="AB230" s="632"/>
      <c r="AC230" s="632"/>
      <c r="AD230" s="632"/>
      <c r="AE230" s="632"/>
      <c r="AF230" s="632"/>
      <c r="AG230" s="632"/>
      <c r="AH230" s="632"/>
      <c r="AI230" s="632"/>
      <c r="AJ230" s="632"/>
      <c r="AK230" s="632"/>
      <c r="AL230" s="632"/>
      <c r="AM230" s="632"/>
      <c r="AN230" s="632"/>
      <c r="AO230" s="632"/>
      <c r="AP230" s="632"/>
      <c r="AQ230" s="632"/>
      <c r="AR230" s="632"/>
      <c r="AS230" s="632"/>
      <c r="AT230" s="632"/>
      <c r="AU230" s="632"/>
      <c r="AV230" s="632"/>
      <c r="AW230" s="632"/>
      <c r="AX230" s="632"/>
      <c r="AY230" s="632"/>
      <c r="AZ230" s="632"/>
      <c r="BA230" s="632"/>
      <c r="BB230" s="632"/>
      <c r="BC230" s="632"/>
      <c r="BD230" s="632"/>
      <c r="BE230" s="632"/>
      <c r="BF230" s="632"/>
      <c r="BG230" s="632"/>
      <c r="BH230" s="632"/>
      <c r="BI230" s="632"/>
      <c r="BJ230" s="632"/>
      <c r="BK230" s="632"/>
      <c r="BL230" s="632"/>
      <c r="BM230" s="632"/>
      <c r="BN230" s="632"/>
    </row>
    <row r="231" spans="1:66" s="633" customFormat="1" ht="13.5" x14ac:dyDescent="0.25">
      <c r="A231" s="632"/>
      <c r="B231" s="632"/>
      <c r="C231" s="632"/>
      <c r="D231" s="632"/>
      <c r="E231" s="632"/>
      <c r="F231" s="632"/>
      <c r="G231" s="632"/>
      <c r="H231" s="632"/>
      <c r="I231" s="632"/>
      <c r="J231" s="632"/>
      <c r="K231" s="632"/>
      <c r="L231" s="632"/>
      <c r="M231" s="632"/>
      <c r="N231" s="632"/>
      <c r="O231" s="632"/>
      <c r="P231" s="632"/>
      <c r="Q231" s="632"/>
      <c r="R231" s="632"/>
      <c r="S231" s="632"/>
      <c r="T231" s="632"/>
      <c r="U231" s="632"/>
      <c r="V231" s="632"/>
      <c r="W231" s="632"/>
      <c r="X231" s="632"/>
      <c r="Y231" s="632"/>
      <c r="Z231" s="632"/>
      <c r="AA231" s="632"/>
      <c r="AB231" s="632"/>
      <c r="AC231" s="632"/>
      <c r="AD231" s="632"/>
      <c r="AE231" s="632"/>
      <c r="AF231" s="632"/>
      <c r="AG231" s="632"/>
      <c r="AH231" s="632"/>
      <c r="AI231" s="632"/>
      <c r="AJ231" s="632"/>
      <c r="AK231" s="632"/>
      <c r="AL231" s="632"/>
      <c r="AM231" s="632"/>
      <c r="AN231" s="632"/>
      <c r="AO231" s="632"/>
      <c r="AP231" s="632"/>
      <c r="AQ231" s="632"/>
      <c r="AR231" s="632"/>
      <c r="AS231" s="632"/>
      <c r="AT231" s="632"/>
      <c r="AU231" s="632"/>
      <c r="AV231" s="632"/>
      <c r="AW231" s="632"/>
      <c r="AX231" s="632"/>
      <c r="AY231" s="632"/>
      <c r="AZ231" s="632"/>
      <c r="BA231" s="632"/>
      <c r="BB231" s="632"/>
      <c r="BC231" s="632"/>
      <c r="BD231" s="632"/>
      <c r="BE231" s="632"/>
      <c r="BF231" s="632"/>
      <c r="BG231" s="632"/>
      <c r="BH231" s="632"/>
      <c r="BI231" s="632"/>
      <c r="BJ231" s="632"/>
      <c r="BK231" s="632"/>
      <c r="BL231" s="632"/>
      <c r="BM231" s="632"/>
      <c r="BN231" s="632"/>
    </row>
    <row r="232" spans="1:66" s="633" customFormat="1" ht="13.5" x14ac:dyDescent="0.25">
      <c r="A232" s="632"/>
      <c r="B232" s="632"/>
      <c r="C232" s="632"/>
      <c r="D232" s="632"/>
      <c r="E232" s="632"/>
      <c r="F232" s="632"/>
      <c r="G232" s="632"/>
      <c r="H232" s="632"/>
      <c r="I232" s="632"/>
      <c r="J232" s="632"/>
      <c r="K232" s="632"/>
      <c r="L232" s="632"/>
      <c r="M232" s="632"/>
      <c r="N232" s="632"/>
      <c r="O232" s="632"/>
      <c r="P232" s="632"/>
      <c r="Q232" s="632"/>
      <c r="R232" s="632"/>
      <c r="S232" s="632"/>
      <c r="T232" s="632"/>
      <c r="U232" s="632"/>
      <c r="V232" s="632"/>
      <c r="W232" s="632"/>
      <c r="X232" s="632"/>
      <c r="Y232" s="632"/>
      <c r="Z232" s="632"/>
      <c r="AA232" s="632"/>
      <c r="AB232" s="632"/>
      <c r="AC232" s="632"/>
      <c r="AD232" s="632"/>
      <c r="AE232" s="632"/>
      <c r="AF232" s="632"/>
      <c r="AG232" s="632"/>
      <c r="AH232" s="632"/>
      <c r="AI232" s="632"/>
      <c r="AJ232" s="632"/>
      <c r="AK232" s="632"/>
      <c r="AL232" s="632"/>
      <c r="AM232" s="632"/>
      <c r="AN232" s="632"/>
      <c r="AO232" s="632"/>
      <c r="AP232" s="632"/>
      <c r="AQ232" s="632"/>
      <c r="AR232" s="632"/>
      <c r="AS232" s="632"/>
      <c r="AT232" s="632"/>
      <c r="AU232" s="632"/>
      <c r="AV232" s="632"/>
      <c r="AW232" s="632"/>
      <c r="AX232" s="632"/>
      <c r="AY232" s="632"/>
      <c r="AZ232" s="632"/>
      <c r="BA232" s="632"/>
      <c r="BB232" s="632"/>
      <c r="BC232" s="632"/>
      <c r="BD232" s="632"/>
      <c r="BE232" s="632"/>
      <c r="BF232" s="632"/>
      <c r="BG232" s="632"/>
      <c r="BH232" s="632"/>
      <c r="BI232" s="632"/>
      <c r="BJ232" s="632"/>
      <c r="BK232" s="632"/>
      <c r="BL232" s="632"/>
      <c r="BM232" s="632"/>
      <c r="BN232" s="632"/>
    </row>
    <row r="233" spans="1:66" s="633" customFormat="1" ht="13.5" x14ac:dyDescent="0.25">
      <c r="A233" s="632"/>
      <c r="B233" s="632"/>
      <c r="C233" s="632"/>
      <c r="D233" s="632"/>
      <c r="E233" s="632"/>
      <c r="F233" s="632"/>
      <c r="G233" s="632"/>
      <c r="H233" s="632"/>
      <c r="I233" s="632"/>
      <c r="J233" s="632"/>
      <c r="K233" s="632"/>
      <c r="L233" s="632"/>
      <c r="M233" s="632"/>
      <c r="N233" s="632"/>
      <c r="O233" s="632"/>
      <c r="P233" s="632"/>
      <c r="Q233" s="632"/>
      <c r="R233" s="632"/>
      <c r="S233" s="632"/>
      <c r="T233" s="632"/>
      <c r="U233" s="632"/>
      <c r="V233" s="632"/>
      <c r="W233" s="632"/>
      <c r="X233" s="632"/>
      <c r="Y233" s="632"/>
      <c r="Z233" s="632"/>
      <c r="AA233" s="632"/>
      <c r="AB233" s="632"/>
      <c r="AC233" s="632"/>
      <c r="AD233" s="632"/>
      <c r="AE233" s="632"/>
      <c r="AF233" s="632"/>
      <c r="AG233" s="632"/>
      <c r="AH233" s="632"/>
      <c r="AI233" s="632"/>
      <c r="AJ233" s="632"/>
      <c r="AK233" s="632"/>
      <c r="AL233" s="632"/>
      <c r="AM233" s="632"/>
      <c r="AN233" s="632"/>
      <c r="AO233" s="632"/>
      <c r="AP233" s="632"/>
      <c r="AQ233" s="632"/>
      <c r="AR233" s="632"/>
      <c r="AS233" s="632"/>
      <c r="AT233" s="632"/>
      <c r="AU233" s="632"/>
      <c r="AV233" s="632"/>
      <c r="AW233" s="632"/>
      <c r="AX233" s="632"/>
      <c r="AY233" s="632"/>
      <c r="AZ233" s="632"/>
      <c r="BA233" s="632"/>
      <c r="BB233" s="632"/>
      <c r="BC233" s="632"/>
      <c r="BD233" s="632"/>
      <c r="BE233" s="632"/>
      <c r="BF233" s="632"/>
      <c r="BG233" s="632"/>
      <c r="BH233" s="632"/>
      <c r="BI233" s="632"/>
      <c r="BJ233" s="632"/>
      <c r="BK233" s="632"/>
      <c r="BL233" s="632"/>
      <c r="BM233" s="632"/>
      <c r="BN233" s="632"/>
    </row>
    <row r="234" spans="1:66" s="633" customFormat="1" ht="13.5" x14ac:dyDescent="0.25">
      <c r="A234" s="632"/>
      <c r="B234" s="632"/>
      <c r="C234" s="632"/>
      <c r="D234" s="632"/>
      <c r="E234" s="632"/>
      <c r="F234" s="632"/>
      <c r="G234" s="632"/>
      <c r="H234" s="632"/>
      <c r="I234" s="632"/>
      <c r="J234" s="632"/>
      <c r="K234" s="632"/>
      <c r="L234" s="632"/>
      <c r="M234" s="632"/>
      <c r="N234" s="632"/>
      <c r="O234" s="632"/>
      <c r="P234" s="632"/>
      <c r="Q234" s="632"/>
      <c r="R234" s="632"/>
      <c r="S234" s="632"/>
      <c r="T234" s="632"/>
      <c r="U234" s="632"/>
      <c r="V234" s="632"/>
      <c r="W234" s="632"/>
      <c r="X234" s="632"/>
      <c r="Y234" s="632"/>
      <c r="Z234" s="632"/>
      <c r="AA234" s="632"/>
      <c r="AB234" s="632"/>
      <c r="AC234" s="632"/>
      <c r="AD234" s="632"/>
      <c r="AE234" s="632"/>
      <c r="AF234" s="632"/>
      <c r="AG234" s="632"/>
      <c r="AH234" s="632"/>
      <c r="AI234" s="632"/>
      <c r="AJ234" s="632"/>
      <c r="AK234" s="632"/>
      <c r="AL234" s="632"/>
      <c r="AM234" s="632"/>
      <c r="AN234" s="632"/>
      <c r="AO234" s="632"/>
      <c r="AP234" s="632"/>
      <c r="AQ234" s="632"/>
      <c r="AR234" s="632"/>
      <c r="AS234" s="632"/>
      <c r="AT234" s="632"/>
      <c r="AU234" s="632"/>
      <c r="AV234" s="632"/>
      <c r="AW234" s="632"/>
      <c r="AX234" s="632"/>
      <c r="AY234" s="632"/>
      <c r="AZ234" s="632"/>
      <c r="BA234" s="632"/>
      <c r="BB234" s="632"/>
      <c r="BC234" s="632"/>
      <c r="BD234" s="632"/>
      <c r="BE234" s="632"/>
      <c r="BF234" s="632"/>
      <c r="BG234" s="632"/>
      <c r="BH234" s="632"/>
      <c r="BI234" s="632"/>
      <c r="BJ234" s="632"/>
      <c r="BK234" s="632"/>
      <c r="BL234" s="632"/>
      <c r="BM234" s="632"/>
      <c r="BN234" s="632"/>
    </row>
    <row r="235" spans="1:66" s="633" customFormat="1" ht="13.5" x14ac:dyDescent="0.25">
      <c r="A235" s="632"/>
      <c r="B235" s="632"/>
      <c r="C235" s="632"/>
      <c r="D235" s="632"/>
      <c r="E235" s="632"/>
      <c r="F235" s="632"/>
      <c r="G235" s="632"/>
      <c r="H235" s="632"/>
      <c r="I235" s="632"/>
      <c r="J235" s="632"/>
      <c r="K235" s="632"/>
      <c r="L235" s="632"/>
      <c r="M235" s="632"/>
      <c r="N235" s="632"/>
      <c r="O235" s="632"/>
      <c r="P235" s="632"/>
      <c r="Q235" s="632"/>
      <c r="R235" s="632"/>
      <c r="S235" s="632"/>
      <c r="T235" s="632"/>
      <c r="U235" s="632"/>
      <c r="V235" s="632"/>
      <c r="W235" s="632"/>
      <c r="X235" s="632"/>
      <c r="Y235" s="632"/>
      <c r="Z235" s="632"/>
      <c r="AA235" s="632"/>
      <c r="AB235" s="632"/>
      <c r="AC235" s="632"/>
      <c r="AD235" s="632"/>
      <c r="AE235" s="632"/>
      <c r="AF235" s="632"/>
      <c r="AG235" s="632"/>
      <c r="AH235" s="632"/>
      <c r="AI235" s="632"/>
      <c r="AJ235" s="632"/>
      <c r="AK235" s="632"/>
      <c r="AL235" s="632"/>
      <c r="AM235" s="632"/>
      <c r="AN235" s="632"/>
      <c r="AO235" s="632"/>
      <c r="AP235" s="632"/>
      <c r="AQ235" s="632"/>
      <c r="AR235" s="632"/>
      <c r="AS235" s="632"/>
      <c r="AT235" s="632"/>
      <c r="AU235" s="632"/>
      <c r="AV235" s="632"/>
      <c r="AW235" s="632"/>
      <c r="AX235" s="632"/>
      <c r="AY235" s="632"/>
      <c r="AZ235" s="632"/>
      <c r="BA235" s="632"/>
      <c r="BB235" s="632"/>
      <c r="BC235" s="632"/>
      <c r="BD235" s="632"/>
      <c r="BE235" s="632"/>
      <c r="BF235" s="632"/>
      <c r="BG235" s="632"/>
      <c r="BH235" s="632"/>
      <c r="BI235" s="632"/>
      <c r="BJ235" s="632"/>
      <c r="BK235" s="632"/>
      <c r="BL235" s="632"/>
      <c r="BM235" s="632"/>
      <c r="BN235" s="632"/>
    </row>
    <row r="236" spans="1:66" s="633" customFormat="1" ht="13.5" x14ac:dyDescent="0.25">
      <c r="A236" s="632"/>
      <c r="B236" s="632"/>
      <c r="C236" s="632"/>
      <c r="D236" s="632"/>
      <c r="E236" s="632"/>
      <c r="F236" s="632"/>
      <c r="G236" s="632"/>
      <c r="H236" s="632"/>
      <c r="I236" s="632"/>
      <c r="J236" s="632"/>
      <c r="K236" s="632"/>
      <c r="L236" s="632"/>
      <c r="M236" s="632"/>
      <c r="N236" s="632"/>
      <c r="O236" s="632"/>
      <c r="P236" s="632"/>
      <c r="Q236" s="632"/>
      <c r="R236" s="632"/>
      <c r="S236" s="632"/>
      <c r="T236" s="632"/>
      <c r="U236" s="632"/>
      <c r="V236" s="632"/>
      <c r="W236" s="632"/>
      <c r="X236" s="632"/>
      <c r="Y236" s="632"/>
      <c r="Z236" s="632"/>
      <c r="AA236" s="632"/>
      <c r="AB236" s="632"/>
      <c r="AC236" s="632"/>
      <c r="AD236" s="632"/>
      <c r="AE236" s="632"/>
      <c r="AF236" s="632"/>
      <c r="AG236" s="632"/>
      <c r="AH236" s="632"/>
      <c r="AI236" s="632"/>
      <c r="AJ236" s="632"/>
      <c r="AK236" s="632"/>
      <c r="AL236" s="632"/>
      <c r="AM236" s="632"/>
      <c r="AN236" s="632"/>
      <c r="AO236" s="632"/>
      <c r="AP236" s="632"/>
      <c r="AQ236" s="632"/>
      <c r="AR236" s="632"/>
      <c r="AS236" s="632"/>
      <c r="AT236" s="632"/>
      <c r="AU236" s="632"/>
      <c r="AV236" s="632"/>
      <c r="AW236" s="632"/>
      <c r="AX236" s="632"/>
      <c r="AY236" s="632"/>
      <c r="AZ236" s="632"/>
      <c r="BA236" s="632"/>
      <c r="BB236" s="632"/>
      <c r="BC236" s="632"/>
      <c r="BD236" s="632"/>
      <c r="BE236" s="632"/>
      <c r="BF236" s="632"/>
      <c r="BG236" s="632"/>
      <c r="BH236" s="632"/>
      <c r="BI236" s="632"/>
      <c r="BJ236" s="632"/>
      <c r="BK236" s="632"/>
      <c r="BL236" s="632"/>
      <c r="BM236" s="632"/>
      <c r="BN236" s="632"/>
    </row>
    <row r="237" spans="1:66" s="633" customFormat="1" ht="13.5" x14ac:dyDescent="0.25">
      <c r="A237" s="632"/>
      <c r="B237" s="632"/>
      <c r="C237" s="632"/>
      <c r="D237" s="632"/>
      <c r="E237" s="632"/>
      <c r="F237" s="632"/>
      <c r="G237" s="632"/>
      <c r="H237" s="632"/>
      <c r="I237" s="632"/>
      <c r="J237" s="632"/>
      <c r="K237" s="632"/>
      <c r="L237" s="632"/>
      <c r="M237" s="632"/>
      <c r="N237" s="632"/>
      <c r="O237" s="632"/>
      <c r="P237" s="632"/>
      <c r="Q237" s="632"/>
      <c r="R237" s="632"/>
      <c r="S237" s="632"/>
      <c r="T237" s="632"/>
      <c r="U237" s="632"/>
      <c r="V237" s="632"/>
      <c r="W237" s="632"/>
      <c r="X237" s="632"/>
      <c r="Y237" s="632"/>
      <c r="Z237" s="632"/>
      <c r="AA237" s="632"/>
      <c r="AB237" s="632"/>
      <c r="AC237" s="632"/>
      <c r="AD237" s="632"/>
      <c r="AE237" s="632"/>
      <c r="AF237" s="632"/>
      <c r="AG237" s="632"/>
      <c r="AH237" s="632"/>
      <c r="AI237" s="632"/>
      <c r="AJ237" s="632"/>
      <c r="AK237" s="632"/>
      <c r="AL237" s="632"/>
      <c r="AM237" s="632"/>
      <c r="AN237" s="632"/>
      <c r="AO237" s="632"/>
      <c r="AP237" s="632"/>
      <c r="AQ237" s="632"/>
      <c r="AR237" s="632"/>
      <c r="AS237" s="632"/>
      <c r="AT237" s="632"/>
      <c r="AU237" s="632"/>
      <c r="AV237" s="632"/>
      <c r="AW237" s="632"/>
      <c r="AX237" s="632"/>
      <c r="AY237" s="632"/>
      <c r="AZ237" s="632"/>
      <c r="BA237" s="632"/>
      <c r="BB237" s="632"/>
      <c r="BC237" s="632"/>
      <c r="BD237" s="632"/>
      <c r="BE237" s="632"/>
      <c r="BF237" s="632"/>
      <c r="BG237" s="632"/>
      <c r="BH237" s="632"/>
      <c r="BI237" s="632"/>
      <c r="BJ237" s="632"/>
      <c r="BK237" s="632"/>
      <c r="BL237" s="632"/>
      <c r="BM237" s="632"/>
      <c r="BN237" s="632"/>
    </row>
    <row r="238" spans="1:66" s="633" customFormat="1" ht="13.5" x14ac:dyDescent="0.25">
      <c r="A238" s="632"/>
      <c r="B238" s="632"/>
      <c r="C238" s="632"/>
      <c r="D238" s="632"/>
      <c r="E238" s="632"/>
      <c r="F238" s="632"/>
      <c r="G238" s="632"/>
      <c r="H238" s="632"/>
      <c r="I238" s="632"/>
      <c r="J238" s="632"/>
      <c r="K238" s="632"/>
      <c r="L238" s="632"/>
      <c r="M238" s="632"/>
      <c r="N238" s="632"/>
      <c r="O238" s="632"/>
      <c r="P238" s="632"/>
      <c r="Q238" s="632"/>
      <c r="R238" s="632"/>
      <c r="S238" s="632"/>
      <c r="T238" s="632"/>
      <c r="U238" s="632"/>
      <c r="V238" s="632"/>
      <c r="W238" s="632"/>
      <c r="X238" s="632"/>
      <c r="Y238" s="632"/>
      <c r="Z238" s="632"/>
      <c r="AA238" s="632"/>
      <c r="AB238" s="632"/>
      <c r="AC238" s="632"/>
      <c r="AD238" s="632"/>
      <c r="AE238" s="632"/>
      <c r="AF238" s="632"/>
      <c r="AG238" s="632"/>
      <c r="AH238" s="632"/>
      <c r="AI238" s="632"/>
      <c r="AJ238" s="632"/>
      <c r="AK238" s="632"/>
      <c r="AL238" s="632"/>
      <c r="AM238" s="632"/>
      <c r="AN238" s="632"/>
      <c r="AO238" s="632"/>
      <c r="AP238" s="632"/>
      <c r="AQ238" s="632"/>
      <c r="AR238" s="632"/>
      <c r="AS238" s="632"/>
      <c r="AT238" s="632"/>
      <c r="AU238" s="632"/>
      <c r="AV238" s="632"/>
      <c r="AW238" s="632"/>
      <c r="AX238" s="632"/>
      <c r="AY238" s="632"/>
      <c r="AZ238" s="632"/>
      <c r="BA238" s="632"/>
      <c r="BB238" s="632"/>
      <c r="BC238" s="632"/>
      <c r="BD238" s="632"/>
      <c r="BE238" s="632"/>
      <c r="BF238" s="632"/>
      <c r="BG238" s="632"/>
      <c r="BH238" s="632"/>
      <c r="BI238" s="632"/>
      <c r="BJ238" s="632"/>
      <c r="BK238" s="632"/>
      <c r="BL238" s="632"/>
      <c r="BM238" s="632"/>
      <c r="BN238" s="632"/>
    </row>
    <row r="239" spans="1:66" s="633" customFormat="1" ht="13.5" x14ac:dyDescent="0.25">
      <c r="A239" s="632"/>
      <c r="B239" s="632"/>
      <c r="C239" s="632"/>
      <c r="D239" s="632"/>
      <c r="E239" s="632"/>
      <c r="F239" s="632"/>
      <c r="G239" s="632"/>
      <c r="H239" s="632"/>
      <c r="I239" s="632"/>
      <c r="J239" s="632"/>
      <c r="K239" s="632"/>
      <c r="L239" s="632"/>
      <c r="M239" s="632"/>
      <c r="N239" s="632"/>
      <c r="O239" s="632"/>
      <c r="P239" s="632"/>
      <c r="Q239" s="632"/>
      <c r="R239" s="632"/>
      <c r="S239" s="632"/>
      <c r="T239" s="632"/>
      <c r="U239" s="632"/>
      <c r="V239" s="632"/>
      <c r="W239" s="632"/>
      <c r="X239" s="632"/>
      <c r="Y239" s="632"/>
      <c r="Z239" s="632"/>
      <c r="AA239" s="632"/>
      <c r="AB239" s="632"/>
      <c r="AC239" s="632"/>
      <c r="AD239" s="632"/>
      <c r="AE239" s="632"/>
      <c r="AF239" s="632"/>
      <c r="AG239" s="632"/>
      <c r="AH239" s="632"/>
      <c r="AI239" s="632"/>
      <c r="AJ239" s="632"/>
      <c r="AK239" s="632"/>
      <c r="AL239" s="632"/>
      <c r="AM239" s="632"/>
      <c r="AN239" s="632"/>
      <c r="AO239" s="632"/>
      <c r="AP239" s="632"/>
      <c r="AQ239" s="632"/>
      <c r="AR239" s="632"/>
      <c r="AS239" s="632"/>
      <c r="AT239" s="632"/>
      <c r="AU239" s="632"/>
      <c r="AV239" s="632"/>
      <c r="AW239" s="632"/>
      <c r="AX239" s="632"/>
      <c r="AY239" s="632"/>
      <c r="AZ239" s="632"/>
      <c r="BA239" s="632"/>
      <c r="BB239" s="632"/>
      <c r="BC239" s="632"/>
      <c r="BD239" s="632"/>
      <c r="BE239" s="632"/>
      <c r="BF239" s="632"/>
      <c r="BG239" s="632"/>
      <c r="BH239" s="632"/>
      <c r="BI239" s="632"/>
      <c r="BJ239" s="632"/>
      <c r="BK239" s="632"/>
      <c r="BL239" s="632"/>
      <c r="BM239" s="632"/>
      <c r="BN239" s="632"/>
    </row>
    <row r="240" spans="1:66" s="633" customFormat="1" ht="13.5" x14ac:dyDescent="0.25">
      <c r="A240" s="632"/>
      <c r="B240" s="632"/>
      <c r="C240" s="632"/>
      <c r="D240" s="632"/>
      <c r="E240" s="632"/>
      <c r="F240" s="632"/>
      <c r="G240" s="632"/>
      <c r="H240" s="632"/>
      <c r="I240" s="632"/>
      <c r="J240" s="632"/>
      <c r="K240" s="632"/>
      <c r="L240" s="632"/>
      <c r="M240" s="632"/>
      <c r="N240" s="632"/>
      <c r="O240" s="632"/>
      <c r="P240" s="632"/>
      <c r="Q240" s="632"/>
      <c r="R240" s="632"/>
      <c r="S240" s="632"/>
      <c r="T240" s="632"/>
      <c r="U240" s="632"/>
      <c r="V240" s="632"/>
      <c r="W240" s="632"/>
      <c r="X240" s="632"/>
      <c r="Y240" s="632"/>
      <c r="Z240" s="632"/>
      <c r="AA240" s="632"/>
      <c r="AB240" s="632"/>
      <c r="AC240" s="632"/>
      <c r="AD240" s="632"/>
      <c r="AE240" s="632"/>
      <c r="AF240" s="632"/>
      <c r="AG240" s="632"/>
      <c r="AH240" s="632"/>
      <c r="AI240" s="632"/>
      <c r="AJ240" s="632"/>
      <c r="AK240" s="632"/>
      <c r="AL240" s="632"/>
      <c r="AM240" s="632"/>
      <c r="AN240" s="632"/>
      <c r="AO240" s="632"/>
      <c r="AP240" s="632"/>
      <c r="AQ240" s="632"/>
      <c r="AR240" s="632"/>
      <c r="AS240" s="632"/>
      <c r="AT240" s="632"/>
      <c r="AU240" s="632"/>
      <c r="AV240" s="632"/>
      <c r="AW240" s="632"/>
      <c r="AX240" s="632"/>
      <c r="AY240" s="632"/>
      <c r="AZ240" s="632"/>
      <c r="BA240" s="632"/>
      <c r="BB240" s="632"/>
      <c r="BC240" s="632"/>
      <c r="BD240" s="632"/>
      <c r="BE240" s="632"/>
      <c r="BF240" s="632"/>
      <c r="BG240" s="632"/>
      <c r="BH240" s="632"/>
      <c r="BI240" s="632"/>
      <c r="BJ240" s="632"/>
      <c r="BK240" s="632"/>
      <c r="BL240" s="632"/>
      <c r="BM240" s="632"/>
      <c r="BN240" s="632"/>
    </row>
    <row r="241" spans="1:66" s="633" customFormat="1" ht="13.5" x14ac:dyDescent="0.25">
      <c r="A241" s="632"/>
      <c r="B241" s="632"/>
      <c r="C241" s="632"/>
      <c r="D241" s="632"/>
      <c r="E241" s="632"/>
      <c r="F241" s="632"/>
      <c r="G241" s="632"/>
      <c r="H241" s="632"/>
      <c r="I241" s="632"/>
      <c r="J241" s="632"/>
      <c r="K241" s="632"/>
      <c r="L241" s="632"/>
      <c r="M241" s="632"/>
      <c r="N241" s="632"/>
      <c r="O241" s="632"/>
      <c r="P241" s="632"/>
      <c r="Q241" s="632"/>
      <c r="R241" s="632"/>
      <c r="S241" s="632"/>
      <c r="T241" s="632"/>
      <c r="U241" s="632"/>
      <c r="V241" s="632"/>
      <c r="W241" s="632"/>
      <c r="X241" s="632"/>
      <c r="Y241" s="632"/>
      <c r="Z241" s="632"/>
      <c r="AA241" s="632"/>
      <c r="AB241" s="632"/>
      <c r="AC241" s="632"/>
      <c r="AD241" s="632"/>
      <c r="AE241" s="632"/>
      <c r="AF241" s="632"/>
      <c r="AG241" s="632"/>
      <c r="AH241" s="632"/>
      <c r="AI241" s="632"/>
      <c r="AJ241" s="632"/>
      <c r="AK241" s="632"/>
      <c r="AL241" s="632"/>
      <c r="AM241" s="632"/>
      <c r="AN241" s="632"/>
      <c r="AO241" s="632"/>
      <c r="AP241" s="632"/>
      <c r="AQ241" s="632"/>
      <c r="AR241" s="632"/>
      <c r="AS241" s="632"/>
      <c r="AT241" s="632"/>
      <c r="AU241" s="632"/>
      <c r="AV241" s="632"/>
      <c r="AW241" s="632"/>
      <c r="AX241" s="632"/>
      <c r="AY241" s="632"/>
      <c r="AZ241" s="632"/>
      <c r="BA241" s="632"/>
      <c r="BB241" s="632"/>
      <c r="BC241" s="632"/>
      <c r="BD241" s="632"/>
      <c r="BE241" s="632"/>
      <c r="BF241" s="632"/>
      <c r="BG241" s="632"/>
      <c r="BH241" s="632"/>
      <c r="BI241" s="632"/>
      <c r="BJ241" s="632"/>
      <c r="BK241" s="632"/>
      <c r="BL241" s="632"/>
      <c r="BM241" s="632"/>
      <c r="BN241" s="632"/>
    </row>
    <row r="242" spans="1:66" s="633" customFormat="1" ht="13.5" x14ac:dyDescent="0.25">
      <c r="A242" s="632"/>
      <c r="B242" s="632"/>
      <c r="C242" s="632"/>
      <c r="D242" s="632"/>
      <c r="E242" s="632"/>
      <c r="F242" s="632"/>
      <c r="G242" s="632"/>
      <c r="H242" s="632"/>
      <c r="I242" s="632"/>
      <c r="J242" s="632"/>
      <c r="K242" s="632"/>
      <c r="L242" s="632"/>
      <c r="M242" s="632"/>
      <c r="N242" s="632"/>
      <c r="O242" s="632"/>
      <c r="P242" s="632"/>
      <c r="Q242" s="632"/>
      <c r="R242" s="632"/>
      <c r="S242" s="632"/>
      <c r="T242" s="632"/>
      <c r="U242" s="632"/>
      <c r="V242" s="632"/>
      <c r="W242" s="632"/>
      <c r="X242" s="632"/>
      <c r="Y242" s="632"/>
      <c r="Z242" s="632"/>
      <c r="AA242" s="632"/>
      <c r="AB242" s="632"/>
      <c r="AC242" s="632"/>
      <c r="AD242" s="632"/>
      <c r="AE242" s="632"/>
      <c r="AF242" s="632"/>
      <c r="AG242" s="632"/>
      <c r="AH242" s="632"/>
      <c r="AI242" s="632"/>
      <c r="AJ242" s="632"/>
      <c r="AK242" s="632"/>
      <c r="AL242" s="632"/>
      <c r="AM242" s="632"/>
      <c r="AN242" s="632"/>
      <c r="AO242" s="632"/>
      <c r="AP242" s="632"/>
      <c r="AQ242" s="632"/>
      <c r="AR242" s="632"/>
      <c r="AS242" s="632"/>
      <c r="AT242" s="632"/>
      <c r="AU242" s="632"/>
      <c r="AV242" s="632"/>
      <c r="AW242" s="632"/>
      <c r="AX242" s="632"/>
      <c r="AY242" s="632"/>
      <c r="AZ242" s="632"/>
      <c r="BA242" s="632"/>
      <c r="BB242" s="632"/>
      <c r="BC242" s="632"/>
      <c r="BD242" s="632"/>
      <c r="BE242" s="632"/>
      <c r="BF242" s="632"/>
      <c r="BG242" s="632"/>
      <c r="BH242" s="632"/>
      <c r="BI242" s="632"/>
      <c r="BJ242" s="632"/>
      <c r="BK242" s="632"/>
      <c r="BL242" s="632"/>
      <c r="BM242" s="632"/>
      <c r="BN242" s="632"/>
    </row>
    <row r="243" spans="1:66" s="633" customFormat="1" ht="13.5" x14ac:dyDescent="0.25">
      <c r="A243" s="632"/>
      <c r="B243" s="632"/>
      <c r="C243" s="632"/>
      <c r="D243" s="632"/>
      <c r="E243" s="632"/>
      <c r="F243" s="632"/>
      <c r="G243" s="632"/>
      <c r="H243" s="632"/>
      <c r="I243" s="632"/>
      <c r="J243" s="632"/>
      <c r="K243" s="632"/>
      <c r="L243" s="632"/>
      <c r="M243" s="632"/>
      <c r="N243" s="632"/>
      <c r="O243" s="632"/>
      <c r="P243" s="632"/>
      <c r="Q243" s="632"/>
      <c r="R243" s="632"/>
      <c r="S243" s="632"/>
      <c r="T243" s="632"/>
      <c r="U243" s="632"/>
      <c r="V243" s="632"/>
      <c r="W243" s="632"/>
      <c r="X243" s="632"/>
      <c r="Y243" s="632"/>
      <c r="Z243" s="632"/>
      <c r="AA243" s="632"/>
      <c r="AB243" s="632"/>
      <c r="AC243" s="632"/>
      <c r="AD243" s="632"/>
      <c r="AE243" s="632"/>
      <c r="AF243" s="632"/>
      <c r="AG243" s="632"/>
      <c r="AH243" s="632"/>
      <c r="AI243" s="632"/>
      <c r="AJ243" s="632"/>
      <c r="AK243" s="632"/>
      <c r="AL243" s="632"/>
      <c r="AM243" s="632"/>
      <c r="AN243" s="632"/>
      <c r="AO243" s="632"/>
      <c r="AP243" s="632"/>
      <c r="AQ243" s="632"/>
      <c r="AR243" s="632"/>
      <c r="AS243" s="632"/>
      <c r="AT243" s="632"/>
      <c r="AU243" s="632"/>
      <c r="AV243" s="632"/>
      <c r="AW243" s="632"/>
      <c r="AX243" s="632"/>
      <c r="AY243" s="632"/>
      <c r="AZ243" s="632"/>
      <c r="BA243" s="632"/>
      <c r="BB243" s="632"/>
      <c r="BC243" s="632"/>
      <c r="BD243" s="632"/>
      <c r="BE243" s="632"/>
      <c r="BF243" s="632"/>
      <c r="BG243" s="632"/>
      <c r="BH243" s="632"/>
      <c r="BI243" s="632"/>
      <c r="BJ243" s="632"/>
      <c r="BK243" s="632"/>
      <c r="BL243" s="632"/>
      <c r="BM243" s="632"/>
      <c r="BN243" s="632"/>
    </row>
    <row r="244" spans="1:66" s="633" customFormat="1" ht="13.5" x14ac:dyDescent="0.25">
      <c r="A244" s="632"/>
      <c r="B244" s="632"/>
      <c r="C244" s="632"/>
      <c r="D244" s="632"/>
      <c r="E244" s="632"/>
      <c r="F244" s="632"/>
      <c r="G244" s="632"/>
      <c r="H244" s="632"/>
      <c r="I244" s="632"/>
      <c r="J244" s="632"/>
      <c r="K244" s="632"/>
      <c r="L244" s="632"/>
      <c r="M244" s="632"/>
      <c r="N244" s="632"/>
      <c r="O244" s="632"/>
      <c r="P244" s="632"/>
      <c r="Q244" s="632"/>
      <c r="R244" s="632"/>
      <c r="S244" s="632"/>
      <c r="T244" s="632"/>
      <c r="U244" s="632"/>
      <c r="V244" s="632"/>
      <c r="W244" s="632"/>
      <c r="X244" s="632"/>
      <c r="Y244" s="632"/>
      <c r="Z244" s="632"/>
      <c r="AA244" s="632"/>
      <c r="AB244" s="632"/>
      <c r="AC244" s="632"/>
      <c r="AD244" s="632"/>
      <c r="AE244" s="632"/>
      <c r="AF244" s="632"/>
      <c r="AG244" s="632"/>
      <c r="AH244" s="632"/>
      <c r="AI244" s="632"/>
      <c r="AJ244" s="632"/>
      <c r="AK244" s="632"/>
      <c r="AL244" s="632"/>
      <c r="AM244" s="632"/>
      <c r="AN244" s="632"/>
      <c r="AO244" s="632"/>
      <c r="AP244" s="632"/>
      <c r="AQ244" s="632"/>
      <c r="AR244" s="632"/>
      <c r="AS244" s="632"/>
      <c r="AT244" s="632"/>
      <c r="AU244" s="632"/>
      <c r="AV244" s="632"/>
      <c r="AW244" s="632"/>
      <c r="AX244" s="632"/>
      <c r="AY244" s="632"/>
      <c r="AZ244" s="632"/>
      <c r="BA244" s="632"/>
      <c r="BB244" s="632"/>
      <c r="BC244" s="632"/>
      <c r="BD244" s="632"/>
      <c r="BE244" s="632"/>
      <c r="BF244" s="632"/>
      <c r="BG244" s="632"/>
      <c r="BH244" s="632"/>
      <c r="BI244" s="632"/>
      <c r="BJ244" s="632"/>
      <c r="BK244" s="632"/>
      <c r="BL244" s="632"/>
      <c r="BM244" s="632"/>
      <c r="BN244" s="632"/>
    </row>
    <row r="245" spans="1:66" s="633" customFormat="1" ht="13.5" x14ac:dyDescent="0.25">
      <c r="A245" s="632"/>
      <c r="B245" s="632"/>
      <c r="C245" s="632"/>
      <c r="D245" s="632"/>
      <c r="E245" s="632"/>
      <c r="F245" s="632"/>
      <c r="G245" s="632"/>
      <c r="H245" s="632"/>
      <c r="I245" s="632"/>
      <c r="J245" s="632"/>
      <c r="K245" s="632"/>
      <c r="L245" s="632"/>
      <c r="M245" s="632"/>
      <c r="N245" s="632"/>
      <c r="O245" s="632"/>
      <c r="P245" s="632"/>
      <c r="Q245" s="632"/>
      <c r="R245" s="632"/>
      <c r="S245" s="632"/>
      <c r="T245" s="632"/>
      <c r="U245" s="632"/>
      <c r="V245" s="632"/>
      <c r="W245" s="632"/>
      <c r="X245" s="632"/>
      <c r="Y245" s="632"/>
      <c r="Z245" s="632"/>
      <c r="AA245" s="632"/>
      <c r="AB245" s="632"/>
      <c r="AC245" s="632"/>
      <c r="AD245" s="632"/>
      <c r="AE245" s="632"/>
      <c r="AF245" s="632"/>
      <c r="AG245" s="632"/>
      <c r="AH245" s="632"/>
      <c r="AI245" s="632"/>
      <c r="AJ245" s="632"/>
      <c r="AK245" s="632"/>
      <c r="AL245" s="632"/>
      <c r="AM245" s="632"/>
      <c r="AN245" s="632"/>
      <c r="AO245" s="632"/>
      <c r="AP245" s="632"/>
      <c r="AQ245" s="632"/>
      <c r="AR245" s="632"/>
      <c r="AS245" s="632"/>
      <c r="AT245" s="632"/>
      <c r="AU245" s="632"/>
      <c r="AV245" s="632"/>
      <c r="AW245" s="632"/>
      <c r="AX245" s="632"/>
      <c r="AY245" s="632"/>
      <c r="AZ245" s="632"/>
      <c r="BA245" s="632"/>
      <c r="BB245" s="632"/>
      <c r="BC245" s="632"/>
      <c r="BD245" s="632"/>
      <c r="BE245" s="632"/>
      <c r="BF245" s="632"/>
      <c r="BG245" s="632"/>
      <c r="BH245" s="632"/>
      <c r="BI245" s="632"/>
      <c r="BJ245" s="632"/>
      <c r="BK245" s="632"/>
      <c r="BL245" s="632"/>
      <c r="BM245" s="632"/>
      <c r="BN245" s="632"/>
    </row>
    <row r="246" spans="1:66" s="633" customFormat="1" ht="13.5" x14ac:dyDescent="0.25">
      <c r="A246" s="632"/>
      <c r="B246" s="632"/>
      <c r="C246" s="632"/>
      <c r="D246" s="632"/>
      <c r="E246" s="632"/>
      <c r="F246" s="632"/>
      <c r="G246" s="632"/>
      <c r="H246" s="632"/>
      <c r="I246" s="632"/>
      <c r="J246" s="632"/>
      <c r="K246" s="632"/>
      <c r="L246" s="632"/>
      <c r="M246" s="632"/>
      <c r="N246" s="632"/>
      <c r="O246" s="632"/>
      <c r="P246" s="632"/>
      <c r="Q246" s="632"/>
      <c r="R246" s="632"/>
      <c r="S246" s="632"/>
      <c r="T246" s="632"/>
      <c r="U246" s="632"/>
      <c r="V246" s="632"/>
      <c r="W246" s="632"/>
      <c r="X246" s="632"/>
      <c r="Y246" s="632"/>
      <c r="Z246" s="632"/>
      <c r="AA246" s="632"/>
      <c r="AB246" s="632"/>
      <c r="AC246" s="632"/>
      <c r="AD246" s="632"/>
      <c r="AE246" s="632"/>
      <c r="AF246" s="632"/>
      <c r="AG246" s="632"/>
      <c r="AH246" s="632"/>
      <c r="AI246" s="632"/>
      <c r="AJ246" s="632"/>
      <c r="AK246" s="632"/>
      <c r="AL246" s="632"/>
      <c r="AM246" s="632"/>
      <c r="AN246" s="632"/>
      <c r="AO246" s="632"/>
      <c r="AP246" s="632"/>
      <c r="AQ246" s="632"/>
      <c r="AR246" s="632"/>
      <c r="AS246" s="632"/>
      <c r="AT246" s="632"/>
      <c r="AU246" s="632"/>
      <c r="AV246" s="632"/>
      <c r="AW246" s="632"/>
      <c r="AX246" s="632"/>
      <c r="AY246" s="632"/>
      <c r="AZ246" s="632"/>
      <c r="BA246" s="632"/>
      <c r="BB246" s="632"/>
      <c r="BC246" s="632"/>
      <c r="BD246" s="632"/>
      <c r="BE246" s="632"/>
      <c r="BF246" s="632"/>
      <c r="BG246" s="632"/>
      <c r="BH246" s="632"/>
      <c r="BI246" s="632"/>
      <c r="BJ246" s="632"/>
      <c r="BK246" s="632"/>
      <c r="BL246" s="632"/>
      <c r="BM246" s="632"/>
      <c r="BN246" s="632"/>
    </row>
    <row r="247" spans="1:66" s="633" customFormat="1" ht="13.5" x14ac:dyDescent="0.25">
      <c r="A247" s="632"/>
      <c r="B247" s="632"/>
      <c r="C247" s="632"/>
      <c r="D247" s="632"/>
      <c r="E247" s="632"/>
      <c r="F247" s="632"/>
      <c r="G247" s="632"/>
      <c r="H247" s="632"/>
      <c r="I247" s="632"/>
      <c r="J247" s="632"/>
      <c r="K247" s="632"/>
      <c r="L247" s="632"/>
      <c r="M247" s="632"/>
      <c r="N247" s="632"/>
      <c r="O247" s="632"/>
      <c r="P247" s="632"/>
      <c r="Q247" s="632"/>
      <c r="R247" s="632"/>
      <c r="S247" s="632"/>
      <c r="T247" s="632"/>
      <c r="U247" s="632"/>
      <c r="V247" s="632"/>
      <c r="W247" s="632"/>
      <c r="X247" s="632"/>
      <c r="Y247" s="632"/>
      <c r="Z247" s="632"/>
      <c r="AA247" s="632"/>
      <c r="AB247" s="632"/>
      <c r="AC247" s="632"/>
      <c r="AD247" s="632"/>
      <c r="AE247" s="632"/>
      <c r="AF247" s="632"/>
      <c r="AG247" s="632"/>
      <c r="AH247" s="632"/>
      <c r="AI247" s="632"/>
      <c r="AJ247" s="632"/>
      <c r="AK247" s="632"/>
      <c r="AL247" s="632"/>
      <c r="AM247" s="632"/>
      <c r="AN247" s="632"/>
      <c r="AO247" s="632"/>
      <c r="AP247" s="632"/>
      <c r="AQ247" s="632"/>
      <c r="AR247" s="632"/>
      <c r="AS247" s="632"/>
      <c r="AT247" s="632"/>
      <c r="AU247" s="632"/>
      <c r="AV247" s="632"/>
      <c r="AW247" s="632"/>
      <c r="AX247" s="632"/>
      <c r="AY247" s="632"/>
      <c r="AZ247" s="632"/>
      <c r="BA247" s="632"/>
      <c r="BB247" s="632"/>
      <c r="BC247" s="632"/>
      <c r="BD247" s="632"/>
      <c r="BE247" s="632"/>
      <c r="BF247" s="632"/>
      <c r="BG247" s="632"/>
      <c r="BH247" s="632"/>
      <c r="BI247" s="632"/>
      <c r="BJ247" s="632"/>
      <c r="BK247" s="632"/>
      <c r="BL247" s="632"/>
      <c r="BM247" s="632"/>
      <c r="BN247" s="632"/>
    </row>
    <row r="248" spans="1:66" s="633" customFormat="1" ht="13.5" x14ac:dyDescent="0.25">
      <c r="A248" s="632"/>
      <c r="B248" s="632"/>
      <c r="C248" s="632"/>
      <c r="D248" s="632"/>
      <c r="E248" s="632"/>
      <c r="F248" s="632"/>
      <c r="G248" s="632"/>
      <c r="H248" s="632"/>
      <c r="I248" s="632"/>
      <c r="J248" s="632"/>
      <c r="K248" s="632"/>
      <c r="L248" s="632"/>
      <c r="M248" s="632"/>
      <c r="N248" s="632"/>
      <c r="O248" s="632"/>
      <c r="P248" s="632"/>
      <c r="Q248" s="632"/>
      <c r="R248" s="632"/>
      <c r="S248" s="632"/>
      <c r="T248" s="632"/>
      <c r="U248" s="632"/>
      <c r="V248" s="632"/>
      <c r="W248" s="632"/>
      <c r="X248" s="632"/>
      <c r="Y248" s="632"/>
      <c r="Z248" s="632"/>
      <c r="AA248" s="632"/>
      <c r="AB248" s="632"/>
      <c r="AC248" s="632"/>
      <c r="AD248" s="632"/>
      <c r="AE248" s="632"/>
      <c r="AF248" s="632"/>
      <c r="AG248" s="632"/>
      <c r="AH248" s="632"/>
      <c r="AI248" s="632"/>
      <c r="AJ248" s="632"/>
      <c r="AK248" s="632"/>
      <c r="AL248" s="632"/>
      <c r="AM248" s="632"/>
      <c r="AN248" s="632"/>
      <c r="AO248" s="632"/>
      <c r="AP248" s="632"/>
      <c r="AQ248" s="632"/>
      <c r="AR248" s="632"/>
      <c r="AS248" s="632"/>
      <c r="AT248" s="632"/>
      <c r="AU248" s="632"/>
      <c r="AV248" s="632"/>
      <c r="AW248" s="632"/>
      <c r="AX248" s="632"/>
      <c r="AY248" s="632"/>
      <c r="AZ248" s="632"/>
      <c r="BA248" s="632"/>
      <c r="BB248" s="632"/>
      <c r="BC248" s="632"/>
      <c r="BD248" s="632"/>
      <c r="BE248" s="632"/>
      <c r="BF248" s="632"/>
      <c r="BG248" s="632"/>
      <c r="BH248" s="632"/>
      <c r="BI248" s="632"/>
      <c r="BJ248" s="632"/>
      <c r="BK248" s="632"/>
      <c r="BL248" s="632"/>
      <c r="BM248" s="632"/>
      <c r="BN248" s="632"/>
    </row>
    <row r="249" spans="1:66" s="633" customFormat="1" ht="13.5" x14ac:dyDescent="0.25">
      <c r="A249" s="632"/>
      <c r="B249" s="632"/>
      <c r="C249" s="632"/>
      <c r="D249" s="632"/>
      <c r="E249" s="632"/>
      <c r="F249" s="632"/>
      <c r="G249" s="632"/>
      <c r="H249" s="632"/>
      <c r="I249" s="632"/>
      <c r="J249" s="632"/>
      <c r="K249" s="632"/>
      <c r="L249" s="632"/>
      <c r="M249" s="632"/>
      <c r="N249" s="632"/>
      <c r="O249" s="632"/>
      <c r="P249" s="632"/>
      <c r="Q249" s="632"/>
      <c r="R249" s="632"/>
      <c r="S249" s="632"/>
      <c r="T249" s="632"/>
      <c r="U249" s="632"/>
      <c r="V249" s="632"/>
      <c r="W249" s="632"/>
      <c r="X249" s="632"/>
      <c r="Y249" s="632"/>
      <c r="Z249" s="632"/>
      <c r="AA249" s="632"/>
      <c r="AB249" s="632"/>
      <c r="AC249" s="632"/>
      <c r="AD249" s="632"/>
      <c r="AE249" s="632"/>
      <c r="AF249" s="632"/>
      <c r="AG249" s="632"/>
      <c r="AH249" s="632"/>
      <c r="AI249" s="632"/>
      <c r="AJ249" s="632"/>
      <c r="AK249" s="632"/>
      <c r="AL249" s="632"/>
      <c r="AM249" s="632"/>
      <c r="AN249" s="632"/>
      <c r="AO249" s="632"/>
      <c r="AP249" s="632"/>
      <c r="AQ249" s="632"/>
      <c r="AR249" s="632"/>
      <c r="AS249" s="632"/>
      <c r="AT249" s="632"/>
      <c r="AU249" s="632"/>
      <c r="AV249" s="632"/>
      <c r="AW249" s="632"/>
      <c r="AX249" s="632"/>
      <c r="AY249" s="632"/>
      <c r="AZ249" s="632"/>
      <c r="BA249" s="632"/>
      <c r="BB249" s="632"/>
      <c r="BC249" s="632"/>
      <c r="BD249" s="632"/>
      <c r="BE249" s="632"/>
      <c r="BF249" s="632"/>
      <c r="BG249" s="632"/>
      <c r="BH249" s="632"/>
      <c r="BI249" s="632"/>
      <c r="BJ249" s="632"/>
      <c r="BK249" s="632"/>
      <c r="BL249" s="632"/>
      <c r="BM249" s="632"/>
      <c r="BN249" s="632"/>
    </row>
    <row r="250" spans="1:66" s="633" customFormat="1" ht="13.5" x14ac:dyDescent="0.25">
      <c r="A250" s="632"/>
      <c r="B250" s="632"/>
      <c r="C250" s="632"/>
      <c r="D250" s="632"/>
      <c r="E250" s="632"/>
      <c r="F250" s="632"/>
      <c r="G250" s="632"/>
      <c r="H250" s="632"/>
      <c r="I250" s="632"/>
      <c r="J250" s="632"/>
      <c r="K250" s="632"/>
      <c r="L250" s="632"/>
      <c r="M250" s="632"/>
      <c r="N250" s="632"/>
      <c r="O250" s="632"/>
      <c r="P250" s="632"/>
      <c r="Q250" s="632"/>
      <c r="R250" s="632"/>
      <c r="S250" s="632"/>
      <c r="T250" s="632"/>
      <c r="U250" s="632"/>
      <c r="V250" s="632"/>
      <c r="W250" s="632"/>
      <c r="X250" s="632"/>
      <c r="Y250" s="632"/>
      <c r="Z250" s="632"/>
      <c r="AA250" s="632"/>
      <c r="AB250" s="632"/>
      <c r="AC250" s="632"/>
      <c r="AD250" s="632"/>
      <c r="AE250" s="632"/>
      <c r="AF250" s="632"/>
      <c r="AG250" s="632"/>
      <c r="AH250" s="632"/>
      <c r="AI250" s="632"/>
      <c r="AJ250" s="632"/>
      <c r="AK250" s="632"/>
      <c r="AL250" s="632"/>
      <c r="AM250" s="632"/>
      <c r="AN250" s="632"/>
      <c r="AO250" s="632"/>
      <c r="AP250" s="632"/>
      <c r="AQ250" s="632"/>
      <c r="AR250" s="632"/>
      <c r="AS250" s="632"/>
      <c r="AT250" s="632"/>
      <c r="AU250" s="632"/>
      <c r="AV250" s="632"/>
      <c r="AW250" s="632"/>
      <c r="AX250" s="632"/>
      <c r="AY250" s="632"/>
      <c r="AZ250" s="632"/>
      <c r="BA250" s="632"/>
      <c r="BB250" s="632"/>
      <c r="BC250" s="632"/>
      <c r="BD250" s="632"/>
      <c r="BE250" s="632"/>
      <c r="BF250" s="632"/>
      <c r="BG250" s="632"/>
      <c r="BH250" s="632"/>
      <c r="BI250" s="632"/>
      <c r="BJ250" s="632"/>
      <c r="BK250" s="632"/>
      <c r="BL250" s="632"/>
      <c r="BM250" s="632"/>
      <c r="BN250" s="632"/>
    </row>
    <row r="251" spans="1:66" s="633" customFormat="1" ht="13.5" x14ac:dyDescent="0.25">
      <c r="A251" s="632"/>
      <c r="B251" s="632"/>
      <c r="C251" s="632"/>
      <c r="D251" s="632"/>
      <c r="E251" s="632"/>
      <c r="F251" s="632"/>
      <c r="G251" s="632"/>
      <c r="H251" s="632"/>
      <c r="I251" s="632"/>
      <c r="J251" s="632"/>
      <c r="K251" s="632"/>
      <c r="L251" s="632"/>
      <c r="M251" s="632"/>
      <c r="N251" s="632"/>
      <c r="O251" s="632"/>
      <c r="P251" s="632"/>
      <c r="Q251" s="632"/>
      <c r="R251" s="632"/>
      <c r="S251" s="632"/>
      <c r="T251" s="632"/>
      <c r="U251" s="632"/>
      <c r="V251" s="632"/>
      <c r="W251" s="632"/>
      <c r="X251" s="632"/>
      <c r="Y251" s="632"/>
      <c r="Z251" s="632"/>
      <c r="AA251" s="632"/>
      <c r="AB251" s="632"/>
      <c r="AC251" s="632"/>
      <c r="AD251" s="632"/>
      <c r="AE251" s="632"/>
      <c r="AF251" s="632"/>
      <c r="AG251" s="632"/>
      <c r="AH251" s="632"/>
      <c r="AI251" s="632"/>
      <c r="AJ251" s="632"/>
      <c r="AK251" s="632"/>
      <c r="AL251" s="632"/>
      <c r="AM251" s="632"/>
      <c r="AN251" s="632"/>
      <c r="AO251" s="632"/>
      <c r="AP251" s="632"/>
      <c r="AQ251" s="632"/>
      <c r="AR251" s="632"/>
      <c r="AS251" s="632"/>
      <c r="AT251" s="632"/>
      <c r="AU251" s="632"/>
      <c r="AV251" s="632"/>
      <c r="AW251" s="632"/>
      <c r="AX251" s="632"/>
      <c r="AY251" s="632"/>
      <c r="AZ251" s="632"/>
      <c r="BA251" s="632"/>
      <c r="BB251" s="632"/>
      <c r="BC251" s="632"/>
      <c r="BD251" s="632"/>
      <c r="BE251" s="632"/>
      <c r="BF251" s="632"/>
      <c r="BG251" s="632"/>
      <c r="BH251" s="632"/>
      <c r="BI251" s="632"/>
      <c r="BJ251" s="632"/>
      <c r="BK251" s="632"/>
      <c r="BL251" s="632"/>
      <c r="BM251" s="632"/>
      <c r="BN251" s="632"/>
    </row>
    <row r="252" spans="1:66" s="633" customFormat="1" ht="13.5" x14ac:dyDescent="0.25">
      <c r="A252" s="632"/>
      <c r="B252" s="632"/>
      <c r="C252" s="632"/>
      <c r="D252" s="632"/>
      <c r="E252" s="632"/>
      <c r="F252" s="632"/>
      <c r="G252" s="632"/>
      <c r="H252" s="632"/>
      <c r="I252" s="632"/>
      <c r="J252" s="632"/>
      <c r="K252" s="632"/>
      <c r="L252" s="632"/>
      <c r="M252" s="632"/>
      <c r="N252" s="632"/>
      <c r="O252" s="632"/>
      <c r="P252" s="632"/>
      <c r="Q252" s="632"/>
      <c r="R252" s="632"/>
      <c r="S252" s="632"/>
      <c r="T252" s="632"/>
      <c r="U252" s="632"/>
      <c r="V252" s="632"/>
      <c r="W252" s="632"/>
      <c r="X252" s="632"/>
      <c r="Y252" s="632"/>
      <c r="Z252" s="632"/>
      <c r="AA252" s="632"/>
      <c r="AB252" s="632"/>
      <c r="AC252" s="632"/>
      <c r="AD252" s="632"/>
      <c r="AE252" s="632"/>
      <c r="AF252" s="632"/>
      <c r="AG252" s="632"/>
      <c r="AH252" s="632"/>
      <c r="AI252" s="632"/>
      <c r="AJ252" s="632"/>
      <c r="AK252" s="632"/>
      <c r="AL252" s="632"/>
      <c r="AM252" s="632"/>
      <c r="AN252" s="632"/>
      <c r="AO252" s="632"/>
      <c r="AP252" s="632"/>
      <c r="AQ252" s="632"/>
      <c r="AR252" s="632"/>
      <c r="AS252" s="632"/>
      <c r="AT252" s="632"/>
      <c r="AU252" s="632"/>
      <c r="AV252" s="632"/>
      <c r="AW252" s="632"/>
      <c r="AX252" s="632"/>
      <c r="AY252" s="632"/>
      <c r="AZ252" s="632"/>
      <c r="BA252" s="632"/>
      <c r="BB252" s="632"/>
      <c r="BC252" s="632"/>
      <c r="BD252" s="632"/>
      <c r="BE252" s="632"/>
      <c r="BF252" s="632"/>
      <c r="BG252" s="632"/>
      <c r="BH252" s="632"/>
      <c r="BI252" s="632"/>
      <c r="BJ252" s="632"/>
      <c r="BK252" s="632"/>
      <c r="BL252" s="632"/>
      <c r="BM252" s="632"/>
      <c r="BN252" s="632"/>
    </row>
    <row r="253" spans="1:66" s="633" customFormat="1" ht="13.5" x14ac:dyDescent="0.25">
      <c r="A253" s="632"/>
      <c r="B253" s="632"/>
      <c r="C253" s="632"/>
      <c r="D253" s="632"/>
      <c r="E253" s="632"/>
      <c r="F253" s="632"/>
      <c r="G253" s="632"/>
      <c r="H253" s="632"/>
      <c r="I253" s="632"/>
      <c r="J253" s="632"/>
      <c r="K253" s="632"/>
      <c r="L253" s="632"/>
      <c r="M253" s="632"/>
      <c r="N253" s="632"/>
      <c r="O253" s="632"/>
      <c r="P253" s="632"/>
      <c r="Q253" s="632"/>
      <c r="R253" s="632"/>
      <c r="S253" s="632"/>
      <c r="T253" s="632"/>
      <c r="U253" s="632"/>
      <c r="V253" s="632"/>
      <c r="W253" s="632"/>
      <c r="X253" s="632"/>
      <c r="Y253" s="632"/>
      <c r="Z253" s="632"/>
      <c r="AA253" s="632"/>
      <c r="AB253" s="632"/>
      <c r="AC253" s="632"/>
      <c r="AD253" s="632"/>
      <c r="AE253" s="632"/>
      <c r="AF253" s="632"/>
      <c r="AG253" s="632"/>
      <c r="AH253" s="632"/>
      <c r="AI253" s="632"/>
      <c r="AJ253" s="632"/>
      <c r="AK253" s="632"/>
      <c r="AL253" s="632"/>
      <c r="AM253" s="632"/>
      <c r="AN253" s="632"/>
      <c r="AO253" s="632"/>
      <c r="AP253" s="632"/>
      <c r="AQ253" s="632"/>
      <c r="AR253" s="632"/>
      <c r="AS253" s="632"/>
      <c r="AT253" s="632"/>
      <c r="AU253" s="632"/>
      <c r="AV253" s="632"/>
      <c r="AW253" s="632"/>
      <c r="AX253" s="632"/>
      <c r="AY253" s="632"/>
      <c r="AZ253" s="632"/>
      <c r="BA253" s="632"/>
      <c r="BB253" s="632"/>
      <c r="BC253" s="632"/>
      <c r="BD253" s="632"/>
      <c r="BE253" s="632"/>
      <c r="BF253" s="632"/>
      <c r="BG253" s="632"/>
      <c r="BH253" s="632"/>
      <c r="BI253" s="632"/>
      <c r="BJ253" s="632"/>
      <c r="BK253" s="632"/>
      <c r="BL253" s="632"/>
      <c r="BM253" s="632"/>
      <c r="BN253" s="632"/>
    </row>
    <row r="254" spans="1:66" s="633" customFormat="1" ht="13.5" x14ac:dyDescent="0.25">
      <c r="A254" s="632"/>
      <c r="B254" s="632"/>
      <c r="C254" s="632"/>
      <c r="D254" s="632"/>
      <c r="E254" s="632"/>
      <c r="F254" s="632"/>
      <c r="G254" s="632"/>
      <c r="H254" s="632"/>
      <c r="I254" s="632"/>
      <c r="J254" s="632"/>
      <c r="K254" s="632"/>
      <c r="L254" s="632"/>
      <c r="M254" s="632"/>
      <c r="N254" s="632"/>
      <c r="O254" s="632"/>
      <c r="P254" s="632"/>
      <c r="Q254" s="632"/>
      <c r="R254" s="632"/>
      <c r="S254" s="632"/>
      <c r="T254" s="632"/>
      <c r="U254" s="632"/>
      <c r="V254" s="632"/>
      <c r="W254" s="632"/>
      <c r="X254" s="632"/>
      <c r="Y254" s="632"/>
      <c r="Z254" s="632"/>
      <c r="AA254" s="632"/>
      <c r="AB254" s="632"/>
      <c r="AC254" s="632"/>
      <c r="AD254" s="632"/>
      <c r="AE254" s="632"/>
      <c r="AF254" s="632"/>
      <c r="AG254" s="632"/>
      <c r="AH254" s="632"/>
      <c r="AI254" s="632"/>
      <c r="AJ254" s="632"/>
      <c r="AK254" s="632"/>
      <c r="AL254" s="632"/>
      <c r="AM254" s="632"/>
      <c r="AN254" s="632"/>
      <c r="AO254" s="632"/>
      <c r="AP254" s="632"/>
      <c r="AQ254" s="632"/>
      <c r="AR254" s="632"/>
      <c r="AS254" s="632"/>
      <c r="AT254" s="632"/>
      <c r="AU254" s="632"/>
      <c r="AV254" s="632"/>
      <c r="AW254" s="632"/>
      <c r="AX254" s="632"/>
      <c r="AY254" s="632"/>
      <c r="AZ254" s="632"/>
      <c r="BA254" s="632"/>
      <c r="BB254" s="632"/>
      <c r="BC254" s="632"/>
      <c r="BD254" s="632"/>
      <c r="BE254" s="632"/>
      <c r="BF254" s="632"/>
      <c r="BG254" s="632"/>
      <c r="BH254" s="632"/>
      <c r="BI254" s="632"/>
      <c r="BJ254" s="632"/>
      <c r="BK254" s="632"/>
      <c r="BL254" s="632"/>
      <c r="BM254" s="632"/>
      <c r="BN254" s="632"/>
    </row>
    <row r="255" spans="1:66" s="633" customFormat="1" ht="13.5" x14ac:dyDescent="0.25">
      <c r="A255" s="632"/>
      <c r="B255" s="632"/>
      <c r="C255" s="632"/>
      <c r="D255" s="632"/>
      <c r="E255" s="632"/>
      <c r="F255" s="632"/>
      <c r="G255" s="632"/>
      <c r="H255" s="632"/>
      <c r="I255" s="632"/>
      <c r="J255" s="632"/>
      <c r="K255" s="632"/>
      <c r="L255" s="632"/>
      <c r="M255" s="632"/>
      <c r="N255" s="632"/>
      <c r="O255" s="632"/>
      <c r="P255" s="632"/>
      <c r="Q255" s="632"/>
      <c r="R255" s="632"/>
      <c r="S255" s="632"/>
      <c r="T255" s="632"/>
      <c r="U255" s="632"/>
      <c r="V255" s="632"/>
      <c r="W255" s="632"/>
      <c r="X255" s="632"/>
      <c r="Y255" s="632"/>
      <c r="Z255" s="632"/>
      <c r="AA255" s="632"/>
      <c r="AB255" s="632"/>
      <c r="AC255" s="632"/>
      <c r="AD255" s="632"/>
      <c r="AE255" s="632"/>
      <c r="AF255" s="632"/>
      <c r="AG255" s="632"/>
      <c r="AH255" s="632"/>
      <c r="AI255" s="632"/>
      <c r="AJ255" s="632"/>
      <c r="AK255" s="632"/>
      <c r="AL255" s="632"/>
      <c r="AM255" s="632"/>
      <c r="AN255" s="632"/>
      <c r="AO255" s="632"/>
      <c r="AP255" s="632"/>
      <c r="AQ255" s="632"/>
      <c r="AR255" s="632"/>
      <c r="AS255" s="632"/>
      <c r="AT255" s="632"/>
      <c r="AU255" s="632"/>
      <c r="AV255" s="632"/>
      <c r="AW255" s="632"/>
      <c r="AX255" s="632"/>
      <c r="AY255" s="632"/>
      <c r="AZ255" s="632"/>
      <c r="BA255" s="632"/>
      <c r="BB255" s="632"/>
      <c r="BC255" s="632"/>
      <c r="BD255" s="632"/>
      <c r="BE255" s="632"/>
      <c r="BF255" s="632"/>
      <c r="BG255" s="632"/>
      <c r="BH255" s="632"/>
      <c r="BI255" s="632"/>
      <c r="BJ255" s="632"/>
      <c r="BK255" s="632"/>
      <c r="BL255" s="632"/>
      <c r="BM255" s="632"/>
      <c r="BN255" s="632"/>
    </row>
    <row r="256" spans="1:66" s="633" customFormat="1" ht="13.5" x14ac:dyDescent="0.25">
      <c r="A256" s="632"/>
      <c r="B256" s="632"/>
      <c r="C256" s="632"/>
      <c r="D256" s="632"/>
      <c r="E256" s="632"/>
      <c r="F256" s="632"/>
      <c r="G256" s="632"/>
      <c r="H256" s="632"/>
      <c r="I256" s="632"/>
      <c r="J256" s="632"/>
      <c r="K256" s="632"/>
      <c r="L256" s="632"/>
      <c r="M256" s="632"/>
      <c r="N256" s="632"/>
      <c r="O256" s="632"/>
      <c r="P256" s="632"/>
      <c r="Q256" s="632"/>
      <c r="R256" s="632"/>
      <c r="S256" s="632"/>
      <c r="T256" s="632"/>
      <c r="U256" s="632"/>
      <c r="V256" s="632"/>
      <c r="W256" s="632"/>
      <c r="X256" s="632"/>
      <c r="Y256" s="632"/>
      <c r="Z256" s="632"/>
      <c r="AA256" s="632"/>
      <c r="AB256" s="632"/>
      <c r="AC256" s="632"/>
      <c r="AD256" s="632"/>
      <c r="AE256" s="632"/>
      <c r="AF256" s="632"/>
      <c r="AG256" s="632"/>
      <c r="AH256" s="632"/>
      <c r="AI256" s="632"/>
      <c r="AJ256" s="632"/>
      <c r="AK256" s="632"/>
      <c r="AL256" s="632"/>
      <c r="AM256" s="632"/>
      <c r="AN256" s="632"/>
      <c r="AO256" s="632"/>
      <c r="AP256" s="632"/>
      <c r="AQ256" s="632"/>
      <c r="AR256" s="632"/>
      <c r="AS256" s="632"/>
      <c r="AT256" s="632"/>
      <c r="AU256" s="632"/>
      <c r="AV256" s="632"/>
      <c r="AW256" s="632"/>
      <c r="AX256" s="632"/>
      <c r="AY256" s="632"/>
      <c r="AZ256" s="632"/>
      <c r="BA256" s="632"/>
      <c r="BB256" s="632"/>
      <c r="BC256" s="632"/>
      <c r="BD256" s="632"/>
      <c r="BE256" s="632"/>
      <c r="BF256" s="632"/>
      <c r="BG256" s="632"/>
      <c r="BH256" s="632"/>
      <c r="BI256" s="632"/>
      <c r="BJ256" s="632"/>
      <c r="BK256" s="632"/>
      <c r="BL256" s="632"/>
      <c r="BM256" s="632"/>
      <c r="BN256" s="632"/>
    </row>
    <row r="257" spans="1:66" s="633" customFormat="1" ht="13.5" x14ac:dyDescent="0.25">
      <c r="A257" s="632"/>
      <c r="B257" s="632"/>
      <c r="C257" s="632"/>
      <c r="D257" s="632"/>
      <c r="E257" s="632"/>
      <c r="F257" s="632"/>
      <c r="G257" s="632"/>
      <c r="H257" s="632"/>
      <c r="I257" s="632"/>
      <c r="J257" s="632"/>
      <c r="K257" s="632"/>
      <c r="L257" s="632"/>
      <c r="M257" s="632"/>
      <c r="N257" s="632"/>
      <c r="O257" s="632"/>
      <c r="P257" s="632"/>
      <c r="Q257" s="632"/>
      <c r="R257" s="632"/>
      <c r="S257" s="632"/>
      <c r="T257" s="632"/>
      <c r="U257" s="632"/>
      <c r="V257" s="632"/>
      <c r="W257" s="632"/>
      <c r="X257" s="632"/>
      <c r="Y257" s="632"/>
      <c r="Z257" s="632"/>
      <c r="AA257" s="632"/>
      <c r="AB257" s="632"/>
      <c r="AC257" s="632"/>
      <c r="AD257" s="632"/>
      <c r="AE257" s="632"/>
      <c r="AF257" s="632"/>
      <c r="AG257" s="632"/>
      <c r="AH257" s="632"/>
      <c r="AI257" s="632"/>
      <c r="AJ257" s="632"/>
      <c r="AK257" s="632"/>
      <c r="AL257" s="632"/>
      <c r="AM257" s="632"/>
      <c r="AN257" s="632"/>
      <c r="AO257" s="632"/>
      <c r="AP257" s="632"/>
      <c r="AQ257" s="632"/>
      <c r="AR257" s="632"/>
      <c r="AS257" s="632"/>
      <c r="AT257" s="632"/>
      <c r="AU257" s="632"/>
      <c r="AV257" s="632"/>
      <c r="AW257" s="632"/>
      <c r="AX257" s="632"/>
      <c r="AY257" s="632"/>
      <c r="AZ257" s="632"/>
      <c r="BA257" s="632"/>
      <c r="BB257" s="632"/>
      <c r="BC257" s="632"/>
      <c r="BD257" s="632"/>
      <c r="BE257" s="632"/>
      <c r="BF257" s="632"/>
      <c r="BG257" s="632"/>
      <c r="BH257" s="632"/>
      <c r="BI257" s="632"/>
      <c r="BJ257" s="632"/>
      <c r="BK257" s="632"/>
      <c r="BL257" s="632"/>
      <c r="BM257" s="632"/>
      <c r="BN257" s="632"/>
    </row>
    <row r="258" spans="1:66" s="633" customFormat="1" ht="13.5" x14ac:dyDescent="0.25">
      <c r="A258" s="632"/>
      <c r="B258" s="632"/>
      <c r="C258" s="632"/>
      <c r="D258" s="632"/>
      <c r="E258" s="632"/>
      <c r="F258" s="632"/>
      <c r="G258" s="632"/>
      <c r="H258" s="632"/>
      <c r="I258" s="632"/>
      <c r="J258" s="632"/>
      <c r="K258" s="632"/>
      <c r="L258" s="632"/>
      <c r="M258" s="632"/>
      <c r="N258" s="632"/>
      <c r="O258" s="632"/>
      <c r="P258" s="632"/>
      <c r="Q258" s="632"/>
      <c r="R258" s="632"/>
      <c r="S258" s="632"/>
      <c r="T258" s="632"/>
      <c r="U258" s="632"/>
      <c r="V258" s="632"/>
      <c r="W258" s="632"/>
      <c r="X258" s="632"/>
      <c r="Y258" s="632"/>
      <c r="Z258" s="632"/>
      <c r="AA258" s="632"/>
      <c r="AB258" s="632"/>
      <c r="AC258" s="632"/>
      <c r="AD258" s="632"/>
      <c r="AE258" s="632"/>
      <c r="AF258" s="632"/>
      <c r="AG258" s="632"/>
      <c r="AH258" s="632"/>
      <c r="AI258" s="632"/>
      <c r="AJ258" s="632"/>
      <c r="AK258" s="632"/>
      <c r="AL258" s="632"/>
      <c r="AM258" s="632"/>
      <c r="AN258" s="632"/>
      <c r="AO258" s="632"/>
      <c r="AP258" s="632"/>
      <c r="AQ258" s="632"/>
      <c r="AR258" s="632"/>
      <c r="AS258" s="632"/>
      <c r="AT258" s="632"/>
      <c r="AU258" s="632"/>
      <c r="AV258" s="632"/>
      <c r="AW258" s="632"/>
      <c r="AX258" s="632"/>
      <c r="AY258" s="632"/>
      <c r="AZ258" s="632"/>
      <c r="BA258" s="632"/>
      <c r="BB258" s="632"/>
      <c r="BC258" s="632"/>
      <c r="BD258" s="632"/>
      <c r="BE258" s="632"/>
      <c r="BF258" s="632"/>
      <c r="BG258" s="632"/>
      <c r="BH258" s="632"/>
      <c r="BI258" s="632"/>
      <c r="BJ258" s="632"/>
      <c r="BK258" s="632"/>
      <c r="BL258" s="632"/>
      <c r="BM258" s="632"/>
      <c r="BN258" s="632"/>
    </row>
    <row r="259" spans="1:66" s="633" customFormat="1" ht="13.5" x14ac:dyDescent="0.25">
      <c r="A259" s="632"/>
      <c r="B259" s="632"/>
      <c r="C259" s="632"/>
      <c r="D259" s="632"/>
      <c r="E259" s="632"/>
      <c r="F259" s="632"/>
      <c r="G259" s="632"/>
      <c r="H259" s="632"/>
      <c r="I259" s="632"/>
      <c r="J259" s="632"/>
      <c r="K259" s="632"/>
      <c r="L259" s="632"/>
      <c r="M259" s="632"/>
      <c r="N259" s="632"/>
      <c r="O259" s="632"/>
      <c r="P259" s="632"/>
      <c r="Q259" s="632"/>
      <c r="R259" s="632"/>
      <c r="S259" s="632"/>
      <c r="T259" s="632"/>
      <c r="U259" s="632"/>
      <c r="V259" s="632"/>
      <c r="W259" s="632"/>
      <c r="X259" s="632"/>
      <c r="Y259" s="632"/>
      <c r="Z259" s="632"/>
      <c r="AA259" s="632"/>
      <c r="AB259" s="632"/>
      <c r="AC259" s="632"/>
      <c r="AD259" s="632"/>
      <c r="AE259" s="632"/>
      <c r="AF259" s="632"/>
      <c r="AG259" s="632"/>
      <c r="AH259" s="632"/>
      <c r="AI259" s="632"/>
      <c r="AJ259" s="632"/>
      <c r="AK259" s="632"/>
      <c r="AL259" s="632"/>
      <c r="AM259" s="632"/>
      <c r="AN259" s="632"/>
      <c r="AO259" s="632"/>
      <c r="AP259" s="632"/>
      <c r="AQ259" s="632"/>
      <c r="AR259" s="632"/>
      <c r="AS259" s="632"/>
      <c r="AT259" s="632"/>
      <c r="AU259" s="632"/>
      <c r="AV259" s="632"/>
      <c r="AW259" s="632"/>
      <c r="AX259" s="632"/>
      <c r="AY259" s="632"/>
      <c r="AZ259" s="632"/>
      <c r="BA259" s="632"/>
      <c r="BB259" s="632"/>
      <c r="BC259" s="632"/>
      <c r="BD259" s="632"/>
      <c r="BE259" s="632"/>
      <c r="BF259" s="632"/>
      <c r="BG259" s="632"/>
      <c r="BH259" s="632"/>
      <c r="BI259" s="632"/>
      <c r="BJ259" s="632"/>
      <c r="BK259" s="632"/>
      <c r="BL259" s="632"/>
      <c r="BM259" s="632"/>
      <c r="BN259" s="632"/>
    </row>
    <row r="260" spans="1:66" s="633" customFormat="1" ht="13.5" x14ac:dyDescent="0.25">
      <c r="A260" s="632"/>
      <c r="B260" s="632"/>
      <c r="C260" s="632"/>
      <c r="D260" s="632"/>
      <c r="E260" s="632"/>
      <c r="F260" s="632"/>
      <c r="G260" s="632"/>
      <c r="H260" s="632"/>
      <c r="I260" s="632"/>
      <c r="J260" s="632"/>
      <c r="K260" s="632"/>
      <c r="L260" s="632"/>
      <c r="M260" s="632"/>
      <c r="N260" s="632"/>
      <c r="O260" s="632"/>
      <c r="P260" s="632"/>
      <c r="Q260" s="632"/>
      <c r="R260" s="632"/>
      <c r="S260" s="632"/>
      <c r="T260" s="632"/>
      <c r="U260" s="632"/>
      <c r="V260" s="632"/>
      <c r="W260" s="632"/>
      <c r="X260" s="632"/>
      <c r="Y260" s="632"/>
      <c r="Z260" s="632"/>
      <c r="AA260" s="632"/>
      <c r="AB260" s="632"/>
      <c r="AC260" s="632"/>
      <c r="AD260" s="632"/>
      <c r="AE260" s="632"/>
      <c r="AF260" s="632"/>
      <c r="AG260" s="632"/>
      <c r="AH260" s="632"/>
      <c r="AI260" s="632"/>
      <c r="AJ260" s="632"/>
      <c r="AK260" s="632"/>
      <c r="AL260" s="632"/>
      <c r="AM260" s="632"/>
      <c r="AN260" s="632"/>
      <c r="AO260" s="632"/>
      <c r="AP260" s="632"/>
      <c r="AQ260" s="632"/>
      <c r="AR260" s="632"/>
      <c r="AS260" s="632"/>
      <c r="AT260" s="632"/>
      <c r="AU260" s="632"/>
      <c r="AV260" s="632"/>
      <c r="AW260" s="632"/>
      <c r="AX260" s="632"/>
      <c r="AY260" s="632"/>
      <c r="AZ260" s="632"/>
      <c r="BA260" s="632"/>
      <c r="BB260" s="632"/>
      <c r="BC260" s="632"/>
      <c r="BD260" s="632"/>
      <c r="BE260" s="632"/>
      <c r="BF260" s="632"/>
      <c r="BG260" s="632"/>
      <c r="BH260" s="632"/>
      <c r="BI260" s="632"/>
      <c r="BJ260" s="632"/>
      <c r="BK260" s="632"/>
      <c r="BL260" s="632"/>
      <c r="BM260" s="632"/>
      <c r="BN260" s="632"/>
    </row>
    <row r="261" spans="1:66" s="633" customFormat="1" ht="13.5" x14ac:dyDescent="0.25">
      <c r="A261" s="632"/>
      <c r="B261" s="632"/>
      <c r="C261" s="632"/>
      <c r="D261" s="632"/>
      <c r="E261" s="632"/>
      <c r="F261" s="632"/>
      <c r="G261" s="632"/>
      <c r="H261" s="632"/>
      <c r="I261" s="632"/>
      <c r="J261" s="632"/>
      <c r="K261" s="632"/>
      <c r="L261" s="632"/>
      <c r="M261" s="632"/>
      <c r="N261" s="632"/>
      <c r="O261" s="632"/>
      <c r="P261" s="632"/>
      <c r="Q261" s="632"/>
      <c r="R261" s="632"/>
      <c r="S261" s="632"/>
      <c r="T261" s="632"/>
      <c r="U261" s="632"/>
      <c r="V261" s="632"/>
      <c r="W261" s="632"/>
      <c r="X261" s="632"/>
      <c r="Y261" s="632"/>
      <c r="Z261" s="632"/>
      <c r="AA261" s="632"/>
      <c r="AB261" s="632"/>
      <c r="AC261" s="632"/>
      <c r="AD261" s="632"/>
      <c r="AE261" s="632"/>
      <c r="AF261" s="632"/>
      <c r="AG261" s="632"/>
      <c r="AH261" s="632"/>
      <c r="AI261" s="632"/>
      <c r="AJ261" s="632"/>
      <c r="AK261" s="632"/>
      <c r="AL261" s="632"/>
      <c r="AM261" s="632"/>
      <c r="AN261" s="632"/>
      <c r="AO261" s="632"/>
      <c r="AP261" s="632"/>
      <c r="AQ261" s="632"/>
      <c r="AR261" s="632"/>
      <c r="AS261" s="632"/>
      <c r="AT261" s="632"/>
      <c r="AU261" s="632"/>
      <c r="AV261" s="632"/>
      <c r="AW261" s="632"/>
      <c r="AX261" s="632"/>
      <c r="AY261" s="632"/>
      <c r="AZ261" s="632"/>
      <c r="BA261" s="632"/>
      <c r="BB261" s="632"/>
      <c r="BC261" s="632"/>
      <c r="BD261" s="632"/>
      <c r="BE261" s="632"/>
      <c r="BF261" s="632"/>
      <c r="BG261" s="632"/>
      <c r="BH261" s="632"/>
      <c r="BI261" s="632"/>
      <c r="BJ261" s="632"/>
      <c r="BK261" s="632"/>
      <c r="BL261" s="632"/>
      <c r="BM261" s="632"/>
      <c r="BN261" s="632"/>
    </row>
    <row r="262" spans="1:66" s="633" customFormat="1" ht="13.5" x14ac:dyDescent="0.25">
      <c r="A262" s="632"/>
      <c r="B262" s="632"/>
      <c r="C262" s="632"/>
      <c r="D262" s="632"/>
      <c r="E262" s="632"/>
      <c r="F262" s="632"/>
      <c r="G262" s="632"/>
      <c r="H262" s="632"/>
      <c r="I262" s="632"/>
      <c r="J262" s="632"/>
      <c r="K262" s="632"/>
      <c r="L262" s="632"/>
      <c r="M262" s="632"/>
      <c r="N262" s="632"/>
      <c r="O262" s="632"/>
      <c r="P262" s="632"/>
      <c r="Q262" s="632"/>
      <c r="R262" s="632"/>
      <c r="S262" s="632"/>
      <c r="T262" s="632"/>
      <c r="U262" s="632"/>
      <c r="V262" s="632"/>
      <c r="W262" s="632"/>
      <c r="X262" s="632"/>
      <c r="Y262" s="632"/>
      <c r="Z262" s="632"/>
      <c r="AA262" s="632"/>
      <c r="AB262" s="632"/>
      <c r="AC262" s="632"/>
      <c r="AD262" s="632"/>
      <c r="AE262" s="632"/>
      <c r="AF262" s="632"/>
      <c r="AG262" s="632"/>
      <c r="AH262" s="632"/>
      <c r="AI262" s="632"/>
      <c r="AJ262" s="632"/>
      <c r="AK262" s="632"/>
      <c r="AL262" s="632"/>
      <c r="AM262" s="632"/>
      <c r="AN262" s="632"/>
      <c r="AO262" s="632"/>
      <c r="AP262" s="632"/>
      <c r="AQ262" s="632"/>
      <c r="AR262" s="632"/>
      <c r="AS262" s="632"/>
      <c r="AT262" s="632"/>
      <c r="AU262" s="632"/>
      <c r="AV262" s="632"/>
      <c r="AW262" s="632"/>
      <c r="AX262" s="632"/>
      <c r="AY262" s="632"/>
      <c r="AZ262" s="632"/>
      <c r="BA262" s="632"/>
      <c r="BB262" s="632"/>
      <c r="BC262" s="632"/>
      <c r="BD262" s="632"/>
      <c r="BE262" s="632"/>
      <c r="BF262" s="632"/>
      <c r="BG262" s="632"/>
      <c r="BH262" s="632"/>
      <c r="BI262" s="632"/>
      <c r="BJ262" s="632"/>
      <c r="BK262" s="632"/>
      <c r="BL262" s="632"/>
      <c r="BM262" s="632"/>
      <c r="BN262" s="632"/>
    </row>
    <row r="263" spans="1:66" s="633" customFormat="1" ht="13.5" x14ac:dyDescent="0.25">
      <c r="A263" s="632"/>
      <c r="B263" s="632"/>
      <c r="C263" s="632"/>
      <c r="D263" s="632"/>
      <c r="E263" s="632"/>
      <c r="F263" s="632"/>
      <c r="G263" s="632"/>
      <c r="H263" s="632"/>
      <c r="I263" s="632"/>
      <c r="J263" s="632"/>
      <c r="K263" s="632"/>
      <c r="L263" s="632"/>
      <c r="M263" s="632"/>
      <c r="N263" s="632"/>
      <c r="O263" s="632"/>
      <c r="P263" s="632"/>
      <c r="Q263" s="632"/>
      <c r="R263" s="632"/>
      <c r="S263" s="632"/>
      <c r="T263" s="632"/>
      <c r="U263" s="632"/>
      <c r="V263" s="632"/>
      <c r="W263" s="632"/>
      <c r="X263" s="632"/>
      <c r="Y263" s="632"/>
      <c r="Z263" s="632"/>
      <c r="AA263" s="632"/>
      <c r="AB263" s="632"/>
      <c r="AC263" s="632"/>
      <c r="AD263" s="632"/>
      <c r="AE263" s="632"/>
      <c r="AF263" s="632"/>
      <c r="AG263" s="632"/>
      <c r="AH263" s="632"/>
      <c r="AI263" s="632"/>
      <c r="AJ263" s="632"/>
      <c r="AK263" s="632"/>
      <c r="AL263" s="632"/>
      <c r="AM263" s="632"/>
      <c r="AN263" s="632"/>
      <c r="AO263" s="632"/>
      <c r="AP263" s="632"/>
      <c r="AQ263" s="632"/>
      <c r="AR263" s="632"/>
      <c r="AS263" s="632"/>
      <c r="AT263" s="632"/>
      <c r="AU263" s="632"/>
      <c r="AV263" s="632"/>
      <c r="AW263" s="632"/>
      <c r="AX263" s="632"/>
      <c r="AY263" s="632"/>
      <c r="AZ263" s="632"/>
      <c r="BA263" s="632"/>
      <c r="BB263" s="632"/>
      <c r="BC263" s="632"/>
      <c r="BD263" s="632"/>
      <c r="BE263" s="632"/>
      <c r="BF263" s="632"/>
      <c r="BG263" s="632"/>
      <c r="BH263" s="632"/>
      <c r="BI263" s="632"/>
      <c r="BJ263" s="632"/>
      <c r="BK263" s="632"/>
      <c r="BL263" s="632"/>
      <c r="BM263" s="632"/>
      <c r="BN263" s="632"/>
    </row>
    <row r="264" spans="1:66" s="633" customFormat="1" ht="13.5" x14ac:dyDescent="0.25">
      <c r="A264" s="632"/>
      <c r="B264" s="632"/>
      <c r="C264" s="632"/>
      <c r="D264" s="632"/>
      <c r="E264" s="632"/>
      <c r="F264" s="632"/>
      <c r="G264" s="632"/>
      <c r="H264" s="632"/>
      <c r="I264" s="632"/>
      <c r="J264" s="632"/>
      <c r="K264" s="632"/>
      <c r="L264" s="632"/>
      <c r="M264" s="632"/>
      <c r="N264" s="632"/>
      <c r="O264" s="632"/>
      <c r="P264" s="632"/>
      <c r="Q264" s="632"/>
      <c r="R264" s="632"/>
      <c r="S264" s="632"/>
      <c r="T264" s="632"/>
      <c r="U264" s="632"/>
      <c r="V264" s="632"/>
      <c r="W264" s="632"/>
      <c r="X264" s="632"/>
      <c r="Y264" s="632"/>
      <c r="Z264" s="632"/>
      <c r="AA264" s="632"/>
      <c r="AB264" s="632"/>
      <c r="AC264" s="632"/>
      <c r="AD264" s="632"/>
      <c r="AE264" s="632"/>
      <c r="AF264" s="632"/>
      <c r="AG264" s="632"/>
      <c r="AH264" s="632"/>
      <c r="AI264" s="632"/>
      <c r="AJ264" s="632"/>
      <c r="AK264" s="632"/>
      <c r="AL264" s="632"/>
      <c r="AM264" s="632"/>
      <c r="AN264" s="632"/>
      <c r="AO264" s="632"/>
      <c r="AP264" s="632"/>
      <c r="AQ264" s="632"/>
      <c r="AR264" s="632"/>
      <c r="AS264" s="632"/>
      <c r="AT264" s="632"/>
      <c r="AU264" s="632"/>
      <c r="AV264" s="632"/>
      <c r="AW264" s="632"/>
      <c r="AX264" s="632"/>
      <c r="AY264" s="632"/>
      <c r="AZ264" s="632"/>
      <c r="BA264" s="632"/>
      <c r="BB264" s="632"/>
      <c r="BC264" s="632"/>
      <c r="BD264" s="632"/>
      <c r="BE264" s="632"/>
      <c r="BF264" s="632"/>
      <c r="BG264" s="632"/>
      <c r="BH264" s="632"/>
      <c r="BI264" s="632"/>
      <c r="BJ264" s="632"/>
      <c r="BK264" s="632"/>
      <c r="BL264" s="632"/>
      <c r="BM264" s="632"/>
      <c r="BN264" s="632"/>
    </row>
    <row r="265" spans="1:66" s="633" customFormat="1" ht="13.5" x14ac:dyDescent="0.25">
      <c r="A265" s="632"/>
      <c r="B265" s="632"/>
      <c r="C265" s="632"/>
      <c r="D265" s="632"/>
      <c r="E265" s="632"/>
      <c r="F265" s="632"/>
      <c r="G265" s="632"/>
      <c r="H265" s="632"/>
      <c r="I265" s="632"/>
      <c r="J265" s="632"/>
      <c r="K265" s="632"/>
      <c r="L265" s="632"/>
      <c r="M265" s="632"/>
      <c r="N265" s="632"/>
      <c r="O265" s="632"/>
      <c r="P265" s="632"/>
      <c r="Q265" s="632"/>
      <c r="R265" s="632"/>
      <c r="S265" s="632"/>
      <c r="T265" s="632"/>
      <c r="U265" s="632"/>
      <c r="V265" s="632"/>
      <c r="W265" s="632"/>
      <c r="X265" s="632"/>
      <c r="Y265" s="632"/>
      <c r="Z265" s="632"/>
      <c r="AA265" s="632"/>
      <c r="AB265" s="632"/>
      <c r="AC265" s="632"/>
      <c r="AD265" s="632"/>
      <c r="AE265" s="632"/>
      <c r="AF265" s="632"/>
      <c r="AG265" s="632"/>
      <c r="AH265" s="632"/>
      <c r="AI265" s="632"/>
      <c r="AJ265" s="632"/>
      <c r="AK265" s="632"/>
      <c r="AL265" s="632"/>
      <c r="AM265" s="632"/>
      <c r="AN265" s="632"/>
      <c r="AO265" s="632"/>
      <c r="AP265" s="632"/>
      <c r="AQ265" s="632"/>
      <c r="AR265" s="632"/>
      <c r="AS265" s="632"/>
      <c r="AT265" s="632"/>
      <c r="AU265" s="632"/>
      <c r="AV265" s="632"/>
      <c r="AW265" s="632"/>
      <c r="AX265" s="632"/>
      <c r="AY265" s="632"/>
      <c r="AZ265" s="632"/>
      <c r="BA265" s="632"/>
      <c r="BB265" s="632"/>
      <c r="BC265" s="632"/>
      <c r="BD265" s="632"/>
      <c r="BE265" s="632"/>
      <c r="BF265" s="632"/>
      <c r="BG265" s="632"/>
      <c r="BH265" s="632"/>
      <c r="BI265" s="632"/>
      <c r="BJ265" s="632"/>
      <c r="BK265" s="632"/>
      <c r="BL265" s="632"/>
      <c r="BM265" s="632"/>
      <c r="BN265" s="632"/>
    </row>
    <row r="266" spans="1:66" s="633" customFormat="1" ht="13.5" x14ac:dyDescent="0.25">
      <c r="A266" s="632"/>
      <c r="B266" s="632"/>
      <c r="C266" s="632"/>
      <c r="D266" s="632"/>
      <c r="E266" s="632"/>
      <c r="F266" s="632"/>
      <c r="G266" s="632"/>
      <c r="H266" s="632"/>
      <c r="I266" s="632"/>
      <c r="J266" s="632"/>
      <c r="K266" s="632"/>
      <c r="L266" s="632"/>
      <c r="M266" s="632"/>
      <c r="N266" s="632"/>
      <c r="O266" s="632"/>
      <c r="P266" s="632"/>
      <c r="Q266" s="632"/>
      <c r="R266" s="632"/>
      <c r="S266" s="632"/>
      <c r="T266" s="632"/>
      <c r="U266" s="632"/>
      <c r="V266" s="632"/>
      <c r="W266" s="632"/>
      <c r="X266" s="632"/>
      <c r="Y266" s="632"/>
      <c r="Z266" s="632"/>
      <c r="AA266" s="632"/>
      <c r="AB266" s="632"/>
      <c r="AC266" s="632"/>
      <c r="AD266" s="632"/>
      <c r="AE266" s="632"/>
      <c r="AF266" s="632"/>
      <c r="AG266" s="632"/>
      <c r="AH266" s="632"/>
      <c r="AI266" s="632"/>
      <c r="AJ266" s="632"/>
      <c r="AK266" s="632"/>
      <c r="AL266" s="632"/>
      <c r="AM266" s="632"/>
      <c r="AN266" s="632"/>
      <c r="AO266" s="632"/>
      <c r="AP266" s="632"/>
      <c r="AQ266" s="632"/>
      <c r="AR266" s="632"/>
      <c r="AS266" s="632"/>
      <c r="AT266" s="632"/>
      <c r="AU266" s="632"/>
      <c r="AV266" s="632"/>
      <c r="AW266" s="632"/>
      <c r="AX266" s="632"/>
      <c r="AY266" s="632"/>
      <c r="AZ266" s="632"/>
      <c r="BA266" s="632"/>
      <c r="BB266" s="632"/>
      <c r="BC266" s="632"/>
      <c r="BD266" s="632"/>
      <c r="BE266" s="632"/>
      <c r="BF266" s="632"/>
      <c r="BG266" s="632"/>
      <c r="BH266" s="632"/>
      <c r="BI266" s="632"/>
      <c r="BJ266" s="632"/>
      <c r="BK266" s="632"/>
      <c r="BL266" s="632"/>
      <c r="BM266" s="632"/>
      <c r="BN266" s="632"/>
    </row>
    <row r="267" spans="1:66" s="633" customFormat="1" ht="13.5" x14ac:dyDescent="0.25">
      <c r="A267" s="632"/>
      <c r="B267" s="632"/>
      <c r="C267" s="632"/>
      <c r="D267" s="632"/>
      <c r="E267" s="632"/>
      <c r="F267" s="632"/>
      <c r="G267" s="632"/>
      <c r="H267" s="632"/>
      <c r="I267" s="632"/>
      <c r="J267" s="632"/>
      <c r="K267" s="632"/>
      <c r="L267" s="632"/>
      <c r="M267" s="632"/>
      <c r="N267" s="632"/>
      <c r="O267" s="632"/>
      <c r="P267" s="632"/>
      <c r="Q267" s="632"/>
      <c r="R267" s="632"/>
      <c r="S267" s="632"/>
      <c r="T267" s="632"/>
      <c r="U267" s="632"/>
      <c r="V267" s="632"/>
      <c r="W267" s="632"/>
      <c r="X267" s="632"/>
      <c r="Y267" s="632"/>
      <c r="Z267" s="632"/>
      <c r="AA267" s="632"/>
      <c r="AB267" s="632"/>
      <c r="AC267" s="632"/>
      <c r="AD267" s="632"/>
      <c r="AE267" s="632"/>
      <c r="AF267" s="632"/>
      <c r="AG267" s="632"/>
      <c r="AH267" s="632"/>
      <c r="AI267" s="632"/>
      <c r="AJ267" s="632"/>
      <c r="AK267" s="632"/>
      <c r="AL267" s="632"/>
      <c r="AM267" s="632"/>
      <c r="AN267" s="632"/>
      <c r="AO267" s="632"/>
      <c r="AP267" s="632"/>
      <c r="AQ267" s="632"/>
      <c r="AR267" s="632"/>
      <c r="AS267" s="632"/>
      <c r="AT267" s="632"/>
      <c r="AU267" s="632"/>
      <c r="AV267" s="632"/>
      <c r="AW267" s="632"/>
      <c r="AX267" s="632"/>
      <c r="AY267" s="632"/>
      <c r="AZ267" s="632"/>
      <c r="BA267" s="632"/>
      <c r="BB267" s="632"/>
      <c r="BC267" s="632"/>
      <c r="BD267" s="632"/>
      <c r="BE267" s="632"/>
      <c r="BF267" s="632"/>
      <c r="BG267" s="632"/>
      <c r="BH267" s="632"/>
      <c r="BI267" s="632"/>
      <c r="BJ267" s="632"/>
      <c r="BK267" s="632"/>
      <c r="BL267" s="632"/>
      <c r="BM267" s="632"/>
      <c r="BN267" s="632"/>
    </row>
    <row r="268" spans="1:66" s="633" customFormat="1" ht="13.5" x14ac:dyDescent="0.25">
      <c r="A268" s="632"/>
      <c r="B268" s="632"/>
      <c r="C268" s="632"/>
      <c r="D268" s="632"/>
      <c r="E268" s="632"/>
      <c r="F268" s="632"/>
      <c r="G268" s="632"/>
      <c r="H268" s="632"/>
      <c r="I268" s="632"/>
      <c r="J268" s="632"/>
      <c r="K268" s="632"/>
      <c r="L268" s="632"/>
      <c r="M268" s="632"/>
      <c r="N268" s="632"/>
      <c r="O268" s="632"/>
      <c r="P268" s="632"/>
      <c r="Q268" s="632"/>
      <c r="R268" s="632"/>
      <c r="S268" s="632"/>
      <c r="T268" s="632"/>
      <c r="U268" s="632"/>
      <c r="V268" s="632"/>
      <c r="W268" s="632"/>
      <c r="X268" s="632"/>
      <c r="Y268" s="632"/>
      <c r="Z268" s="632"/>
      <c r="AA268" s="632"/>
      <c r="AB268" s="632"/>
      <c r="AC268" s="632"/>
      <c r="AD268" s="632"/>
      <c r="AE268" s="632"/>
      <c r="AF268" s="632"/>
      <c r="AG268" s="632"/>
      <c r="AH268" s="632"/>
      <c r="AI268" s="632"/>
      <c r="AJ268" s="632"/>
      <c r="AK268" s="632"/>
      <c r="AL268" s="632"/>
      <c r="AM268" s="632"/>
      <c r="AN268" s="632"/>
      <c r="AO268" s="632"/>
      <c r="AP268" s="632"/>
      <c r="AQ268" s="632"/>
      <c r="AR268" s="632"/>
      <c r="AS268" s="632"/>
      <c r="AT268" s="632"/>
      <c r="AU268" s="632"/>
      <c r="AV268" s="632"/>
      <c r="AW268" s="632"/>
      <c r="AX268" s="632"/>
      <c r="AY268" s="632"/>
      <c r="AZ268" s="632"/>
      <c r="BA268" s="632"/>
      <c r="BB268" s="632"/>
      <c r="BC268" s="632"/>
      <c r="BD268" s="632"/>
      <c r="BE268" s="632"/>
      <c r="BF268" s="632"/>
      <c r="BG268" s="632"/>
      <c r="BH268" s="632"/>
      <c r="BI268" s="632"/>
      <c r="BJ268" s="632"/>
      <c r="BK268" s="632"/>
      <c r="BL268" s="632"/>
      <c r="BM268" s="632"/>
      <c r="BN268" s="632"/>
    </row>
    <row r="269" spans="1:66" s="633" customFormat="1" ht="13.5" x14ac:dyDescent="0.25">
      <c r="A269" s="632"/>
      <c r="B269" s="632"/>
      <c r="C269" s="632"/>
      <c r="D269" s="632"/>
      <c r="E269" s="632"/>
      <c r="F269" s="632"/>
      <c r="G269" s="632"/>
      <c r="H269" s="632"/>
      <c r="I269" s="632"/>
      <c r="J269" s="632"/>
      <c r="K269" s="632"/>
      <c r="L269" s="632"/>
      <c r="M269" s="632"/>
      <c r="N269" s="632"/>
      <c r="O269" s="632"/>
      <c r="P269" s="632"/>
      <c r="Q269" s="632"/>
      <c r="R269" s="632"/>
      <c r="S269" s="632"/>
      <c r="T269" s="632"/>
      <c r="U269" s="632"/>
      <c r="V269" s="632"/>
      <c r="W269" s="632"/>
      <c r="X269" s="632"/>
      <c r="Y269" s="632"/>
      <c r="Z269" s="632"/>
      <c r="AA269" s="632"/>
      <c r="AB269" s="632"/>
      <c r="AC269" s="632"/>
      <c r="AD269" s="632"/>
      <c r="AE269" s="632"/>
      <c r="AF269" s="632"/>
      <c r="AG269" s="632"/>
      <c r="AH269" s="632"/>
      <c r="AI269" s="632"/>
      <c r="AJ269" s="632"/>
      <c r="AK269" s="632"/>
      <c r="AL269" s="632"/>
      <c r="AM269" s="632"/>
      <c r="AN269" s="632"/>
      <c r="AO269" s="632"/>
      <c r="AP269" s="632"/>
      <c r="AQ269" s="632"/>
      <c r="AR269" s="632"/>
      <c r="AS269" s="632"/>
      <c r="AT269" s="632"/>
      <c r="AU269" s="632"/>
      <c r="AV269" s="632"/>
      <c r="AW269" s="632"/>
      <c r="AX269" s="632"/>
      <c r="AY269" s="632"/>
      <c r="AZ269" s="632"/>
      <c r="BA269" s="632"/>
      <c r="BB269" s="632"/>
      <c r="BC269" s="632"/>
      <c r="BD269" s="632"/>
      <c r="BE269" s="632"/>
      <c r="BF269" s="632"/>
      <c r="BG269" s="632"/>
      <c r="BH269" s="632"/>
      <c r="BI269" s="632"/>
      <c r="BJ269" s="632"/>
      <c r="BK269" s="632"/>
      <c r="BL269" s="632"/>
      <c r="BM269" s="632"/>
      <c r="BN269" s="632"/>
    </row>
    <row r="270" spans="1:66" s="633" customFormat="1" ht="13.5" x14ac:dyDescent="0.25">
      <c r="A270" s="632"/>
      <c r="B270" s="632"/>
      <c r="C270" s="632"/>
      <c r="D270" s="632"/>
      <c r="E270" s="632"/>
      <c r="F270" s="632"/>
      <c r="G270" s="632"/>
      <c r="H270" s="632"/>
      <c r="I270" s="632"/>
      <c r="J270" s="632"/>
      <c r="K270" s="632"/>
      <c r="L270" s="632"/>
      <c r="M270" s="632"/>
      <c r="N270" s="632"/>
      <c r="O270" s="632"/>
      <c r="P270" s="632"/>
      <c r="Q270" s="632"/>
      <c r="R270" s="632"/>
      <c r="S270" s="632"/>
      <c r="T270" s="632"/>
      <c r="U270" s="632"/>
      <c r="V270" s="632"/>
      <c r="W270" s="632"/>
      <c r="X270" s="632"/>
      <c r="Y270" s="632"/>
      <c r="Z270" s="632"/>
      <c r="AA270" s="632"/>
      <c r="AB270" s="632"/>
      <c r="AC270" s="632"/>
      <c r="AD270" s="632"/>
      <c r="AE270" s="632"/>
      <c r="AF270" s="632"/>
      <c r="AG270" s="632"/>
      <c r="AH270" s="632"/>
      <c r="AI270" s="632"/>
      <c r="AJ270" s="632"/>
      <c r="AK270" s="632"/>
      <c r="AL270" s="632"/>
      <c r="AM270" s="632"/>
      <c r="AN270" s="632"/>
      <c r="AO270" s="632"/>
      <c r="AP270" s="632"/>
      <c r="AQ270" s="632"/>
      <c r="AR270" s="632"/>
      <c r="AS270" s="632"/>
      <c r="AT270" s="632"/>
      <c r="AU270" s="632"/>
      <c r="AV270" s="632"/>
      <c r="AW270" s="632"/>
      <c r="AX270" s="632"/>
      <c r="AY270" s="632"/>
      <c r="AZ270" s="632"/>
      <c r="BA270" s="632"/>
      <c r="BB270" s="632"/>
      <c r="BC270" s="632"/>
      <c r="BD270" s="632"/>
      <c r="BE270" s="632"/>
      <c r="BF270" s="632"/>
      <c r="BG270" s="632"/>
      <c r="BH270" s="632"/>
      <c r="BI270" s="632"/>
      <c r="BJ270" s="632"/>
      <c r="BK270" s="632"/>
      <c r="BL270" s="632"/>
      <c r="BM270" s="632"/>
      <c r="BN270" s="632"/>
    </row>
    <row r="271" spans="1:66" s="633" customFormat="1" ht="13.5" x14ac:dyDescent="0.25">
      <c r="A271" s="632"/>
      <c r="B271" s="632"/>
      <c r="C271" s="632"/>
      <c r="D271" s="632"/>
      <c r="E271" s="632"/>
      <c r="F271" s="632"/>
      <c r="G271" s="632"/>
      <c r="H271" s="632"/>
      <c r="I271" s="632"/>
      <c r="J271" s="632"/>
      <c r="K271" s="632"/>
      <c r="L271" s="632"/>
      <c r="M271" s="632"/>
      <c r="N271" s="632"/>
      <c r="O271" s="632"/>
      <c r="P271" s="632"/>
      <c r="Q271" s="632"/>
      <c r="R271" s="632"/>
      <c r="S271" s="632"/>
      <c r="T271" s="632"/>
      <c r="U271" s="632"/>
      <c r="V271" s="632"/>
      <c r="W271" s="632"/>
      <c r="X271" s="632"/>
      <c r="Y271" s="632"/>
      <c r="Z271" s="632"/>
      <c r="AA271" s="632"/>
      <c r="AB271" s="632"/>
      <c r="AC271" s="632"/>
      <c r="AD271" s="632"/>
      <c r="AE271" s="632"/>
      <c r="AF271" s="632"/>
      <c r="AG271" s="632"/>
      <c r="AH271" s="632"/>
      <c r="AI271" s="632"/>
      <c r="AJ271" s="632"/>
      <c r="AK271" s="632"/>
      <c r="AL271" s="632"/>
      <c r="AM271" s="632"/>
      <c r="AN271" s="632"/>
      <c r="AO271" s="632"/>
      <c r="AP271" s="632"/>
      <c r="AQ271" s="632"/>
      <c r="AR271" s="632"/>
      <c r="AS271" s="632"/>
      <c r="AT271" s="632"/>
      <c r="AU271" s="632"/>
      <c r="AV271" s="632"/>
      <c r="AW271" s="632"/>
      <c r="AX271" s="632"/>
      <c r="AY271" s="632"/>
      <c r="AZ271" s="632"/>
      <c r="BA271" s="632"/>
      <c r="BB271" s="632"/>
      <c r="BC271" s="632"/>
      <c r="BD271" s="632"/>
      <c r="BE271" s="632"/>
      <c r="BF271" s="632"/>
      <c r="BG271" s="632"/>
      <c r="BH271" s="632"/>
      <c r="BI271" s="632"/>
      <c r="BJ271" s="632"/>
      <c r="BK271" s="632"/>
      <c r="BL271" s="632"/>
      <c r="BM271" s="632"/>
      <c r="BN271" s="632"/>
    </row>
    <row r="272" spans="1:66" s="633" customFormat="1" ht="13.5" x14ac:dyDescent="0.25">
      <c r="A272" s="632"/>
      <c r="B272" s="632"/>
      <c r="C272" s="632"/>
      <c r="D272" s="632"/>
      <c r="E272" s="632"/>
      <c r="F272" s="632"/>
      <c r="G272" s="632"/>
      <c r="H272" s="632"/>
      <c r="I272" s="632"/>
      <c r="J272" s="632"/>
      <c r="K272" s="632"/>
      <c r="L272" s="632"/>
      <c r="M272" s="632"/>
      <c r="N272" s="632"/>
      <c r="O272" s="632"/>
      <c r="P272" s="632"/>
      <c r="Q272" s="632"/>
      <c r="R272" s="632"/>
      <c r="S272" s="632"/>
      <c r="T272" s="632"/>
      <c r="U272" s="632"/>
      <c r="V272" s="632"/>
      <c r="W272" s="632"/>
      <c r="X272" s="632"/>
      <c r="Y272" s="632"/>
      <c r="Z272" s="632"/>
      <c r="AA272" s="632"/>
      <c r="AB272" s="632"/>
      <c r="AC272" s="632"/>
      <c r="AD272" s="632"/>
      <c r="AE272" s="632"/>
      <c r="AF272" s="632"/>
      <c r="AG272" s="632"/>
      <c r="AH272" s="632"/>
      <c r="AI272" s="632"/>
      <c r="AJ272" s="632"/>
      <c r="AK272" s="632"/>
      <c r="AL272" s="632"/>
      <c r="AM272" s="632"/>
      <c r="AN272" s="632"/>
      <c r="AO272" s="632"/>
      <c r="AP272" s="632"/>
      <c r="AQ272" s="632"/>
      <c r="AR272" s="632"/>
      <c r="AS272" s="632"/>
      <c r="AT272" s="632"/>
      <c r="AU272" s="632"/>
      <c r="AV272" s="632"/>
      <c r="AW272" s="632"/>
      <c r="AX272" s="632"/>
      <c r="AY272" s="632"/>
      <c r="AZ272" s="632"/>
      <c r="BA272" s="632"/>
      <c r="BB272" s="632"/>
      <c r="BC272" s="632"/>
      <c r="BD272" s="632"/>
      <c r="BE272" s="632"/>
      <c r="BF272" s="632"/>
      <c r="BG272" s="632"/>
      <c r="BH272" s="632"/>
      <c r="BI272" s="632"/>
      <c r="BJ272" s="632"/>
      <c r="BK272" s="632"/>
      <c r="BL272" s="632"/>
      <c r="BM272" s="632"/>
      <c r="BN272" s="632"/>
    </row>
    <row r="273" spans="1:66" s="633" customFormat="1" ht="13.5" x14ac:dyDescent="0.25">
      <c r="A273" s="632"/>
      <c r="B273" s="632"/>
      <c r="C273" s="632"/>
      <c r="D273" s="632"/>
      <c r="E273" s="632"/>
      <c r="F273" s="632"/>
      <c r="G273" s="632"/>
      <c r="H273" s="632"/>
      <c r="I273" s="632"/>
      <c r="J273" s="632"/>
      <c r="K273" s="632"/>
      <c r="L273" s="632"/>
      <c r="M273" s="632"/>
      <c r="N273" s="632"/>
      <c r="O273" s="632"/>
      <c r="P273" s="632"/>
      <c r="Q273" s="632"/>
      <c r="R273" s="632"/>
      <c r="S273" s="632"/>
      <c r="T273" s="632"/>
      <c r="U273" s="632"/>
      <c r="V273" s="632"/>
      <c r="W273" s="632"/>
      <c r="X273" s="632"/>
      <c r="Y273" s="632"/>
      <c r="Z273" s="632"/>
      <c r="AA273" s="632"/>
      <c r="AB273" s="632"/>
      <c r="AC273" s="632"/>
      <c r="AD273" s="632"/>
      <c r="AE273" s="632"/>
      <c r="AF273" s="632"/>
      <c r="AG273" s="632"/>
      <c r="AH273" s="632"/>
      <c r="AI273" s="632"/>
      <c r="AJ273" s="632"/>
      <c r="AK273" s="632"/>
      <c r="AL273" s="632"/>
      <c r="AM273" s="632"/>
      <c r="AN273" s="632"/>
      <c r="AO273" s="632"/>
      <c r="AP273" s="632"/>
      <c r="AQ273" s="632"/>
      <c r="AR273" s="632"/>
      <c r="AS273" s="632"/>
      <c r="AT273" s="632"/>
      <c r="AU273" s="632"/>
      <c r="AV273" s="632"/>
      <c r="AW273" s="632"/>
      <c r="AX273" s="632"/>
      <c r="AY273" s="632"/>
      <c r="AZ273" s="632"/>
      <c r="BA273" s="632"/>
      <c r="BB273" s="632"/>
      <c r="BC273" s="632"/>
      <c r="BD273" s="632"/>
      <c r="BE273" s="632"/>
      <c r="BF273" s="632"/>
      <c r="BG273" s="632"/>
      <c r="BH273" s="632"/>
      <c r="BI273" s="632"/>
      <c r="BJ273" s="632"/>
      <c r="BK273" s="632"/>
      <c r="BL273" s="632"/>
      <c r="BM273" s="632"/>
      <c r="BN273" s="632"/>
    </row>
    <row r="274" spans="1:66" s="633" customFormat="1" ht="13.5" x14ac:dyDescent="0.25">
      <c r="A274" s="632"/>
      <c r="B274" s="632"/>
      <c r="C274" s="632"/>
      <c r="D274" s="632"/>
      <c r="E274" s="632"/>
      <c r="F274" s="632"/>
      <c r="G274" s="632"/>
      <c r="H274" s="632"/>
      <c r="I274" s="632"/>
      <c r="J274" s="632"/>
      <c r="K274" s="632"/>
      <c r="L274" s="632"/>
      <c r="M274" s="632"/>
      <c r="N274" s="632"/>
      <c r="O274" s="632"/>
      <c r="P274" s="632"/>
      <c r="Q274" s="632"/>
      <c r="R274" s="632"/>
      <c r="S274" s="632"/>
      <c r="T274" s="632"/>
      <c r="U274" s="632"/>
      <c r="V274" s="632"/>
      <c r="W274" s="632"/>
      <c r="X274" s="632"/>
      <c r="Y274" s="632"/>
      <c r="Z274" s="632"/>
      <c r="AA274" s="632"/>
      <c r="AB274" s="632"/>
      <c r="AC274" s="632"/>
      <c r="AD274" s="632"/>
      <c r="AE274" s="632"/>
      <c r="AF274" s="632"/>
      <c r="AG274" s="632"/>
      <c r="AH274" s="632"/>
      <c r="AI274" s="632"/>
      <c r="AJ274" s="632"/>
      <c r="AK274" s="632"/>
      <c r="AL274" s="632"/>
      <c r="AM274" s="632"/>
      <c r="AN274" s="632"/>
      <c r="AO274" s="632"/>
      <c r="AP274" s="632"/>
      <c r="AQ274" s="632"/>
      <c r="AR274" s="632"/>
      <c r="AS274" s="632"/>
      <c r="AT274" s="632"/>
      <c r="AU274" s="632"/>
      <c r="AV274" s="632"/>
      <c r="AW274" s="632"/>
      <c r="AX274" s="632"/>
      <c r="AY274" s="632"/>
      <c r="AZ274" s="632"/>
      <c r="BA274" s="632"/>
      <c r="BB274" s="632"/>
      <c r="BC274" s="632"/>
      <c r="BD274" s="632"/>
      <c r="BE274" s="632"/>
      <c r="BF274" s="632"/>
      <c r="BG274" s="632"/>
      <c r="BH274" s="632"/>
      <c r="BI274" s="632"/>
      <c r="BJ274" s="632"/>
      <c r="BK274" s="632"/>
      <c r="BL274" s="632"/>
      <c r="BM274" s="632"/>
      <c r="BN274" s="632"/>
    </row>
    <row r="275" spans="1:66" s="633" customFormat="1" ht="13.5" x14ac:dyDescent="0.25">
      <c r="A275" s="632"/>
      <c r="B275" s="632"/>
      <c r="C275" s="632"/>
      <c r="D275" s="632"/>
      <c r="E275" s="632"/>
      <c r="F275" s="632"/>
      <c r="G275" s="632"/>
      <c r="H275" s="632"/>
      <c r="I275" s="632"/>
      <c r="J275" s="632"/>
      <c r="K275" s="632"/>
      <c r="L275" s="632"/>
      <c r="M275" s="632"/>
      <c r="N275" s="632"/>
      <c r="O275" s="632"/>
      <c r="P275" s="632"/>
      <c r="Q275" s="632"/>
      <c r="R275" s="632"/>
      <c r="S275" s="632"/>
      <c r="T275" s="632"/>
      <c r="U275" s="632"/>
      <c r="V275" s="632"/>
      <c r="W275" s="632"/>
      <c r="X275" s="632"/>
      <c r="Y275" s="632"/>
      <c r="Z275" s="632"/>
      <c r="AA275" s="632"/>
      <c r="AB275" s="632"/>
      <c r="AC275" s="632"/>
      <c r="AD275" s="632"/>
      <c r="AE275" s="632"/>
      <c r="AF275" s="632"/>
      <c r="AG275" s="632"/>
      <c r="AH275" s="632"/>
      <c r="AI275" s="632"/>
      <c r="AJ275" s="632"/>
      <c r="AK275" s="632"/>
      <c r="AL275" s="632"/>
      <c r="AM275" s="632"/>
      <c r="AN275" s="632"/>
      <c r="AO275" s="632"/>
      <c r="AP275" s="632"/>
      <c r="AQ275" s="632"/>
      <c r="AR275" s="632"/>
      <c r="AS275" s="632"/>
      <c r="AT275" s="632"/>
      <c r="AU275" s="632"/>
      <c r="AV275" s="632"/>
      <c r="AW275" s="632"/>
      <c r="AX275" s="632"/>
      <c r="AY275" s="632"/>
      <c r="AZ275" s="632"/>
      <c r="BA275" s="632"/>
      <c r="BB275" s="632"/>
      <c r="BC275" s="632"/>
      <c r="BD275" s="632"/>
      <c r="BE275" s="632"/>
      <c r="BF275" s="632"/>
      <c r="BG275" s="632"/>
      <c r="BH275" s="632"/>
      <c r="BI275" s="632"/>
      <c r="BJ275" s="632"/>
      <c r="BK275" s="632"/>
      <c r="BL275" s="632"/>
      <c r="BM275" s="632"/>
      <c r="BN275" s="632"/>
    </row>
    <row r="276" spans="1:66" s="633" customFormat="1" ht="13.5" x14ac:dyDescent="0.25">
      <c r="A276" s="632"/>
      <c r="B276" s="632"/>
      <c r="C276" s="632"/>
      <c r="D276" s="632"/>
      <c r="E276" s="632"/>
      <c r="F276" s="632"/>
      <c r="G276" s="632"/>
      <c r="H276" s="632"/>
      <c r="I276" s="632"/>
      <c r="J276" s="632"/>
      <c r="K276" s="632"/>
      <c r="L276" s="632"/>
      <c r="M276" s="632"/>
      <c r="N276" s="632"/>
      <c r="O276" s="632"/>
      <c r="P276" s="632"/>
      <c r="Q276" s="632"/>
      <c r="R276" s="632"/>
      <c r="S276" s="632"/>
      <c r="T276" s="632"/>
      <c r="U276" s="632"/>
      <c r="V276" s="632"/>
      <c r="W276" s="632"/>
      <c r="X276" s="632"/>
      <c r="Y276" s="632"/>
      <c r="Z276" s="632"/>
      <c r="AA276" s="632"/>
      <c r="AB276" s="632"/>
      <c r="AC276" s="632"/>
      <c r="AD276" s="632"/>
      <c r="AE276" s="632"/>
      <c r="AF276" s="632"/>
      <c r="AG276" s="632"/>
      <c r="AH276" s="632"/>
      <c r="AI276" s="632"/>
      <c r="AJ276" s="632"/>
      <c r="AK276" s="632"/>
      <c r="AL276" s="632"/>
      <c r="AM276" s="632"/>
      <c r="AN276" s="632"/>
      <c r="AO276" s="632"/>
      <c r="AP276" s="632"/>
      <c r="AQ276" s="632"/>
      <c r="AR276" s="632"/>
      <c r="AS276" s="632"/>
      <c r="AT276" s="632"/>
      <c r="AU276" s="632"/>
      <c r="AV276" s="632"/>
      <c r="AW276" s="632"/>
      <c r="AX276" s="632"/>
      <c r="AY276" s="632"/>
      <c r="AZ276" s="632"/>
      <c r="BA276" s="632"/>
      <c r="BB276" s="632"/>
      <c r="BC276" s="632"/>
      <c r="BD276" s="632"/>
      <c r="BE276" s="632"/>
      <c r="BF276" s="632"/>
      <c r="BG276" s="632"/>
      <c r="BH276" s="632"/>
      <c r="BI276" s="632"/>
      <c r="BJ276" s="632"/>
      <c r="BK276" s="632"/>
      <c r="BL276" s="632"/>
      <c r="BM276" s="632"/>
      <c r="BN276" s="632"/>
    </row>
    <row r="277" spans="1:66" s="633" customFormat="1" ht="13.5" x14ac:dyDescent="0.25">
      <c r="A277" s="632"/>
      <c r="B277" s="632"/>
      <c r="C277" s="632"/>
      <c r="D277" s="632"/>
      <c r="E277" s="632"/>
      <c r="F277" s="632"/>
      <c r="G277" s="632"/>
      <c r="H277" s="632"/>
      <c r="I277" s="632"/>
      <c r="J277" s="632"/>
      <c r="K277" s="632"/>
      <c r="L277" s="632"/>
      <c r="M277" s="632"/>
      <c r="N277" s="632"/>
      <c r="O277" s="632"/>
      <c r="P277" s="632"/>
      <c r="Q277" s="632"/>
      <c r="R277" s="632"/>
      <c r="S277" s="632"/>
      <c r="T277" s="632"/>
      <c r="U277" s="632"/>
      <c r="V277" s="632"/>
      <c r="W277" s="632"/>
      <c r="X277" s="632"/>
      <c r="Y277" s="632"/>
      <c r="Z277" s="632"/>
      <c r="AA277" s="632"/>
      <c r="AB277" s="632"/>
      <c r="AC277" s="632"/>
      <c r="AD277" s="632"/>
      <c r="AE277" s="632"/>
      <c r="AF277" s="632"/>
      <c r="AG277" s="632"/>
      <c r="AH277" s="632"/>
      <c r="AI277" s="632"/>
      <c r="AJ277" s="632"/>
      <c r="AK277" s="632"/>
      <c r="AL277" s="632"/>
      <c r="AM277" s="632"/>
      <c r="AN277" s="632"/>
      <c r="AO277" s="632"/>
      <c r="AP277" s="632"/>
      <c r="AQ277" s="632"/>
      <c r="AR277" s="632"/>
      <c r="AS277" s="632"/>
      <c r="AT277" s="632"/>
      <c r="AU277" s="632"/>
      <c r="AV277" s="632"/>
      <c r="AW277" s="632"/>
      <c r="AX277" s="632"/>
      <c r="AY277" s="632"/>
      <c r="AZ277" s="632"/>
      <c r="BA277" s="632"/>
      <c r="BB277" s="632"/>
      <c r="BC277" s="632"/>
      <c r="BD277" s="632"/>
      <c r="BE277" s="632"/>
      <c r="BF277" s="632"/>
      <c r="BG277" s="632"/>
      <c r="BH277" s="632"/>
      <c r="BI277" s="632"/>
      <c r="BJ277" s="632"/>
      <c r="BK277" s="632"/>
      <c r="BL277" s="632"/>
      <c r="BM277" s="632"/>
      <c r="BN277" s="632"/>
    </row>
    <row r="278" spans="1:66" s="633" customFormat="1" ht="13.5" x14ac:dyDescent="0.25">
      <c r="A278" s="632"/>
      <c r="B278" s="632"/>
      <c r="C278" s="632"/>
      <c r="D278" s="632"/>
      <c r="E278" s="632"/>
      <c r="F278" s="632"/>
      <c r="G278" s="632"/>
      <c r="H278" s="632"/>
      <c r="I278" s="632"/>
      <c r="J278" s="632"/>
      <c r="K278" s="632"/>
      <c r="L278" s="632"/>
      <c r="M278" s="632"/>
      <c r="N278" s="632"/>
      <c r="O278" s="632"/>
      <c r="P278" s="632"/>
      <c r="Q278" s="632"/>
      <c r="R278" s="632"/>
      <c r="S278" s="632"/>
      <c r="T278" s="632"/>
      <c r="U278" s="632"/>
      <c r="V278" s="632"/>
      <c r="W278" s="632"/>
      <c r="X278" s="632"/>
      <c r="Y278" s="632"/>
      <c r="Z278" s="632"/>
      <c r="AA278" s="632"/>
      <c r="AB278" s="632"/>
      <c r="AC278" s="632"/>
      <c r="AD278" s="632"/>
      <c r="AE278" s="632"/>
      <c r="AF278" s="632"/>
      <c r="AG278" s="632"/>
      <c r="AH278" s="632"/>
      <c r="AI278" s="632"/>
      <c r="AJ278" s="632"/>
      <c r="AK278" s="632"/>
      <c r="AL278" s="632"/>
      <c r="AM278" s="632"/>
      <c r="AN278" s="632"/>
      <c r="AO278" s="632"/>
      <c r="AP278" s="632"/>
      <c r="AQ278" s="632"/>
      <c r="AR278" s="632"/>
      <c r="AS278" s="632"/>
      <c r="AT278" s="632"/>
      <c r="AU278" s="632"/>
      <c r="AV278" s="632"/>
      <c r="AW278" s="632"/>
      <c r="AX278" s="632"/>
      <c r="AY278" s="632"/>
      <c r="AZ278" s="632"/>
      <c r="BA278" s="632"/>
      <c r="BB278" s="632"/>
      <c r="BC278" s="632"/>
      <c r="BD278" s="632"/>
      <c r="BE278" s="632"/>
      <c r="BF278" s="632"/>
      <c r="BG278" s="632"/>
      <c r="BH278" s="632"/>
      <c r="BI278" s="632"/>
      <c r="BJ278" s="632"/>
      <c r="BK278" s="632"/>
      <c r="BL278" s="632"/>
      <c r="BM278" s="632"/>
      <c r="BN278" s="632"/>
    </row>
    <row r="279" spans="1:66" s="633" customFormat="1" ht="13.5" x14ac:dyDescent="0.25">
      <c r="A279" s="632"/>
      <c r="B279" s="632"/>
      <c r="C279" s="632"/>
      <c r="D279" s="632"/>
      <c r="E279" s="632"/>
      <c r="F279" s="632"/>
      <c r="G279" s="632"/>
      <c r="H279" s="632"/>
      <c r="I279" s="632"/>
      <c r="J279" s="632"/>
      <c r="K279" s="632"/>
      <c r="L279" s="632"/>
      <c r="M279" s="632"/>
      <c r="N279" s="632"/>
      <c r="O279" s="632"/>
      <c r="P279" s="632"/>
      <c r="Q279" s="632"/>
      <c r="R279" s="632"/>
      <c r="S279" s="632"/>
      <c r="T279" s="632"/>
      <c r="U279" s="632"/>
      <c r="V279" s="632"/>
      <c r="W279" s="632"/>
      <c r="X279" s="632"/>
      <c r="Y279" s="632"/>
      <c r="Z279" s="632"/>
      <c r="AA279" s="632"/>
      <c r="AB279" s="632"/>
      <c r="AC279" s="632"/>
      <c r="AD279" s="632"/>
      <c r="AE279" s="632"/>
      <c r="AF279" s="632"/>
      <c r="AG279" s="632"/>
      <c r="AH279" s="632"/>
      <c r="AI279" s="632"/>
      <c r="AJ279" s="632"/>
      <c r="AK279" s="632"/>
      <c r="AL279" s="632"/>
      <c r="AM279" s="632"/>
      <c r="AN279" s="632"/>
      <c r="AO279" s="632"/>
      <c r="AP279" s="632"/>
      <c r="AQ279" s="632"/>
      <c r="AR279" s="632"/>
      <c r="AS279" s="632"/>
      <c r="AT279" s="632"/>
      <c r="AU279" s="632"/>
      <c r="AV279" s="632"/>
      <c r="AW279" s="632"/>
      <c r="AX279" s="632"/>
      <c r="AY279" s="632"/>
      <c r="AZ279" s="632"/>
      <c r="BA279" s="632"/>
      <c r="BB279" s="632"/>
      <c r="BC279" s="632"/>
      <c r="BD279" s="632"/>
      <c r="BE279" s="632"/>
      <c r="BF279" s="632"/>
      <c r="BG279" s="632"/>
      <c r="BH279" s="632"/>
      <c r="BI279" s="632"/>
      <c r="BJ279" s="632"/>
      <c r="BK279" s="632"/>
      <c r="BL279" s="632"/>
      <c r="BM279" s="632"/>
      <c r="BN279" s="632"/>
    </row>
    <row r="280" spans="1:66" s="633" customFormat="1" ht="13.5" x14ac:dyDescent="0.25">
      <c r="A280" s="632"/>
      <c r="B280" s="632"/>
      <c r="C280" s="632"/>
      <c r="D280" s="632"/>
      <c r="E280" s="632"/>
      <c r="F280" s="632"/>
      <c r="G280" s="632"/>
      <c r="H280" s="632"/>
      <c r="I280" s="632"/>
      <c r="J280" s="632"/>
      <c r="K280" s="632"/>
      <c r="L280" s="632"/>
      <c r="M280" s="632"/>
      <c r="N280" s="632"/>
      <c r="O280" s="632"/>
      <c r="P280" s="632"/>
      <c r="Q280" s="632"/>
      <c r="R280" s="632"/>
      <c r="S280" s="632"/>
      <c r="T280" s="632"/>
      <c r="U280" s="632"/>
      <c r="V280" s="632"/>
      <c r="W280" s="632"/>
      <c r="X280" s="632"/>
      <c r="Y280" s="632"/>
      <c r="Z280" s="632"/>
      <c r="AA280" s="632"/>
      <c r="AB280" s="632"/>
      <c r="AC280" s="632"/>
      <c r="AD280" s="632"/>
      <c r="AE280" s="632"/>
      <c r="AF280" s="632"/>
      <c r="AG280" s="632"/>
      <c r="AH280" s="632"/>
      <c r="AI280" s="632"/>
      <c r="AJ280" s="632"/>
      <c r="AK280" s="632"/>
      <c r="AL280" s="632"/>
      <c r="AM280" s="632"/>
      <c r="AN280" s="632"/>
      <c r="AO280" s="632"/>
      <c r="AP280" s="632"/>
      <c r="AQ280" s="632"/>
      <c r="AR280" s="632"/>
      <c r="AS280" s="632"/>
      <c r="AT280" s="632"/>
      <c r="AU280" s="632"/>
      <c r="AV280" s="632"/>
      <c r="AW280" s="632"/>
      <c r="AX280" s="632"/>
      <c r="AY280" s="632"/>
      <c r="AZ280" s="632"/>
      <c r="BA280" s="632"/>
      <c r="BB280" s="632"/>
      <c r="BC280" s="632"/>
      <c r="BD280" s="632"/>
      <c r="BE280" s="632"/>
      <c r="BF280" s="632"/>
      <c r="BG280" s="632"/>
      <c r="BH280" s="632"/>
      <c r="BI280" s="632"/>
      <c r="BJ280" s="632"/>
      <c r="BK280" s="632"/>
      <c r="BL280" s="632"/>
      <c r="BM280" s="632"/>
      <c r="BN280" s="632"/>
    </row>
    <row r="281" spans="1:66" s="633" customFormat="1" ht="13.5" x14ac:dyDescent="0.25">
      <c r="A281" s="632"/>
      <c r="B281" s="632"/>
      <c r="C281" s="632"/>
      <c r="D281" s="632"/>
      <c r="E281" s="632"/>
      <c r="F281" s="632"/>
      <c r="G281" s="632"/>
      <c r="H281" s="632"/>
      <c r="I281" s="632"/>
      <c r="J281" s="632"/>
      <c r="K281" s="632"/>
      <c r="L281" s="632"/>
      <c r="M281" s="632"/>
      <c r="N281" s="632"/>
      <c r="O281" s="632"/>
      <c r="P281" s="632"/>
      <c r="Q281" s="632"/>
      <c r="R281" s="632"/>
      <c r="S281" s="632"/>
      <c r="T281" s="632"/>
      <c r="U281" s="632"/>
      <c r="V281" s="632"/>
      <c r="W281" s="632"/>
      <c r="X281" s="632"/>
      <c r="Y281" s="632"/>
      <c r="Z281" s="632"/>
      <c r="AA281" s="632"/>
      <c r="AB281" s="632"/>
      <c r="AC281" s="632"/>
      <c r="AD281" s="632"/>
      <c r="AE281" s="632"/>
      <c r="AF281" s="632"/>
      <c r="AG281" s="632"/>
      <c r="AH281" s="632"/>
      <c r="AI281" s="632"/>
      <c r="AJ281" s="632"/>
      <c r="AK281" s="632"/>
      <c r="AL281" s="632"/>
      <c r="AM281" s="632"/>
      <c r="AN281" s="632"/>
      <c r="AO281" s="632"/>
      <c r="AP281" s="632"/>
      <c r="AQ281" s="632"/>
      <c r="AR281" s="632"/>
      <c r="AS281" s="632"/>
      <c r="AT281" s="632"/>
      <c r="AU281" s="632"/>
      <c r="AV281" s="632"/>
      <c r="AW281" s="632"/>
      <c r="AX281" s="632"/>
      <c r="AY281" s="632"/>
      <c r="AZ281" s="632"/>
      <c r="BA281" s="632"/>
      <c r="BB281" s="632"/>
      <c r="BC281" s="632"/>
      <c r="BD281" s="632"/>
      <c r="BE281" s="632"/>
      <c r="BF281" s="632"/>
      <c r="BG281" s="632"/>
      <c r="BH281" s="632"/>
      <c r="BI281" s="632"/>
      <c r="BJ281" s="632"/>
      <c r="BK281" s="632"/>
      <c r="BL281" s="632"/>
      <c r="BM281" s="632"/>
      <c r="BN281" s="632"/>
    </row>
    <row r="282" spans="1:66" s="633" customFormat="1" ht="13.5" x14ac:dyDescent="0.25">
      <c r="A282" s="632"/>
      <c r="B282" s="632"/>
      <c r="C282" s="632"/>
      <c r="D282" s="632"/>
      <c r="E282" s="632"/>
      <c r="F282" s="632"/>
      <c r="G282" s="632"/>
      <c r="H282" s="632"/>
      <c r="I282" s="632"/>
      <c r="J282" s="632"/>
      <c r="K282" s="632"/>
      <c r="L282" s="632"/>
      <c r="M282" s="632"/>
      <c r="N282" s="632"/>
      <c r="O282" s="632"/>
      <c r="P282" s="632"/>
      <c r="Q282" s="632"/>
      <c r="R282" s="632"/>
      <c r="S282" s="632"/>
      <c r="T282" s="632"/>
      <c r="U282" s="632"/>
      <c r="V282" s="632"/>
      <c r="W282" s="632"/>
      <c r="X282" s="632"/>
      <c r="Y282" s="632"/>
      <c r="Z282" s="632"/>
      <c r="AA282" s="632"/>
      <c r="AB282" s="632"/>
      <c r="AC282" s="632"/>
      <c r="AD282" s="632"/>
      <c r="AE282" s="632"/>
      <c r="AF282" s="632"/>
      <c r="AG282" s="632"/>
      <c r="AH282" s="632"/>
      <c r="AI282" s="632"/>
      <c r="AJ282" s="632"/>
      <c r="AK282" s="632"/>
      <c r="AL282" s="632"/>
      <c r="AM282" s="632"/>
      <c r="AN282" s="632"/>
      <c r="AO282" s="632"/>
      <c r="AP282" s="632"/>
      <c r="AQ282" s="632"/>
      <c r="AR282" s="632"/>
      <c r="AS282" s="632"/>
      <c r="AT282" s="632"/>
      <c r="AU282" s="632"/>
      <c r="AV282" s="632"/>
      <c r="AW282" s="632"/>
      <c r="AX282" s="632"/>
      <c r="AY282" s="632"/>
      <c r="AZ282" s="632"/>
      <c r="BA282" s="632"/>
      <c r="BB282" s="632"/>
      <c r="BC282" s="632"/>
      <c r="BD282" s="632"/>
      <c r="BE282" s="632"/>
      <c r="BF282" s="632"/>
      <c r="BG282" s="632"/>
      <c r="BH282" s="632"/>
      <c r="BI282" s="632"/>
      <c r="BJ282" s="632"/>
      <c r="BK282" s="632"/>
      <c r="BL282" s="632"/>
      <c r="BM282" s="632"/>
      <c r="BN282" s="632"/>
    </row>
    <row r="283" spans="1:66" s="633" customFormat="1" ht="13.5" x14ac:dyDescent="0.25">
      <c r="A283" s="632"/>
      <c r="B283" s="632"/>
      <c r="C283" s="632"/>
      <c r="D283" s="632"/>
      <c r="E283" s="632"/>
      <c r="F283" s="632"/>
      <c r="G283" s="632"/>
      <c r="H283" s="632"/>
      <c r="I283" s="632"/>
      <c r="J283" s="632"/>
      <c r="K283" s="632"/>
      <c r="L283" s="632"/>
      <c r="M283" s="632"/>
      <c r="N283" s="632"/>
      <c r="O283" s="632"/>
      <c r="P283" s="632"/>
      <c r="Q283" s="632"/>
      <c r="R283" s="632"/>
      <c r="S283" s="632"/>
      <c r="T283" s="632"/>
      <c r="U283" s="632"/>
      <c r="V283" s="632"/>
      <c r="W283" s="632"/>
      <c r="X283" s="632"/>
      <c r="Y283" s="632"/>
      <c r="Z283" s="632"/>
      <c r="AA283" s="632"/>
      <c r="AB283" s="632"/>
      <c r="AC283" s="632"/>
      <c r="AD283" s="632"/>
      <c r="AE283" s="632"/>
      <c r="AF283" s="632"/>
      <c r="AG283" s="632"/>
      <c r="AH283" s="632"/>
      <c r="AI283" s="632"/>
      <c r="AJ283" s="632"/>
      <c r="AK283" s="632"/>
      <c r="AL283" s="632"/>
      <c r="AM283" s="632"/>
      <c r="AN283" s="632"/>
      <c r="AO283" s="632"/>
      <c r="AP283" s="632"/>
      <c r="AQ283" s="632"/>
      <c r="AR283" s="632"/>
      <c r="AS283" s="632"/>
      <c r="AT283" s="632"/>
      <c r="AU283" s="632"/>
      <c r="AV283" s="632"/>
      <c r="AW283" s="632"/>
      <c r="AX283" s="632"/>
      <c r="AY283" s="632"/>
      <c r="AZ283" s="632"/>
      <c r="BA283" s="632"/>
      <c r="BB283" s="632"/>
      <c r="BC283" s="632"/>
      <c r="BD283" s="632"/>
      <c r="BE283" s="632"/>
      <c r="BF283" s="632"/>
      <c r="BG283" s="632"/>
      <c r="BH283" s="632"/>
      <c r="BI283" s="632"/>
      <c r="BJ283" s="632"/>
      <c r="BK283" s="632"/>
      <c r="BL283" s="632"/>
      <c r="BM283" s="632"/>
      <c r="BN283" s="632"/>
    </row>
    <row r="284" spans="1:66" x14ac:dyDescent="0.3">
      <c r="A284" s="632"/>
      <c r="B284" s="632"/>
      <c r="C284" s="632"/>
      <c r="D284" s="632"/>
      <c r="E284" s="632"/>
      <c r="F284" s="632"/>
      <c r="G284" s="632"/>
      <c r="H284" s="632"/>
      <c r="I284" s="632"/>
      <c r="J284" s="632"/>
      <c r="K284" s="632"/>
      <c r="L284" s="632"/>
      <c r="M284" s="632"/>
      <c r="N284" s="632"/>
      <c r="O284" s="632"/>
      <c r="P284" s="632"/>
      <c r="Q284" s="632"/>
      <c r="R284" s="632"/>
      <c r="S284" s="632"/>
      <c r="T284" s="632"/>
      <c r="U284" s="632"/>
      <c r="V284" s="632"/>
      <c r="W284" s="632"/>
      <c r="X284" s="632"/>
      <c r="Y284" s="632"/>
      <c r="Z284" s="632"/>
      <c r="AA284" s="632"/>
      <c r="AB284" s="632"/>
      <c r="AC284" s="632"/>
      <c r="AD284" s="632"/>
      <c r="AE284" s="632"/>
      <c r="AF284" s="632"/>
      <c r="AG284" s="632"/>
      <c r="AH284" s="632"/>
      <c r="AI284" s="632"/>
      <c r="AJ284" s="632"/>
      <c r="AK284" s="632"/>
      <c r="AL284" s="632"/>
      <c r="AM284" s="632"/>
      <c r="AN284" s="632"/>
      <c r="AO284" s="632"/>
      <c r="AP284" s="632"/>
      <c r="AQ284" s="632"/>
      <c r="AR284" s="632"/>
      <c r="AS284" s="632"/>
      <c r="AT284" s="632"/>
      <c r="AU284" s="632"/>
      <c r="AV284" s="632"/>
      <c r="AW284" s="632"/>
      <c r="AX284" s="632"/>
      <c r="AY284" s="632"/>
      <c r="AZ284" s="632"/>
      <c r="BA284" s="632"/>
      <c r="BB284" s="632"/>
      <c r="BC284" s="632"/>
      <c r="BD284" s="632"/>
      <c r="BE284" s="632"/>
      <c r="BF284" s="632"/>
      <c r="BG284" s="632"/>
      <c r="BH284" s="632"/>
      <c r="BI284" s="632"/>
      <c r="BJ284" s="632"/>
      <c r="BK284" s="632"/>
      <c r="BL284" s="632"/>
      <c r="BM284" s="632"/>
      <c r="BN284" s="632"/>
    </row>
    <row r="285" spans="1:66" x14ac:dyDescent="0.3">
      <c r="A285" s="632"/>
      <c r="B285" s="632"/>
      <c r="C285" s="632"/>
      <c r="D285" s="632"/>
      <c r="E285" s="632"/>
      <c r="F285" s="632"/>
      <c r="G285" s="632"/>
      <c r="H285" s="632"/>
      <c r="I285" s="632"/>
      <c r="J285" s="632"/>
      <c r="K285" s="632"/>
      <c r="L285" s="632"/>
      <c r="M285" s="632"/>
      <c r="N285" s="632"/>
      <c r="O285" s="632"/>
      <c r="P285" s="632"/>
      <c r="Q285" s="632"/>
      <c r="R285" s="632"/>
      <c r="S285" s="632"/>
      <c r="T285" s="632"/>
      <c r="U285" s="632"/>
      <c r="V285" s="632"/>
      <c r="W285" s="632"/>
      <c r="X285" s="632"/>
      <c r="Y285" s="632"/>
      <c r="Z285" s="632"/>
      <c r="AA285" s="632"/>
      <c r="AB285" s="632"/>
      <c r="AC285" s="632"/>
      <c r="AD285" s="632"/>
      <c r="AE285" s="632"/>
      <c r="AF285" s="632"/>
      <c r="AG285" s="632"/>
      <c r="AH285" s="632"/>
      <c r="AI285" s="632"/>
      <c r="AJ285" s="632"/>
      <c r="AK285" s="632"/>
      <c r="AL285" s="632"/>
      <c r="AM285" s="632"/>
      <c r="AN285" s="632"/>
      <c r="AO285" s="632"/>
      <c r="AP285" s="632"/>
      <c r="AQ285" s="632"/>
      <c r="AR285" s="632"/>
      <c r="AS285" s="632"/>
      <c r="AT285" s="632"/>
      <c r="AU285" s="632"/>
      <c r="AV285" s="632"/>
      <c r="AW285" s="632"/>
      <c r="AX285" s="632"/>
      <c r="AY285" s="632"/>
      <c r="AZ285" s="632"/>
      <c r="BA285" s="632"/>
      <c r="BB285" s="632"/>
      <c r="BC285" s="632"/>
      <c r="BD285" s="632"/>
      <c r="BE285" s="632"/>
      <c r="BF285" s="632"/>
      <c r="BG285" s="632"/>
      <c r="BH285" s="632"/>
      <c r="BI285" s="632"/>
      <c r="BJ285" s="632"/>
      <c r="BK285" s="632"/>
      <c r="BL285" s="632"/>
      <c r="BM285" s="632"/>
      <c r="BN285" s="632"/>
    </row>
    <row r="286" spans="1:66" x14ac:dyDescent="0.3">
      <c r="A286" s="632"/>
      <c r="B286" s="632"/>
      <c r="C286" s="632"/>
      <c r="D286" s="632"/>
      <c r="E286" s="632"/>
      <c r="F286" s="632"/>
      <c r="G286" s="632"/>
      <c r="H286" s="632"/>
      <c r="I286" s="632"/>
      <c r="J286" s="632"/>
      <c r="K286" s="632"/>
      <c r="L286" s="632"/>
      <c r="M286" s="632"/>
      <c r="N286" s="632"/>
      <c r="O286" s="632"/>
      <c r="P286" s="632"/>
      <c r="Q286" s="632"/>
      <c r="R286" s="632"/>
      <c r="S286" s="632"/>
      <c r="T286" s="632"/>
      <c r="U286" s="632"/>
      <c r="V286" s="632"/>
      <c r="W286" s="632"/>
      <c r="X286" s="632"/>
      <c r="Y286" s="632"/>
      <c r="Z286" s="632"/>
      <c r="AA286" s="632"/>
      <c r="AB286" s="632"/>
      <c r="AC286" s="632"/>
      <c r="AD286" s="632"/>
      <c r="AE286" s="632"/>
      <c r="AF286" s="632"/>
      <c r="AG286" s="632"/>
      <c r="AH286" s="632"/>
      <c r="AI286" s="632"/>
      <c r="AJ286" s="632"/>
      <c r="AK286" s="632"/>
      <c r="AL286" s="632"/>
      <c r="AM286" s="632"/>
      <c r="AN286" s="632"/>
      <c r="AO286" s="632"/>
      <c r="AP286" s="632"/>
      <c r="AQ286" s="632"/>
      <c r="AR286" s="632"/>
      <c r="AS286" s="632"/>
      <c r="AT286" s="632"/>
      <c r="AU286" s="632"/>
      <c r="AV286" s="632"/>
      <c r="AW286" s="632"/>
      <c r="AX286" s="632"/>
      <c r="AY286" s="632"/>
      <c r="AZ286" s="632"/>
      <c r="BA286" s="632"/>
      <c r="BB286" s="632"/>
      <c r="BC286" s="632"/>
      <c r="BD286" s="632"/>
      <c r="BE286" s="632"/>
      <c r="BF286" s="632"/>
      <c r="BG286" s="632"/>
      <c r="BH286" s="632"/>
      <c r="BI286" s="632"/>
      <c r="BJ286" s="632"/>
      <c r="BK286" s="632"/>
      <c r="BL286" s="632"/>
      <c r="BM286" s="632"/>
      <c r="BN286" s="632"/>
    </row>
    <row r="287" spans="1:66" x14ac:dyDescent="0.3">
      <c r="A287" s="632"/>
      <c r="B287" s="632"/>
      <c r="C287" s="632"/>
      <c r="D287" s="632"/>
      <c r="E287" s="632"/>
      <c r="F287" s="632"/>
      <c r="G287" s="632"/>
      <c r="H287" s="632"/>
      <c r="I287" s="632"/>
      <c r="J287" s="632"/>
      <c r="K287" s="632"/>
      <c r="L287" s="632"/>
      <c r="M287" s="632"/>
      <c r="N287" s="632"/>
      <c r="O287" s="632"/>
      <c r="P287" s="632"/>
      <c r="Q287" s="632"/>
      <c r="R287" s="632"/>
      <c r="S287" s="632"/>
      <c r="T287" s="632"/>
      <c r="U287" s="632"/>
      <c r="V287" s="632"/>
      <c r="W287" s="632"/>
      <c r="X287" s="632"/>
      <c r="Y287" s="632"/>
      <c r="Z287" s="632"/>
      <c r="AA287" s="632"/>
      <c r="AB287" s="632"/>
      <c r="AC287" s="632"/>
      <c r="AD287" s="632"/>
      <c r="AE287" s="632"/>
      <c r="AF287" s="632"/>
      <c r="AG287" s="632"/>
      <c r="AH287" s="632"/>
      <c r="AI287" s="632"/>
      <c r="AJ287" s="632"/>
      <c r="AK287" s="632"/>
      <c r="AL287" s="632"/>
      <c r="AM287" s="632"/>
      <c r="AN287" s="632"/>
      <c r="AO287" s="632"/>
      <c r="AP287" s="632"/>
      <c r="AQ287" s="632"/>
      <c r="AR287" s="632"/>
      <c r="AS287" s="632"/>
      <c r="AT287" s="632"/>
      <c r="AU287" s="632"/>
      <c r="AV287" s="632"/>
      <c r="AW287" s="632"/>
      <c r="AX287" s="632"/>
      <c r="AY287" s="632"/>
      <c r="AZ287" s="632"/>
      <c r="BA287" s="632"/>
      <c r="BB287" s="632"/>
      <c r="BC287" s="632"/>
      <c r="BD287" s="632"/>
      <c r="BE287" s="632"/>
      <c r="BF287" s="632"/>
      <c r="BG287" s="632"/>
      <c r="BH287" s="632"/>
      <c r="BI287" s="632"/>
      <c r="BJ287" s="632"/>
      <c r="BK287" s="632"/>
      <c r="BL287" s="632"/>
      <c r="BM287" s="632"/>
      <c r="BN287" s="632"/>
    </row>
    <row r="288" spans="1:66" x14ac:dyDescent="0.3">
      <c r="A288" s="632"/>
      <c r="B288" s="632"/>
      <c r="C288" s="632"/>
      <c r="D288" s="632"/>
      <c r="E288" s="632"/>
      <c r="F288" s="632"/>
      <c r="G288" s="632"/>
      <c r="H288" s="632"/>
      <c r="I288" s="632"/>
      <c r="J288" s="632"/>
      <c r="K288" s="632"/>
      <c r="L288" s="632"/>
      <c r="M288" s="632"/>
      <c r="N288" s="632"/>
      <c r="O288" s="632"/>
      <c r="P288" s="632"/>
      <c r="Q288" s="632"/>
    </row>
    <row r="289" spans="1:17" x14ac:dyDescent="0.3">
      <c r="A289" s="632"/>
      <c r="B289" s="632"/>
      <c r="C289" s="632"/>
      <c r="D289" s="632"/>
      <c r="E289" s="632"/>
      <c r="F289" s="632"/>
      <c r="G289" s="632"/>
      <c r="H289" s="632"/>
      <c r="I289" s="632"/>
      <c r="J289" s="632"/>
      <c r="K289" s="632"/>
      <c r="L289" s="632"/>
      <c r="M289" s="632"/>
      <c r="N289" s="632"/>
      <c r="O289" s="632"/>
      <c r="P289" s="632"/>
      <c r="Q289" s="632"/>
    </row>
    <row r="290" spans="1:17" x14ac:dyDescent="0.3">
      <c r="A290" s="632"/>
      <c r="B290" s="632"/>
      <c r="C290" s="632"/>
      <c r="D290" s="632"/>
      <c r="E290" s="632"/>
      <c r="F290" s="632"/>
      <c r="G290" s="632"/>
      <c r="H290" s="632"/>
      <c r="I290" s="632"/>
      <c r="J290" s="632"/>
      <c r="K290" s="632"/>
      <c r="L290" s="632"/>
      <c r="M290" s="632"/>
      <c r="N290" s="632"/>
      <c r="O290" s="632"/>
      <c r="P290" s="632"/>
      <c r="Q290" s="632"/>
    </row>
    <row r="291" spans="1:17" x14ac:dyDescent="0.3">
      <c r="A291" s="632"/>
      <c r="B291" s="632"/>
      <c r="C291" s="632"/>
      <c r="D291" s="632"/>
      <c r="E291" s="632"/>
      <c r="F291" s="632"/>
      <c r="G291" s="632"/>
      <c r="H291" s="632"/>
      <c r="I291" s="632"/>
      <c r="J291" s="632"/>
      <c r="K291" s="632"/>
      <c r="L291" s="632"/>
      <c r="M291" s="632"/>
      <c r="N291" s="632"/>
      <c r="O291" s="632"/>
      <c r="P291" s="632"/>
      <c r="Q291" s="632"/>
    </row>
    <row r="292" spans="1:17" x14ac:dyDescent="0.3">
      <c r="A292" s="632"/>
      <c r="B292" s="632"/>
      <c r="C292" s="632"/>
      <c r="D292" s="632"/>
      <c r="E292" s="632"/>
      <c r="F292" s="632"/>
      <c r="G292" s="632"/>
      <c r="H292" s="632"/>
      <c r="I292" s="632"/>
      <c r="J292" s="632"/>
      <c r="K292" s="632"/>
      <c r="L292" s="632"/>
      <c r="M292" s="632"/>
      <c r="N292" s="632"/>
      <c r="O292" s="632"/>
      <c r="P292" s="632"/>
      <c r="Q292" s="632"/>
    </row>
    <row r="293" spans="1:17" x14ac:dyDescent="0.3">
      <c r="A293" s="632"/>
      <c r="B293" s="632"/>
      <c r="C293" s="632"/>
      <c r="D293" s="632"/>
      <c r="E293" s="632"/>
      <c r="F293" s="632"/>
      <c r="G293" s="632"/>
      <c r="H293" s="632"/>
      <c r="I293" s="632"/>
      <c r="J293" s="632"/>
      <c r="K293" s="632"/>
      <c r="L293" s="632"/>
      <c r="M293" s="632"/>
      <c r="N293" s="632"/>
      <c r="O293" s="632"/>
      <c r="P293" s="632"/>
      <c r="Q293" s="632"/>
    </row>
    <row r="294" spans="1:17" x14ac:dyDescent="0.3">
      <c r="A294" s="632"/>
      <c r="B294" s="632"/>
      <c r="C294" s="632"/>
      <c r="D294" s="632"/>
      <c r="E294" s="632"/>
      <c r="F294" s="632"/>
      <c r="G294" s="632"/>
      <c r="H294" s="632"/>
      <c r="I294" s="632"/>
      <c r="J294" s="632"/>
      <c r="K294" s="632"/>
      <c r="L294" s="632"/>
      <c r="M294" s="632"/>
      <c r="N294" s="632"/>
      <c r="O294" s="632"/>
      <c r="P294" s="632"/>
      <c r="Q294" s="632"/>
    </row>
    <row r="295" spans="1:17" x14ac:dyDescent="0.3">
      <c r="A295" s="632"/>
      <c r="B295" s="632"/>
      <c r="C295" s="632"/>
      <c r="D295" s="632"/>
      <c r="E295" s="632"/>
      <c r="F295" s="632"/>
      <c r="G295" s="632"/>
      <c r="H295" s="632"/>
      <c r="I295" s="632"/>
      <c r="J295" s="632"/>
      <c r="K295" s="632"/>
      <c r="L295" s="632"/>
      <c r="M295" s="632"/>
      <c r="N295" s="632"/>
      <c r="O295" s="632"/>
      <c r="P295" s="632"/>
      <c r="Q295" s="632"/>
    </row>
    <row r="296" spans="1:17" x14ac:dyDescent="0.3">
      <c r="A296" s="632"/>
      <c r="B296" s="632"/>
      <c r="C296" s="632"/>
      <c r="D296" s="632"/>
      <c r="E296" s="632"/>
      <c r="F296" s="632"/>
      <c r="G296" s="632"/>
      <c r="H296" s="632"/>
      <c r="I296" s="632"/>
      <c r="J296" s="632"/>
      <c r="K296" s="632"/>
      <c r="L296" s="632"/>
      <c r="M296" s="632"/>
      <c r="N296" s="632"/>
      <c r="O296" s="632"/>
      <c r="P296" s="632"/>
      <c r="Q296" s="632"/>
    </row>
    <row r="297" spans="1:17" x14ac:dyDescent="0.3">
      <c r="A297" s="632"/>
      <c r="B297" s="632"/>
      <c r="C297" s="632"/>
      <c r="D297" s="632"/>
      <c r="E297" s="632"/>
      <c r="F297" s="632"/>
      <c r="G297" s="632"/>
      <c r="H297" s="632"/>
      <c r="I297" s="632"/>
      <c r="J297" s="632"/>
      <c r="K297" s="632"/>
      <c r="L297" s="632"/>
      <c r="M297" s="632"/>
      <c r="N297" s="632"/>
      <c r="O297" s="632"/>
      <c r="P297" s="632"/>
      <c r="Q297" s="632"/>
    </row>
    <row r="298" spans="1:17" x14ac:dyDescent="0.3">
      <c r="A298" s="632"/>
      <c r="B298" s="632"/>
      <c r="C298" s="632"/>
      <c r="D298" s="632"/>
      <c r="E298" s="632"/>
      <c r="F298" s="632"/>
      <c r="G298" s="632"/>
      <c r="H298" s="632"/>
      <c r="I298" s="632"/>
      <c r="J298" s="632"/>
      <c r="K298" s="632"/>
      <c r="L298" s="632"/>
      <c r="M298" s="632"/>
      <c r="N298" s="632"/>
      <c r="O298" s="632"/>
      <c r="P298" s="632"/>
      <c r="Q298" s="632"/>
    </row>
    <row r="299" spans="1:17" x14ac:dyDescent="0.3">
      <c r="A299" s="632"/>
      <c r="B299" s="632"/>
      <c r="C299" s="632"/>
      <c r="D299" s="632"/>
      <c r="E299" s="632"/>
      <c r="F299" s="632"/>
      <c r="G299" s="632"/>
      <c r="H299" s="632"/>
      <c r="I299" s="632"/>
      <c r="J299" s="632"/>
      <c r="K299" s="632"/>
      <c r="L299" s="632"/>
      <c r="M299" s="632"/>
      <c r="N299" s="632"/>
      <c r="O299" s="632"/>
      <c r="P299" s="632"/>
      <c r="Q299" s="632"/>
    </row>
    <row r="300" spans="1:17" x14ac:dyDescent="0.3">
      <c r="A300" s="632"/>
      <c r="B300" s="632"/>
      <c r="C300" s="632"/>
      <c r="D300" s="632"/>
      <c r="E300" s="632"/>
      <c r="F300" s="632"/>
      <c r="G300" s="632"/>
      <c r="H300" s="632"/>
      <c r="I300" s="632"/>
      <c r="J300" s="632"/>
      <c r="K300" s="632"/>
      <c r="L300" s="632"/>
      <c r="M300" s="632"/>
      <c r="N300" s="632"/>
      <c r="O300" s="632"/>
      <c r="P300" s="632"/>
      <c r="Q300" s="632"/>
    </row>
    <row r="301" spans="1:17" x14ac:dyDescent="0.3">
      <c r="A301" s="632"/>
      <c r="B301" s="632"/>
      <c r="C301" s="632"/>
      <c r="D301" s="632"/>
      <c r="E301" s="632"/>
      <c r="F301" s="632"/>
      <c r="G301" s="632"/>
      <c r="H301" s="632"/>
      <c r="I301" s="632"/>
      <c r="J301" s="632"/>
      <c r="K301" s="632"/>
      <c r="L301" s="632"/>
      <c r="M301" s="632"/>
      <c r="N301" s="632"/>
      <c r="O301" s="632"/>
      <c r="P301" s="632"/>
      <c r="Q301" s="632"/>
    </row>
    <row r="302" spans="1:17" x14ac:dyDescent="0.3">
      <c r="A302" s="632"/>
      <c r="B302" s="632"/>
      <c r="C302" s="632"/>
      <c r="D302" s="632"/>
      <c r="E302" s="632"/>
      <c r="F302" s="632"/>
      <c r="G302" s="632"/>
      <c r="H302" s="632"/>
      <c r="I302" s="632"/>
      <c r="J302" s="632"/>
      <c r="K302" s="632"/>
      <c r="L302" s="632"/>
      <c r="M302" s="632"/>
      <c r="N302" s="632"/>
      <c r="O302" s="632"/>
      <c r="P302" s="632"/>
      <c r="Q302" s="632"/>
    </row>
    <row r="303" spans="1:17" x14ac:dyDescent="0.3">
      <c r="A303" s="632"/>
      <c r="B303" s="632"/>
      <c r="C303" s="632"/>
      <c r="D303" s="632"/>
      <c r="E303" s="632"/>
      <c r="F303" s="632"/>
      <c r="G303" s="632"/>
      <c r="H303" s="632"/>
      <c r="I303" s="632"/>
      <c r="J303" s="632"/>
      <c r="K303" s="632"/>
      <c r="L303" s="632"/>
      <c r="M303" s="632"/>
      <c r="N303" s="632"/>
      <c r="O303" s="632"/>
      <c r="P303" s="632"/>
      <c r="Q303" s="632"/>
    </row>
    <row r="304" spans="1:17" x14ac:dyDescent="0.3">
      <c r="A304" s="632"/>
      <c r="B304" s="632"/>
      <c r="C304" s="632"/>
      <c r="D304" s="632"/>
      <c r="E304" s="632"/>
      <c r="F304" s="632"/>
      <c r="G304" s="632"/>
      <c r="H304" s="632"/>
      <c r="I304" s="632"/>
      <c r="J304" s="632"/>
      <c r="K304" s="632"/>
      <c r="L304" s="632"/>
      <c r="M304" s="632"/>
      <c r="N304" s="632"/>
      <c r="O304" s="632"/>
      <c r="P304" s="632"/>
      <c r="Q304" s="632"/>
    </row>
    <row r="305" spans="1:17" x14ac:dyDescent="0.3">
      <c r="A305" s="632"/>
      <c r="B305" s="632"/>
      <c r="C305" s="632"/>
      <c r="D305" s="632"/>
      <c r="E305" s="632"/>
      <c r="F305" s="632"/>
      <c r="G305" s="632"/>
      <c r="H305" s="632"/>
      <c r="I305" s="632"/>
      <c r="J305" s="632"/>
      <c r="K305" s="632"/>
      <c r="L305" s="632"/>
      <c r="M305" s="632"/>
      <c r="N305" s="632"/>
      <c r="O305" s="632"/>
      <c r="P305" s="632"/>
      <c r="Q305" s="632"/>
    </row>
    <row r="306" spans="1:17" x14ac:dyDescent="0.3">
      <c r="A306" s="632"/>
      <c r="B306" s="632"/>
      <c r="C306" s="632"/>
      <c r="D306" s="632"/>
      <c r="E306" s="632"/>
      <c r="F306" s="632"/>
      <c r="G306" s="632"/>
      <c r="H306" s="632"/>
      <c r="I306" s="632"/>
      <c r="J306" s="632"/>
      <c r="K306" s="632"/>
      <c r="L306" s="632"/>
      <c r="M306" s="632"/>
      <c r="N306" s="632"/>
      <c r="O306" s="632"/>
      <c r="P306" s="632"/>
      <c r="Q306" s="632"/>
    </row>
    <row r="307" spans="1:17" x14ac:dyDescent="0.3">
      <c r="A307" s="632"/>
      <c r="B307" s="632"/>
      <c r="C307" s="632"/>
      <c r="D307" s="632"/>
      <c r="E307" s="632"/>
      <c r="F307" s="632"/>
      <c r="G307" s="632"/>
      <c r="H307" s="632"/>
      <c r="I307" s="632"/>
      <c r="J307" s="632"/>
      <c r="K307" s="632"/>
      <c r="L307" s="632"/>
      <c r="M307" s="632"/>
      <c r="N307" s="632"/>
      <c r="O307" s="632"/>
      <c r="P307" s="632"/>
      <c r="Q307" s="632"/>
    </row>
    <row r="308" spans="1:17" x14ac:dyDescent="0.3">
      <c r="A308" s="632"/>
      <c r="B308" s="632"/>
      <c r="C308" s="632"/>
      <c r="D308" s="632"/>
      <c r="E308" s="632"/>
      <c r="F308" s="632"/>
      <c r="G308" s="632"/>
      <c r="H308" s="632"/>
      <c r="I308" s="632"/>
      <c r="J308" s="632"/>
      <c r="K308" s="632"/>
      <c r="L308" s="632"/>
      <c r="M308" s="632"/>
      <c r="N308" s="632"/>
      <c r="O308" s="632"/>
      <c r="P308" s="632"/>
      <c r="Q308" s="632"/>
    </row>
    <row r="309" spans="1:17" x14ac:dyDescent="0.3">
      <c r="A309" s="632"/>
      <c r="B309" s="632"/>
      <c r="C309" s="632"/>
      <c r="D309" s="632"/>
      <c r="E309" s="632"/>
      <c r="F309" s="632"/>
      <c r="G309" s="632"/>
      <c r="H309" s="632"/>
      <c r="I309" s="632"/>
      <c r="J309" s="632"/>
      <c r="K309" s="632"/>
      <c r="L309" s="632"/>
      <c r="M309" s="632"/>
      <c r="N309" s="632"/>
      <c r="O309" s="632"/>
      <c r="P309" s="632"/>
      <c r="Q309" s="632"/>
    </row>
    <row r="310" spans="1:17" x14ac:dyDescent="0.3">
      <c r="A310" s="632"/>
      <c r="B310" s="632"/>
      <c r="C310" s="632"/>
      <c r="D310" s="632"/>
      <c r="E310" s="632"/>
      <c r="F310" s="632"/>
      <c r="G310" s="632"/>
      <c r="H310" s="632"/>
      <c r="I310" s="632"/>
      <c r="J310" s="632"/>
      <c r="K310" s="632"/>
      <c r="L310" s="632"/>
      <c r="M310" s="632"/>
      <c r="N310" s="632"/>
      <c r="O310" s="632"/>
      <c r="P310" s="632"/>
      <c r="Q310" s="632"/>
    </row>
    <row r="311" spans="1:17" x14ac:dyDescent="0.3">
      <c r="A311" s="632"/>
      <c r="B311" s="632"/>
      <c r="C311" s="632"/>
      <c r="D311" s="632"/>
      <c r="E311" s="632"/>
      <c r="F311" s="632"/>
      <c r="G311" s="632"/>
      <c r="H311" s="632"/>
      <c r="I311" s="632"/>
      <c r="J311" s="632"/>
      <c r="K311" s="632"/>
      <c r="L311" s="632"/>
      <c r="M311" s="632"/>
      <c r="N311" s="632"/>
      <c r="O311" s="632"/>
      <c r="P311" s="632"/>
      <c r="Q311" s="632"/>
    </row>
    <row r="312" spans="1:17" x14ac:dyDescent="0.3">
      <c r="A312" s="632"/>
      <c r="B312" s="632"/>
      <c r="C312" s="632"/>
      <c r="D312" s="632"/>
      <c r="E312" s="632"/>
      <c r="F312" s="632"/>
      <c r="G312" s="632"/>
      <c r="H312" s="632"/>
      <c r="I312" s="632"/>
      <c r="J312" s="632"/>
      <c r="K312" s="632"/>
      <c r="L312" s="632"/>
      <c r="M312" s="632"/>
      <c r="N312" s="632"/>
      <c r="O312" s="632"/>
      <c r="P312" s="632"/>
      <c r="Q312" s="632"/>
    </row>
    <row r="313" spans="1:17" x14ac:dyDescent="0.3">
      <c r="A313" s="632"/>
      <c r="B313" s="632"/>
      <c r="C313" s="632"/>
      <c r="D313" s="632"/>
      <c r="E313" s="632"/>
      <c r="F313" s="632"/>
      <c r="G313" s="632"/>
      <c r="H313" s="632"/>
      <c r="I313" s="632"/>
      <c r="J313" s="632"/>
      <c r="K313" s="632"/>
      <c r="L313" s="632"/>
      <c r="M313" s="632"/>
      <c r="N313" s="632"/>
      <c r="O313" s="632"/>
      <c r="P313" s="632"/>
      <c r="Q313" s="632"/>
    </row>
    <row r="314" spans="1:17" x14ac:dyDescent="0.3">
      <c r="A314" s="632"/>
      <c r="B314" s="632"/>
      <c r="C314" s="632"/>
      <c r="D314" s="632"/>
      <c r="E314" s="632"/>
      <c r="F314" s="632"/>
      <c r="G314" s="632"/>
      <c r="H314" s="632"/>
      <c r="I314" s="632"/>
      <c r="J314" s="632"/>
      <c r="K314" s="632"/>
      <c r="L314" s="632"/>
      <c r="M314" s="632"/>
      <c r="N314" s="632"/>
      <c r="O314" s="632"/>
      <c r="P314" s="632"/>
      <c r="Q314" s="632"/>
    </row>
    <row r="315" spans="1:17" x14ac:dyDescent="0.3">
      <c r="A315" s="632"/>
      <c r="B315" s="632"/>
      <c r="C315" s="632"/>
      <c r="D315" s="632"/>
      <c r="E315" s="632"/>
      <c r="F315" s="632"/>
      <c r="G315" s="632"/>
      <c r="H315" s="632"/>
      <c r="I315" s="632"/>
      <c r="J315" s="632"/>
      <c r="K315" s="632"/>
      <c r="L315" s="632"/>
      <c r="M315" s="632"/>
      <c r="N315" s="632"/>
      <c r="O315" s="632"/>
      <c r="P315" s="632"/>
      <c r="Q315" s="632"/>
    </row>
    <row r="316" spans="1:17" x14ac:dyDescent="0.3">
      <c r="A316" s="632"/>
      <c r="B316" s="632"/>
      <c r="C316" s="632"/>
      <c r="D316" s="632"/>
      <c r="E316" s="632"/>
      <c r="F316" s="632"/>
      <c r="G316" s="632"/>
      <c r="H316" s="632"/>
      <c r="I316" s="632"/>
      <c r="J316" s="632"/>
      <c r="K316" s="632"/>
      <c r="L316" s="632"/>
      <c r="M316" s="632"/>
      <c r="N316" s="632"/>
      <c r="O316" s="632"/>
      <c r="P316" s="632"/>
      <c r="Q316" s="632"/>
    </row>
    <row r="317" spans="1:17" x14ac:dyDescent="0.3">
      <c r="A317" s="632"/>
      <c r="B317" s="632"/>
      <c r="C317" s="632"/>
      <c r="D317" s="632"/>
      <c r="E317" s="632"/>
      <c r="F317" s="632"/>
      <c r="G317" s="632"/>
      <c r="H317" s="632"/>
      <c r="I317" s="632"/>
      <c r="J317" s="632"/>
      <c r="K317" s="632"/>
      <c r="L317" s="632"/>
      <c r="M317" s="632"/>
      <c r="N317" s="632"/>
      <c r="O317" s="632"/>
      <c r="P317" s="632"/>
      <c r="Q317" s="632"/>
    </row>
    <row r="318" spans="1:17" x14ac:dyDescent="0.3">
      <c r="A318" s="632"/>
      <c r="B318" s="632"/>
      <c r="C318" s="632"/>
      <c r="D318" s="632"/>
      <c r="E318" s="632"/>
      <c r="F318" s="632"/>
      <c r="G318" s="632"/>
      <c r="H318" s="632"/>
      <c r="I318" s="632"/>
      <c r="J318" s="632"/>
      <c r="K318" s="632"/>
      <c r="L318" s="632"/>
      <c r="M318" s="632"/>
      <c r="N318" s="632"/>
      <c r="O318" s="632"/>
      <c r="P318" s="632"/>
      <c r="Q318" s="632"/>
    </row>
    <row r="319" spans="1:17" x14ac:dyDescent="0.3">
      <c r="A319" s="632"/>
      <c r="B319" s="632"/>
      <c r="C319" s="632"/>
      <c r="D319" s="632"/>
      <c r="E319" s="632"/>
      <c r="F319" s="632"/>
      <c r="G319" s="632"/>
      <c r="H319" s="632"/>
      <c r="I319" s="632"/>
      <c r="J319" s="632"/>
      <c r="K319" s="632"/>
      <c r="L319" s="632"/>
      <c r="M319" s="632"/>
      <c r="N319" s="632"/>
      <c r="O319" s="632"/>
      <c r="P319" s="632"/>
      <c r="Q319" s="632"/>
    </row>
    <row r="320" spans="1:17" x14ac:dyDescent="0.3">
      <c r="A320" s="632"/>
      <c r="B320" s="632"/>
      <c r="C320" s="632"/>
      <c r="D320" s="632"/>
      <c r="E320" s="632"/>
      <c r="F320" s="632"/>
      <c r="G320" s="632"/>
      <c r="H320" s="632"/>
      <c r="I320" s="632"/>
      <c r="J320" s="632"/>
      <c r="K320" s="632"/>
      <c r="L320" s="632"/>
      <c r="M320" s="632"/>
      <c r="N320" s="632"/>
      <c r="O320" s="632"/>
      <c r="P320" s="632"/>
      <c r="Q320" s="632"/>
    </row>
    <row r="321" spans="1:17" x14ac:dyDescent="0.3">
      <c r="A321" s="632"/>
      <c r="B321" s="632"/>
      <c r="C321" s="632"/>
      <c r="D321" s="632"/>
      <c r="E321" s="632"/>
      <c r="F321" s="632"/>
      <c r="G321" s="632"/>
      <c r="H321" s="632"/>
      <c r="I321" s="632"/>
      <c r="J321" s="632"/>
      <c r="K321" s="632"/>
      <c r="L321" s="632"/>
      <c r="M321" s="632"/>
      <c r="N321" s="632"/>
      <c r="O321" s="632"/>
      <c r="P321" s="632"/>
      <c r="Q321" s="632"/>
    </row>
    <row r="322" spans="1:17" x14ac:dyDescent="0.3">
      <c r="A322" s="632"/>
      <c r="B322" s="632"/>
      <c r="C322" s="632"/>
      <c r="D322" s="632"/>
      <c r="E322" s="632"/>
      <c r="F322" s="632"/>
      <c r="G322" s="632"/>
      <c r="H322" s="632"/>
      <c r="I322" s="632"/>
      <c r="J322" s="632"/>
      <c r="K322" s="632"/>
      <c r="L322" s="632"/>
      <c r="M322" s="632"/>
      <c r="N322" s="632"/>
      <c r="O322" s="632"/>
      <c r="P322" s="632"/>
      <c r="Q322" s="632"/>
    </row>
    <row r="323" spans="1:17" x14ac:dyDescent="0.3">
      <c r="A323" s="632"/>
      <c r="B323" s="632"/>
      <c r="C323" s="632"/>
      <c r="D323" s="632"/>
      <c r="E323" s="632"/>
      <c r="F323" s="632"/>
      <c r="G323" s="632"/>
      <c r="H323" s="632"/>
      <c r="I323" s="632"/>
      <c r="J323" s="632"/>
      <c r="K323" s="632"/>
      <c r="L323" s="632"/>
      <c r="M323" s="632"/>
      <c r="N323" s="632"/>
      <c r="O323" s="632"/>
      <c r="P323" s="632"/>
      <c r="Q323" s="632"/>
    </row>
    <row r="324" spans="1:17" x14ac:dyDescent="0.3">
      <c r="A324" s="632"/>
      <c r="B324" s="632"/>
      <c r="C324" s="632"/>
      <c r="D324" s="632"/>
      <c r="E324" s="632"/>
      <c r="F324" s="632"/>
      <c r="G324" s="632"/>
      <c r="H324" s="632"/>
      <c r="I324" s="632"/>
      <c r="J324" s="632"/>
      <c r="K324" s="632"/>
      <c r="L324" s="632"/>
      <c r="M324" s="632"/>
      <c r="N324" s="632"/>
      <c r="O324" s="632"/>
      <c r="P324" s="632"/>
      <c r="Q324" s="632"/>
    </row>
    <row r="325" spans="1:17" x14ac:dyDescent="0.3">
      <c r="A325" s="632"/>
      <c r="B325" s="632"/>
      <c r="C325" s="632"/>
      <c r="D325" s="632"/>
      <c r="E325" s="632"/>
      <c r="F325" s="632"/>
      <c r="G325" s="632"/>
      <c r="H325" s="632"/>
      <c r="I325" s="632"/>
      <c r="J325" s="632"/>
      <c r="K325" s="632"/>
      <c r="L325" s="632"/>
      <c r="M325" s="632"/>
      <c r="N325" s="632"/>
      <c r="O325" s="632"/>
      <c r="P325" s="632"/>
      <c r="Q325" s="632"/>
    </row>
    <row r="326" spans="1:17" x14ac:dyDescent="0.3">
      <c r="A326" s="632"/>
      <c r="B326" s="632"/>
      <c r="C326" s="632"/>
      <c r="D326" s="632"/>
      <c r="E326" s="632"/>
      <c r="F326" s="632"/>
      <c r="G326" s="632"/>
      <c r="H326" s="632"/>
      <c r="I326" s="632"/>
      <c r="J326" s="632"/>
      <c r="K326" s="632"/>
      <c r="L326" s="632"/>
      <c r="M326" s="632"/>
      <c r="N326" s="632"/>
      <c r="O326" s="632"/>
      <c r="P326" s="632"/>
      <c r="Q326" s="632"/>
    </row>
    <row r="327" spans="1:17" x14ac:dyDescent="0.3">
      <c r="A327" s="632"/>
      <c r="B327" s="632"/>
      <c r="C327" s="632"/>
      <c r="D327" s="632"/>
      <c r="E327" s="632"/>
      <c r="F327" s="632"/>
      <c r="G327" s="632"/>
      <c r="H327" s="632"/>
      <c r="I327" s="632"/>
      <c r="J327" s="632"/>
      <c r="K327" s="632"/>
      <c r="L327" s="632"/>
      <c r="M327" s="632"/>
      <c r="N327" s="632"/>
      <c r="O327" s="632"/>
      <c r="P327" s="632"/>
      <c r="Q327" s="632"/>
    </row>
    <row r="328" spans="1:17" x14ac:dyDescent="0.3">
      <c r="A328" s="632"/>
      <c r="B328" s="632"/>
      <c r="C328" s="632"/>
      <c r="D328" s="632"/>
      <c r="E328" s="632"/>
      <c r="F328" s="632"/>
      <c r="G328" s="632"/>
      <c r="H328" s="632"/>
      <c r="I328" s="632"/>
      <c r="J328" s="632"/>
      <c r="K328" s="632"/>
      <c r="L328" s="632"/>
      <c r="M328" s="632"/>
      <c r="N328" s="632"/>
      <c r="O328" s="632"/>
      <c r="P328" s="632"/>
      <c r="Q328" s="632"/>
    </row>
    <row r="329" spans="1:17" x14ac:dyDescent="0.3">
      <c r="A329" s="632"/>
      <c r="B329" s="632"/>
      <c r="C329" s="632"/>
      <c r="D329" s="632"/>
      <c r="E329" s="632"/>
      <c r="F329" s="632"/>
      <c r="G329" s="632"/>
      <c r="H329" s="632"/>
      <c r="I329" s="632"/>
      <c r="J329" s="632"/>
      <c r="K329" s="632"/>
      <c r="L329" s="632"/>
      <c r="M329" s="632"/>
      <c r="N329" s="632"/>
      <c r="O329" s="632"/>
      <c r="P329" s="632"/>
      <c r="Q329" s="632"/>
    </row>
    <row r="330" spans="1:17" x14ac:dyDescent="0.3">
      <c r="A330" s="632"/>
      <c r="B330" s="632"/>
      <c r="C330" s="632"/>
      <c r="D330" s="632"/>
      <c r="E330" s="632"/>
      <c r="F330" s="632"/>
      <c r="G330" s="632"/>
      <c r="H330" s="632"/>
      <c r="I330" s="632"/>
      <c r="J330" s="632"/>
      <c r="K330" s="632"/>
      <c r="L330" s="632"/>
      <c r="M330" s="632"/>
      <c r="N330" s="632"/>
      <c r="O330" s="632"/>
      <c r="P330" s="632"/>
      <c r="Q330" s="632"/>
    </row>
    <row r="331" spans="1:17" x14ac:dyDescent="0.3">
      <c r="A331" s="632"/>
      <c r="B331" s="632"/>
      <c r="C331" s="632"/>
      <c r="D331" s="632"/>
      <c r="E331" s="632"/>
      <c r="F331" s="632"/>
      <c r="G331" s="632"/>
      <c r="H331" s="632"/>
      <c r="I331" s="632"/>
      <c r="J331" s="632"/>
      <c r="K331" s="632"/>
      <c r="L331" s="632"/>
      <c r="M331" s="632"/>
      <c r="N331" s="632"/>
      <c r="O331" s="632"/>
      <c r="P331" s="632"/>
      <c r="Q331" s="632"/>
    </row>
    <row r="332" spans="1:17" x14ac:dyDescent="0.3">
      <c r="A332" s="632"/>
      <c r="B332" s="632"/>
      <c r="C332" s="632"/>
      <c r="D332" s="632"/>
      <c r="E332" s="632"/>
      <c r="F332" s="632"/>
      <c r="G332" s="632"/>
      <c r="H332" s="632"/>
      <c r="I332" s="632"/>
      <c r="J332" s="632"/>
      <c r="K332" s="632"/>
      <c r="L332" s="632"/>
      <c r="M332" s="632"/>
      <c r="N332" s="632"/>
      <c r="O332" s="632"/>
      <c r="P332" s="632"/>
      <c r="Q332" s="632"/>
    </row>
    <row r="333" spans="1:17" x14ac:dyDescent="0.3">
      <c r="A333" s="632"/>
      <c r="B333" s="632"/>
      <c r="C333" s="632"/>
      <c r="D333" s="632"/>
      <c r="E333" s="632"/>
      <c r="F333" s="632"/>
      <c r="G333" s="632"/>
      <c r="H333" s="632"/>
      <c r="I333" s="632"/>
      <c r="J333" s="632"/>
      <c r="K333" s="632"/>
      <c r="L333" s="632"/>
      <c r="M333" s="632"/>
      <c r="N333" s="632"/>
      <c r="O333" s="632"/>
      <c r="P333" s="632"/>
      <c r="Q333" s="632"/>
    </row>
    <row r="334" spans="1:17" x14ac:dyDescent="0.3">
      <c r="A334" s="632"/>
      <c r="B334" s="632"/>
      <c r="C334" s="632"/>
      <c r="D334" s="632"/>
      <c r="E334" s="632"/>
      <c r="F334" s="632"/>
      <c r="G334" s="632"/>
      <c r="H334" s="632"/>
      <c r="I334" s="632"/>
      <c r="J334" s="632"/>
      <c r="K334" s="632"/>
      <c r="L334" s="632"/>
      <c r="M334" s="632"/>
      <c r="N334" s="632"/>
      <c r="O334" s="632"/>
      <c r="P334" s="632"/>
      <c r="Q334" s="632"/>
    </row>
    <row r="335" spans="1:17" x14ac:dyDescent="0.3">
      <c r="A335" s="632"/>
      <c r="B335" s="632"/>
      <c r="C335" s="632"/>
      <c r="D335" s="632"/>
      <c r="E335" s="632"/>
      <c r="F335" s="632"/>
      <c r="G335" s="632"/>
      <c r="H335" s="632"/>
      <c r="I335" s="632"/>
      <c r="J335" s="632"/>
      <c r="K335" s="632"/>
      <c r="L335" s="632"/>
      <c r="M335" s="632"/>
      <c r="N335" s="632"/>
      <c r="O335" s="632"/>
      <c r="P335" s="632"/>
      <c r="Q335" s="632"/>
    </row>
    <row r="336" spans="1:17" x14ac:dyDescent="0.3">
      <c r="A336" s="632"/>
      <c r="B336" s="632"/>
      <c r="C336" s="632"/>
      <c r="D336" s="632"/>
      <c r="E336" s="632"/>
      <c r="F336" s="632"/>
      <c r="G336" s="632"/>
      <c r="H336" s="632"/>
      <c r="I336" s="632"/>
      <c r="J336" s="632"/>
      <c r="K336" s="632"/>
      <c r="L336" s="632"/>
      <c r="M336" s="632"/>
      <c r="N336" s="632"/>
      <c r="O336" s="632"/>
      <c r="P336" s="632"/>
      <c r="Q336" s="632"/>
    </row>
    <row r="337" spans="1:17" x14ac:dyDescent="0.3">
      <c r="A337" s="632"/>
      <c r="B337" s="632"/>
      <c r="C337" s="632"/>
      <c r="D337" s="632"/>
      <c r="E337" s="632"/>
      <c r="F337" s="632"/>
      <c r="G337" s="632"/>
      <c r="H337" s="632"/>
      <c r="I337" s="632"/>
      <c r="J337" s="632"/>
      <c r="K337" s="632"/>
      <c r="L337" s="632"/>
      <c r="M337" s="632"/>
      <c r="N337" s="632"/>
      <c r="O337" s="632"/>
      <c r="P337" s="632"/>
      <c r="Q337" s="632"/>
    </row>
    <row r="338" spans="1:17" x14ac:dyDescent="0.3">
      <c r="A338" s="632"/>
      <c r="B338" s="632"/>
      <c r="C338" s="632"/>
      <c r="D338" s="632"/>
      <c r="E338" s="632"/>
      <c r="F338" s="632"/>
      <c r="G338" s="632"/>
      <c r="H338" s="632"/>
      <c r="I338" s="632"/>
      <c r="J338" s="632"/>
      <c r="K338" s="632"/>
      <c r="L338" s="632"/>
      <c r="M338" s="632"/>
      <c r="N338" s="632"/>
      <c r="O338" s="632"/>
      <c r="P338" s="632"/>
      <c r="Q338" s="632"/>
    </row>
    <row r="339" spans="1:17" x14ac:dyDescent="0.3">
      <c r="A339" s="632"/>
      <c r="B339" s="632"/>
      <c r="C339" s="632"/>
      <c r="D339" s="632"/>
      <c r="E339" s="632"/>
      <c r="F339" s="632"/>
      <c r="G339" s="632"/>
      <c r="H339" s="632"/>
      <c r="I339" s="632"/>
      <c r="J339" s="632"/>
      <c r="K339" s="632"/>
      <c r="L339" s="632"/>
      <c r="M339" s="632"/>
      <c r="N339" s="632"/>
      <c r="O339" s="632"/>
      <c r="P339" s="632"/>
      <c r="Q339" s="632"/>
    </row>
    <row r="340" spans="1:17" x14ac:dyDescent="0.3">
      <c r="A340" s="632"/>
      <c r="B340" s="632"/>
      <c r="C340" s="632"/>
      <c r="D340" s="632"/>
      <c r="E340" s="632"/>
      <c r="F340" s="632"/>
      <c r="G340" s="632"/>
      <c r="H340" s="632"/>
      <c r="I340" s="632"/>
      <c r="J340" s="632"/>
      <c r="K340" s="632"/>
      <c r="L340" s="632"/>
      <c r="M340" s="632"/>
      <c r="N340" s="632"/>
      <c r="O340" s="632"/>
      <c r="P340" s="632"/>
      <c r="Q340" s="632"/>
    </row>
    <row r="341" spans="1:17" x14ac:dyDescent="0.3">
      <c r="A341" s="632"/>
      <c r="B341" s="632"/>
      <c r="C341" s="632"/>
      <c r="D341" s="632"/>
      <c r="E341" s="632"/>
      <c r="F341" s="632"/>
      <c r="G341" s="632"/>
      <c r="H341" s="632"/>
      <c r="I341" s="632"/>
      <c r="J341" s="632"/>
      <c r="K341" s="632"/>
      <c r="L341" s="632"/>
      <c r="M341" s="632"/>
      <c r="N341" s="632"/>
      <c r="O341" s="632"/>
      <c r="P341" s="632"/>
      <c r="Q341" s="632"/>
    </row>
    <row r="342" spans="1:17" x14ac:dyDescent="0.3">
      <c r="A342" s="632"/>
      <c r="B342" s="632"/>
      <c r="C342" s="632"/>
      <c r="D342" s="632"/>
      <c r="E342" s="632"/>
      <c r="F342" s="632"/>
      <c r="G342" s="632"/>
      <c r="H342" s="632"/>
      <c r="I342" s="632"/>
      <c r="J342" s="632"/>
      <c r="K342" s="632"/>
      <c r="L342" s="632"/>
      <c r="M342" s="632"/>
      <c r="N342" s="632"/>
      <c r="O342" s="632"/>
      <c r="P342" s="632"/>
      <c r="Q342" s="632"/>
    </row>
    <row r="343" spans="1:17" x14ac:dyDescent="0.3">
      <c r="A343" s="632"/>
      <c r="B343" s="632"/>
      <c r="C343" s="632"/>
      <c r="D343" s="632"/>
      <c r="E343" s="632"/>
      <c r="F343" s="632"/>
      <c r="G343" s="632"/>
      <c r="H343" s="632"/>
      <c r="I343" s="632"/>
      <c r="J343" s="632"/>
      <c r="K343" s="632"/>
      <c r="L343" s="632"/>
      <c r="M343" s="632"/>
      <c r="N343" s="632"/>
      <c r="O343" s="632"/>
      <c r="P343" s="632"/>
      <c r="Q343" s="632"/>
    </row>
    <row r="344" spans="1:17" x14ac:dyDescent="0.3">
      <c r="A344" s="632"/>
      <c r="B344" s="632"/>
      <c r="C344" s="632"/>
      <c r="D344" s="632"/>
      <c r="E344" s="632"/>
      <c r="F344" s="632"/>
      <c r="G344" s="632"/>
      <c r="H344" s="632"/>
      <c r="I344" s="632"/>
      <c r="J344" s="632"/>
      <c r="K344" s="632"/>
      <c r="L344" s="632"/>
      <c r="M344" s="632"/>
      <c r="N344" s="632"/>
      <c r="O344" s="632"/>
      <c r="P344" s="632"/>
      <c r="Q344" s="632"/>
    </row>
    <row r="345" spans="1:17" x14ac:dyDescent="0.3">
      <c r="A345" s="632"/>
      <c r="B345" s="632"/>
      <c r="C345" s="632"/>
      <c r="D345" s="632"/>
      <c r="E345" s="632"/>
      <c r="F345" s="632"/>
      <c r="G345" s="632"/>
      <c r="H345" s="632"/>
      <c r="I345" s="632"/>
      <c r="J345" s="632"/>
      <c r="K345" s="632"/>
      <c r="L345" s="632"/>
      <c r="M345" s="632"/>
      <c r="N345" s="632"/>
      <c r="O345" s="632"/>
      <c r="P345" s="632"/>
      <c r="Q345" s="632"/>
    </row>
    <row r="346" spans="1:17" x14ac:dyDescent="0.3">
      <c r="A346" s="632"/>
      <c r="B346" s="632"/>
      <c r="C346" s="632"/>
      <c r="D346" s="632"/>
      <c r="E346" s="632"/>
      <c r="F346" s="632"/>
      <c r="G346" s="632"/>
      <c r="H346" s="632"/>
      <c r="I346" s="632"/>
      <c r="J346" s="632"/>
      <c r="K346" s="632"/>
      <c r="L346" s="632"/>
      <c r="M346" s="632"/>
      <c r="N346" s="632"/>
      <c r="O346" s="632"/>
      <c r="P346" s="632"/>
      <c r="Q346" s="632"/>
    </row>
    <row r="347" spans="1:17" x14ac:dyDescent="0.3">
      <c r="A347" s="632"/>
      <c r="B347" s="632"/>
      <c r="C347" s="632"/>
      <c r="D347" s="632"/>
      <c r="E347" s="632"/>
      <c r="F347" s="632"/>
      <c r="G347" s="632"/>
      <c r="H347" s="632"/>
      <c r="I347" s="632"/>
      <c r="J347" s="632"/>
      <c r="K347" s="632"/>
      <c r="L347" s="632"/>
      <c r="M347" s="632"/>
      <c r="N347" s="632"/>
      <c r="O347" s="632"/>
      <c r="P347" s="632"/>
      <c r="Q347" s="632"/>
    </row>
    <row r="348" spans="1:17" x14ac:dyDescent="0.3">
      <c r="A348" s="632"/>
      <c r="B348" s="632"/>
      <c r="C348" s="632"/>
      <c r="D348" s="632"/>
      <c r="E348" s="632"/>
      <c r="F348" s="632"/>
      <c r="G348" s="632"/>
      <c r="H348" s="632"/>
      <c r="I348" s="632"/>
      <c r="J348" s="632"/>
      <c r="K348" s="632"/>
      <c r="L348" s="632"/>
      <c r="M348" s="632"/>
      <c r="N348" s="632"/>
      <c r="O348" s="632"/>
      <c r="P348" s="632"/>
      <c r="Q348" s="632"/>
    </row>
    <row r="349" spans="1:17" x14ac:dyDescent="0.3">
      <c r="A349" s="632"/>
      <c r="B349" s="632"/>
      <c r="C349" s="632"/>
      <c r="D349" s="632"/>
      <c r="E349" s="632"/>
      <c r="F349" s="632"/>
      <c r="G349" s="632"/>
      <c r="H349" s="632"/>
      <c r="I349" s="632"/>
      <c r="J349" s="632"/>
      <c r="K349" s="632"/>
      <c r="L349" s="632"/>
      <c r="M349" s="632"/>
      <c r="N349" s="632"/>
      <c r="O349" s="632"/>
      <c r="P349" s="632"/>
      <c r="Q349" s="632"/>
    </row>
    <row r="350" spans="1:17" x14ac:dyDescent="0.3">
      <c r="A350" s="632"/>
      <c r="B350" s="632"/>
      <c r="C350" s="632"/>
      <c r="D350" s="632"/>
      <c r="E350" s="632"/>
      <c r="F350" s="632"/>
      <c r="G350" s="632"/>
      <c r="H350" s="632"/>
      <c r="I350" s="632"/>
      <c r="J350" s="632"/>
      <c r="K350" s="632"/>
      <c r="L350" s="632"/>
      <c r="M350" s="632"/>
      <c r="N350" s="632"/>
      <c r="O350" s="632"/>
      <c r="P350" s="632"/>
      <c r="Q350" s="632"/>
    </row>
    <row r="351" spans="1:17" x14ac:dyDescent="0.3">
      <c r="A351" s="632"/>
      <c r="B351" s="632"/>
      <c r="C351" s="632"/>
      <c r="D351" s="632"/>
      <c r="E351" s="632"/>
      <c r="F351" s="632"/>
      <c r="G351" s="632"/>
      <c r="H351" s="632"/>
      <c r="I351" s="632"/>
      <c r="J351" s="632"/>
      <c r="K351" s="632"/>
      <c r="L351" s="632"/>
      <c r="M351" s="632"/>
      <c r="N351" s="632"/>
      <c r="O351" s="632"/>
      <c r="P351" s="632"/>
      <c r="Q351" s="632"/>
    </row>
    <row r="352" spans="1:17" x14ac:dyDescent="0.3">
      <c r="A352" s="632"/>
      <c r="B352" s="632"/>
      <c r="C352" s="632"/>
      <c r="D352" s="632"/>
      <c r="E352" s="632"/>
      <c r="F352" s="632"/>
      <c r="G352" s="632"/>
      <c r="H352" s="632"/>
      <c r="I352" s="632"/>
      <c r="J352" s="632"/>
      <c r="K352" s="632"/>
      <c r="L352" s="632"/>
      <c r="M352" s="632"/>
      <c r="N352" s="632"/>
      <c r="O352" s="632"/>
      <c r="P352" s="632"/>
      <c r="Q352" s="632"/>
    </row>
    <row r="353" spans="1:17" x14ac:dyDescent="0.3">
      <c r="A353" s="632"/>
      <c r="B353" s="632"/>
      <c r="C353" s="632"/>
      <c r="D353" s="632"/>
      <c r="E353" s="632"/>
      <c r="F353" s="632"/>
      <c r="G353" s="632"/>
      <c r="H353" s="632"/>
      <c r="I353" s="632"/>
      <c r="J353" s="632"/>
      <c r="K353" s="632"/>
      <c r="L353" s="632"/>
      <c r="M353" s="632"/>
      <c r="N353" s="632"/>
      <c r="O353" s="632"/>
      <c r="P353" s="632"/>
      <c r="Q353" s="632"/>
    </row>
    <row r="354" spans="1:17" x14ac:dyDescent="0.3">
      <c r="A354" s="632"/>
      <c r="B354" s="632"/>
      <c r="C354" s="632"/>
      <c r="D354" s="632"/>
      <c r="E354" s="632"/>
      <c r="F354" s="632"/>
      <c r="G354" s="632"/>
      <c r="H354" s="632"/>
      <c r="I354" s="632"/>
      <c r="J354" s="632"/>
      <c r="K354" s="632"/>
      <c r="L354" s="632"/>
      <c r="M354" s="632"/>
      <c r="N354" s="632"/>
      <c r="O354" s="632"/>
      <c r="P354" s="632"/>
      <c r="Q354" s="632"/>
    </row>
    <row r="355" spans="1:17" x14ac:dyDescent="0.3">
      <c r="A355" s="632"/>
      <c r="B355" s="632"/>
      <c r="C355" s="632"/>
      <c r="D355" s="632"/>
      <c r="E355" s="632"/>
      <c r="F355" s="632"/>
      <c r="G355" s="632"/>
      <c r="H355" s="632"/>
      <c r="I355" s="632"/>
      <c r="J355" s="632"/>
      <c r="K355" s="632"/>
      <c r="L355" s="632"/>
      <c r="M355" s="632"/>
      <c r="N355" s="632"/>
      <c r="O355" s="632"/>
      <c r="P355" s="632"/>
      <c r="Q355" s="632"/>
    </row>
    <row r="356" spans="1:17" x14ac:dyDescent="0.3">
      <c r="A356" s="632"/>
      <c r="B356" s="632"/>
      <c r="C356" s="632"/>
      <c r="D356" s="632"/>
      <c r="E356" s="632"/>
      <c r="F356" s="632"/>
      <c r="G356" s="632"/>
      <c r="H356" s="632"/>
      <c r="I356" s="632"/>
      <c r="J356" s="632"/>
      <c r="K356" s="632"/>
      <c r="L356" s="632"/>
      <c r="M356" s="632"/>
      <c r="N356" s="632"/>
      <c r="O356" s="632"/>
      <c r="P356" s="632"/>
      <c r="Q356" s="632"/>
    </row>
    <row r="357" spans="1:17" x14ac:dyDescent="0.3">
      <c r="A357" s="632"/>
      <c r="B357" s="632"/>
      <c r="C357" s="632"/>
      <c r="D357" s="632"/>
      <c r="E357" s="632"/>
      <c r="F357" s="632"/>
      <c r="G357" s="632"/>
      <c r="H357" s="632"/>
      <c r="I357" s="632"/>
      <c r="J357" s="632"/>
      <c r="K357" s="632"/>
      <c r="L357" s="632"/>
      <c r="M357" s="632"/>
      <c r="N357" s="632"/>
      <c r="O357" s="632"/>
      <c r="P357" s="632"/>
      <c r="Q357" s="632"/>
    </row>
    <row r="358" spans="1:17" x14ac:dyDescent="0.3">
      <c r="A358" s="632"/>
      <c r="B358" s="632"/>
      <c r="C358" s="632"/>
      <c r="D358" s="632"/>
      <c r="E358" s="632"/>
      <c r="F358" s="632"/>
      <c r="G358" s="632"/>
      <c r="H358" s="632"/>
      <c r="I358" s="632"/>
      <c r="J358" s="632"/>
      <c r="K358" s="632"/>
      <c r="L358" s="632"/>
      <c r="M358" s="632"/>
      <c r="N358" s="632"/>
      <c r="O358" s="632"/>
      <c r="P358" s="632"/>
      <c r="Q358" s="632"/>
    </row>
    <row r="359" spans="1:17" x14ac:dyDescent="0.3">
      <c r="A359" s="632"/>
      <c r="B359" s="632"/>
      <c r="C359" s="632"/>
      <c r="D359" s="632"/>
      <c r="E359" s="632"/>
      <c r="F359" s="632"/>
      <c r="G359" s="632"/>
      <c r="H359" s="632"/>
      <c r="I359" s="632"/>
      <c r="J359" s="632"/>
      <c r="K359" s="632"/>
      <c r="L359" s="632"/>
      <c r="M359" s="632"/>
      <c r="N359" s="632"/>
      <c r="O359" s="632"/>
      <c r="P359" s="632"/>
      <c r="Q359" s="632"/>
    </row>
    <row r="360" spans="1:17" x14ac:dyDescent="0.3">
      <c r="A360" s="632"/>
      <c r="B360" s="632"/>
      <c r="C360" s="632"/>
      <c r="D360" s="632"/>
      <c r="E360" s="632"/>
      <c r="F360" s="632"/>
      <c r="G360" s="632"/>
      <c r="H360" s="632"/>
      <c r="I360" s="632"/>
      <c r="J360" s="632"/>
      <c r="K360" s="632"/>
      <c r="L360" s="632"/>
      <c r="M360" s="632"/>
      <c r="N360" s="632"/>
      <c r="O360" s="632"/>
      <c r="P360" s="632"/>
      <c r="Q360" s="632"/>
    </row>
    <row r="361" spans="1:17" x14ac:dyDescent="0.3">
      <c r="A361" s="632"/>
      <c r="B361" s="632"/>
      <c r="C361" s="632"/>
      <c r="D361" s="632"/>
      <c r="E361" s="632"/>
      <c r="F361" s="632"/>
      <c r="G361" s="632"/>
      <c r="H361" s="632"/>
      <c r="I361" s="632"/>
      <c r="J361" s="632"/>
      <c r="K361" s="632"/>
      <c r="L361" s="632"/>
      <c r="M361" s="632"/>
      <c r="N361" s="632"/>
      <c r="O361" s="632"/>
      <c r="P361" s="632"/>
      <c r="Q361" s="632"/>
    </row>
    <row r="362" spans="1:17" x14ac:dyDescent="0.3">
      <c r="A362" s="632"/>
      <c r="B362" s="632"/>
      <c r="C362" s="632"/>
      <c r="D362" s="632"/>
      <c r="E362" s="632"/>
      <c r="F362" s="632"/>
      <c r="G362" s="632"/>
      <c r="H362" s="632"/>
      <c r="I362" s="632"/>
      <c r="J362" s="632"/>
      <c r="K362" s="632"/>
      <c r="L362" s="632"/>
      <c r="M362" s="632"/>
      <c r="N362" s="632"/>
      <c r="O362" s="632"/>
      <c r="P362" s="632"/>
      <c r="Q362" s="632"/>
    </row>
    <row r="363" spans="1:17" x14ac:dyDescent="0.3">
      <c r="A363" s="632"/>
      <c r="B363" s="632"/>
      <c r="C363" s="632"/>
      <c r="D363" s="632"/>
      <c r="E363" s="632"/>
      <c r="F363" s="632"/>
      <c r="G363" s="632"/>
      <c r="H363" s="632"/>
      <c r="I363" s="632"/>
      <c r="J363" s="632"/>
      <c r="K363" s="632"/>
      <c r="L363" s="632"/>
      <c r="M363" s="632"/>
      <c r="N363" s="632"/>
      <c r="O363" s="632"/>
      <c r="P363" s="632"/>
      <c r="Q363" s="632"/>
    </row>
    <row r="364" spans="1:17" x14ac:dyDescent="0.3">
      <c r="A364" s="632"/>
      <c r="B364" s="632"/>
      <c r="C364" s="632"/>
      <c r="D364" s="632"/>
      <c r="E364" s="632"/>
      <c r="F364" s="632"/>
      <c r="G364" s="632"/>
      <c r="H364" s="632"/>
      <c r="I364" s="632"/>
      <c r="J364" s="632"/>
      <c r="K364" s="632"/>
      <c r="L364" s="632"/>
      <c r="M364" s="632"/>
      <c r="N364" s="632"/>
      <c r="O364" s="632"/>
      <c r="P364" s="632"/>
      <c r="Q364" s="632"/>
    </row>
    <row r="365" spans="1:17" x14ac:dyDescent="0.3">
      <c r="A365" s="632"/>
      <c r="B365" s="632"/>
      <c r="C365" s="632"/>
      <c r="D365" s="632"/>
      <c r="E365" s="632"/>
      <c r="F365" s="632"/>
      <c r="G365" s="632"/>
      <c r="H365" s="632"/>
      <c r="I365" s="632"/>
      <c r="J365" s="632"/>
      <c r="K365" s="632"/>
      <c r="L365" s="632"/>
      <c r="M365" s="632"/>
      <c r="N365" s="632"/>
      <c r="O365" s="632"/>
      <c r="P365" s="632"/>
      <c r="Q365" s="632"/>
    </row>
    <row r="366" spans="1:17" x14ac:dyDescent="0.3">
      <c r="A366" s="632"/>
      <c r="B366" s="632"/>
      <c r="C366" s="632"/>
      <c r="D366" s="632"/>
      <c r="E366" s="632"/>
      <c r="F366" s="632"/>
      <c r="G366" s="632"/>
      <c r="H366" s="632"/>
      <c r="I366" s="632"/>
      <c r="J366" s="632"/>
      <c r="K366" s="632"/>
      <c r="L366" s="632"/>
      <c r="M366" s="632"/>
      <c r="N366" s="632"/>
      <c r="O366" s="632"/>
      <c r="P366" s="632"/>
      <c r="Q366" s="632"/>
    </row>
    <row r="367" spans="1:17" x14ac:dyDescent="0.3">
      <c r="A367" s="632"/>
      <c r="B367" s="632"/>
      <c r="C367" s="632"/>
      <c r="D367" s="632"/>
      <c r="E367" s="632"/>
      <c r="F367" s="632"/>
      <c r="G367" s="632"/>
      <c r="H367" s="632"/>
      <c r="I367" s="632"/>
      <c r="J367" s="632"/>
      <c r="K367" s="632"/>
      <c r="L367" s="632"/>
      <c r="M367" s="632"/>
      <c r="N367" s="632"/>
      <c r="O367" s="632"/>
      <c r="P367" s="632"/>
      <c r="Q367" s="632"/>
    </row>
    <row r="368" spans="1:17" x14ac:dyDescent="0.3">
      <c r="A368" s="632"/>
      <c r="B368" s="632"/>
      <c r="C368" s="632"/>
      <c r="D368" s="632"/>
      <c r="E368" s="632"/>
      <c r="F368" s="632"/>
      <c r="G368" s="632"/>
      <c r="H368" s="632"/>
      <c r="I368" s="632"/>
      <c r="J368" s="632"/>
      <c r="K368" s="632"/>
      <c r="L368" s="632"/>
      <c r="M368" s="632"/>
      <c r="N368" s="632"/>
      <c r="O368" s="632"/>
      <c r="P368" s="632"/>
      <c r="Q368" s="632"/>
    </row>
    <row r="369" spans="1:17" x14ac:dyDescent="0.3">
      <c r="A369" s="632"/>
      <c r="B369" s="632"/>
      <c r="C369" s="632"/>
      <c r="D369" s="632"/>
      <c r="E369" s="632"/>
      <c r="F369" s="632"/>
      <c r="G369" s="632"/>
      <c r="H369" s="632"/>
      <c r="I369" s="632"/>
      <c r="J369" s="632"/>
      <c r="K369" s="632"/>
      <c r="L369" s="632"/>
      <c r="M369" s="632"/>
      <c r="N369" s="632"/>
      <c r="O369" s="632"/>
      <c r="P369" s="632"/>
      <c r="Q369" s="632"/>
    </row>
    <row r="370" spans="1:17" x14ac:dyDescent="0.3">
      <c r="A370" s="632"/>
      <c r="B370" s="632"/>
      <c r="C370" s="632"/>
      <c r="D370" s="632"/>
      <c r="E370" s="632"/>
      <c r="F370" s="632"/>
      <c r="G370" s="632"/>
      <c r="H370" s="632"/>
      <c r="I370" s="632"/>
      <c r="J370" s="632"/>
      <c r="K370" s="632"/>
      <c r="L370" s="632"/>
      <c r="M370" s="632"/>
      <c r="N370" s="632"/>
      <c r="O370" s="632"/>
      <c r="P370" s="632"/>
      <c r="Q370" s="632"/>
    </row>
    <row r="371" spans="1:17" x14ac:dyDescent="0.3">
      <c r="A371" s="632"/>
      <c r="B371" s="632"/>
      <c r="C371" s="632"/>
      <c r="D371" s="632"/>
      <c r="E371" s="632"/>
      <c r="F371" s="632"/>
      <c r="G371" s="632"/>
      <c r="H371" s="632"/>
      <c r="I371" s="632"/>
      <c r="J371" s="632"/>
      <c r="K371" s="632"/>
      <c r="L371" s="632"/>
      <c r="M371" s="632"/>
      <c r="N371" s="632"/>
      <c r="O371" s="632"/>
      <c r="P371" s="632"/>
      <c r="Q371" s="632"/>
    </row>
    <row r="372" spans="1:17" x14ac:dyDescent="0.3">
      <c r="A372" s="632"/>
      <c r="B372" s="632"/>
      <c r="C372" s="632"/>
      <c r="D372" s="632"/>
      <c r="E372" s="632"/>
      <c r="F372" s="632"/>
      <c r="G372" s="632"/>
      <c r="H372" s="632"/>
      <c r="I372" s="632"/>
      <c r="J372" s="632"/>
      <c r="K372" s="632"/>
      <c r="L372" s="632"/>
      <c r="M372" s="632"/>
      <c r="N372" s="632"/>
      <c r="O372" s="632"/>
      <c r="P372" s="632"/>
      <c r="Q372" s="632"/>
    </row>
    <row r="373" spans="1:17" x14ac:dyDescent="0.3">
      <c r="A373" s="632"/>
      <c r="B373" s="632"/>
      <c r="C373" s="632"/>
      <c r="D373" s="632"/>
      <c r="E373" s="632"/>
      <c r="F373" s="632"/>
      <c r="G373" s="632"/>
      <c r="H373" s="632"/>
      <c r="I373" s="632"/>
      <c r="J373" s="632"/>
      <c r="K373" s="632"/>
      <c r="L373" s="632"/>
      <c r="M373" s="632"/>
      <c r="N373" s="632"/>
      <c r="O373" s="632"/>
      <c r="P373" s="632"/>
      <c r="Q373" s="632"/>
    </row>
    <row r="374" spans="1:17" x14ac:dyDescent="0.3">
      <c r="A374" s="632"/>
      <c r="B374" s="632"/>
      <c r="C374" s="632"/>
      <c r="D374" s="632"/>
      <c r="E374" s="632"/>
      <c r="F374" s="632"/>
      <c r="G374" s="632"/>
      <c r="H374" s="632"/>
      <c r="I374" s="632"/>
      <c r="J374" s="632"/>
      <c r="K374" s="632"/>
      <c r="L374" s="632"/>
      <c r="M374" s="632"/>
      <c r="N374" s="632"/>
      <c r="O374" s="632"/>
      <c r="P374" s="632"/>
      <c r="Q374" s="632"/>
    </row>
    <row r="375" spans="1:17" x14ac:dyDescent="0.3">
      <c r="A375" s="632"/>
      <c r="B375" s="632"/>
      <c r="C375" s="632"/>
      <c r="D375" s="632"/>
      <c r="E375" s="632"/>
      <c r="F375" s="632"/>
      <c r="G375" s="632"/>
      <c r="H375" s="632"/>
      <c r="I375" s="632"/>
      <c r="J375" s="632"/>
      <c r="K375" s="632"/>
      <c r="L375" s="632"/>
      <c r="M375" s="632"/>
      <c r="N375" s="632"/>
      <c r="O375" s="632"/>
      <c r="P375" s="632"/>
      <c r="Q375" s="632"/>
    </row>
    <row r="376" spans="1:17" x14ac:dyDescent="0.3">
      <c r="A376" s="632"/>
      <c r="B376" s="632"/>
      <c r="C376" s="632"/>
      <c r="D376" s="632"/>
      <c r="E376" s="632"/>
      <c r="F376" s="632"/>
      <c r="G376" s="632"/>
      <c r="H376" s="632"/>
      <c r="I376" s="632"/>
      <c r="J376" s="632"/>
      <c r="K376" s="632"/>
      <c r="L376" s="632"/>
      <c r="M376" s="632"/>
      <c r="N376" s="632"/>
      <c r="O376" s="632"/>
      <c r="P376" s="632"/>
      <c r="Q376" s="632"/>
    </row>
    <row r="377" spans="1:17" x14ac:dyDescent="0.3">
      <c r="A377" s="632"/>
      <c r="B377" s="632"/>
      <c r="C377" s="632"/>
      <c r="D377" s="632"/>
      <c r="E377" s="632"/>
      <c r="F377" s="632"/>
      <c r="G377" s="632"/>
      <c r="H377" s="632"/>
      <c r="I377" s="632"/>
      <c r="J377" s="632"/>
      <c r="K377" s="632"/>
      <c r="L377" s="632"/>
      <c r="M377" s="632"/>
      <c r="N377" s="632"/>
      <c r="O377" s="632"/>
      <c r="P377" s="632"/>
      <c r="Q377" s="632"/>
    </row>
    <row r="378" spans="1:17" x14ac:dyDescent="0.3">
      <c r="A378" s="632"/>
      <c r="B378" s="632"/>
      <c r="C378" s="632"/>
      <c r="D378" s="632"/>
      <c r="E378" s="632"/>
      <c r="F378" s="632"/>
      <c r="G378" s="632"/>
      <c r="H378" s="632"/>
      <c r="I378" s="632"/>
      <c r="J378" s="632"/>
      <c r="K378" s="632"/>
      <c r="L378" s="632"/>
      <c r="M378" s="632"/>
      <c r="N378" s="632"/>
      <c r="O378" s="632"/>
      <c r="P378" s="632"/>
      <c r="Q378" s="632"/>
    </row>
    <row r="379" spans="1:17" x14ac:dyDescent="0.3">
      <c r="A379" s="632"/>
      <c r="B379" s="632"/>
      <c r="C379" s="632"/>
      <c r="D379" s="632"/>
      <c r="E379" s="632"/>
      <c r="F379" s="632"/>
      <c r="G379" s="632"/>
      <c r="H379" s="632"/>
      <c r="I379" s="632"/>
      <c r="J379" s="632"/>
      <c r="K379" s="632"/>
      <c r="L379" s="632"/>
      <c r="M379" s="632"/>
      <c r="N379" s="632"/>
      <c r="O379" s="632"/>
      <c r="P379" s="632"/>
      <c r="Q379" s="632"/>
    </row>
    <row r="380" spans="1:17" x14ac:dyDescent="0.3">
      <c r="A380" s="632"/>
      <c r="B380" s="632"/>
      <c r="C380" s="632"/>
      <c r="D380" s="632"/>
      <c r="E380" s="632"/>
      <c r="F380" s="632"/>
      <c r="G380" s="632"/>
      <c r="H380" s="632"/>
      <c r="I380" s="632"/>
      <c r="J380" s="632"/>
      <c r="K380" s="632"/>
      <c r="L380" s="632"/>
      <c r="M380" s="632"/>
      <c r="N380" s="632"/>
      <c r="O380" s="632"/>
      <c r="P380" s="632"/>
      <c r="Q380" s="632"/>
    </row>
    <row r="381" spans="1:17" x14ac:dyDescent="0.3">
      <c r="A381" s="632"/>
      <c r="B381" s="632"/>
      <c r="C381" s="632"/>
      <c r="D381" s="632"/>
      <c r="E381" s="632"/>
      <c r="F381" s="632"/>
      <c r="G381" s="632"/>
      <c r="H381" s="632"/>
      <c r="I381" s="632"/>
      <c r="J381" s="632"/>
      <c r="K381" s="632"/>
      <c r="L381" s="632"/>
      <c r="M381" s="632"/>
      <c r="N381" s="632"/>
      <c r="O381" s="632"/>
      <c r="P381" s="632"/>
      <c r="Q381" s="632"/>
    </row>
    <row r="382" spans="1:17" x14ac:dyDescent="0.3">
      <c r="A382" s="632"/>
      <c r="B382" s="632"/>
      <c r="C382" s="632"/>
      <c r="D382" s="632"/>
      <c r="E382" s="632"/>
      <c r="F382" s="632"/>
      <c r="G382" s="632"/>
      <c r="H382" s="632"/>
      <c r="I382" s="632"/>
      <c r="J382" s="632"/>
      <c r="K382" s="632"/>
      <c r="L382" s="632"/>
      <c r="M382" s="632"/>
      <c r="N382" s="632"/>
      <c r="O382" s="632"/>
      <c r="P382" s="632"/>
      <c r="Q382" s="632"/>
    </row>
    <row r="383" spans="1:17" x14ac:dyDescent="0.3">
      <c r="A383" s="632"/>
      <c r="B383" s="632"/>
      <c r="C383" s="632"/>
      <c r="D383" s="632"/>
      <c r="E383" s="632"/>
      <c r="F383" s="632"/>
      <c r="G383" s="632"/>
      <c r="H383" s="632"/>
      <c r="I383" s="632"/>
      <c r="J383" s="632"/>
      <c r="K383" s="632"/>
      <c r="L383" s="632"/>
      <c r="M383" s="632"/>
      <c r="N383" s="632"/>
      <c r="O383" s="632"/>
      <c r="P383" s="632"/>
      <c r="Q383" s="632"/>
    </row>
    <row r="384" spans="1:17" x14ac:dyDescent="0.3">
      <c r="A384" s="632"/>
      <c r="B384" s="632"/>
      <c r="C384" s="632"/>
      <c r="D384" s="632"/>
      <c r="E384" s="632"/>
      <c r="F384" s="632"/>
      <c r="G384" s="632"/>
      <c r="H384" s="632"/>
      <c r="I384" s="632"/>
      <c r="J384" s="632"/>
      <c r="K384" s="632"/>
      <c r="L384" s="632"/>
      <c r="M384" s="632"/>
      <c r="N384" s="632"/>
      <c r="O384" s="632"/>
      <c r="P384" s="632"/>
      <c r="Q384" s="632"/>
    </row>
    <row r="385" spans="1:17" x14ac:dyDescent="0.3">
      <c r="A385" s="632"/>
      <c r="B385" s="632"/>
      <c r="C385" s="632"/>
      <c r="D385" s="632"/>
      <c r="E385" s="632"/>
      <c r="F385" s="632"/>
      <c r="G385" s="632"/>
      <c r="H385" s="632"/>
      <c r="I385" s="632"/>
      <c r="J385" s="632"/>
      <c r="K385" s="632"/>
      <c r="L385" s="632"/>
      <c r="M385" s="632"/>
      <c r="N385" s="632"/>
      <c r="O385" s="632"/>
      <c r="P385" s="632"/>
      <c r="Q385" s="632"/>
    </row>
    <row r="386" spans="1:17" x14ac:dyDescent="0.3">
      <c r="A386" s="632"/>
      <c r="B386" s="632"/>
      <c r="C386" s="632"/>
      <c r="D386" s="632"/>
      <c r="E386" s="632"/>
      <c r="F386" s="632"/>
      <c r="G386" s="632"/>
      <c r="H386" s="632"/>
      <c r="I386" s="632"/>
      <c r="J386" s="632"/>
      <c r="K386" s="632"/>
      <c r="L386" s="632"/>
      <c r="M386" s="632"/>
      <c r="N386" s="632"/>
      <c r="O386" s="632"/>
      <c r="P386" s="632"/>
      <c r="Q386" s="632"/>
    </row>
    <row r="387" spans="1:17" x14ac:dyDescent="0.3">
      <c r="A387" s="632"/>
      <c r="B387" s="632"/>
      <c r="C387" s="632"/>
      <c r="D387" s="632"/>
      <c r="E387" s="632"/>
      <c r="F387" s="632"/>
      <c r="G387" s="632"/>
      <c r="H387" s="632"/>
      <c r="I387" s="632"/>
      <c r="J387" s="632"/>
      <c r="K387" s="632"/>
      <c r="L387" s="632"/>
      <c r="M387" s="632"/>
      <c r="N387" s="632"/>
      <c r="O387" s="632"/>
      <c r="P387" s="632"/>
      <c r="Q387" s="632"/>
    </row>
    <row r="388" spans="1:17" x14ac:dyDescent="0.3">
      <c r="A388" s="632"/>
      <c r="B388" s="632"/>
      <c r="C388" s="632"/>
      <c r="D388" s="632"/>
      <c r="E388" s="632"/>
      <c r="F388" s="632"/>
      <c r="G388" s="632"/>
      <c r="H388" s="632"/>
      <c r="I388" s="632"/>
      <c r="J388" s="632"/>
      <c r="K388" s="632"/>
      <c r="L388" s="632"/>
      <c r="M388" s="632"/>
      <c r="N388" s="632"/>
      <c r="O388" s="632"/>
      <c r="P388" s="632"/>
      <c r="Q388" s="632"/>
    </row>
    <row r="389" spans="1:17" x14ac:dyDescent="0.3">
      <c r="A389" s="632"/>
      <c r="B389" s="632"/>
      <c r="C389" s="632"/>
      <c r="D389" s="632"/>
      <c r="E389" s="632"/>
      <c r="F389" s="632"/>
      <c r="G389" s="632"/>
      <c r="H389" s="632"/>
      <c r="I389" s="632"/>
      <c r="J389" s="632"/>
      <c r="K389" s="632"/>
      <c r="L389" s="632"/>
      <c r="M389" s="632"/>
      <c r="N389" s="632"/>
      <c r="O389" s="632"/>
      <c r="P389" s="632"/>
      <c r="Q389" s="632"/>
    </row>
    <row r="390" spans="1:17" x14ac:dyDescent="0.3">
      <c r="A390" s="632"/>
      <c r="B390" s="632"/>
      <c r="C390" s="632"/>
      <c r="D390" s="632"/>
      <c r="E390" s="632"/>
      <c r="F390" s="632"/>
      <c r="G390" s="632"/>
      <c r="H390" s="632"/>
      <c r="I390" s="632"/>
      <c r="J390" s="632"/>
      <c r="K390" s="632"/>
      <c r="L390" s="632"/>
      <c r="M390" s="632"/>
      <c r="N390" s="632"/>
      <c r="O390" s="632"/>
      <c r="P390" s="632"/>
      <c r="Q390" s="632"/>
    </row>
    <row r="391" spans="1:17" x14ac:dyDescent="0.3">
      <c r="A391" s="632"/>
      <c r="B391" s="632"/>
      <c r="C391" s="632"/>
      <c r="D391" s="632"/>
      <c r="E391" s="632"/>
      <c r="F391" s="632"/>
      <c r="G391" s="632"/>
      <c r="H391" s="632"/>
      <c r="I391" s="632"/>
      <c r="J391" s="632"/>
      <c r="K391" s="632"/>
      <c r="L391" s="632"/>
      <c r="M391" s="632"/>
      <c r="N391" s="632"/>
      <c r="O391" s="632"/>
      <c r="P391" s="632"/>
      <c r="Q391" s="632"/>
    </row>
    <row r="392" spans="1:17" x14ac:dyDescent="0.3">
      <c r="A392" s="632"/>
      <c r="B392" s="632"/>
      <c r="C392" s="632"/>
      <c r="D392" s="632"/>
      <c r="E392" s="632"/>
      <c r="F392" s="632"/>
      <c r="G392" s="632"/>
      <c r="H392" s="632"/>
      <c r="I392" s="632"/>
      <c r="J392" s="632"/>
      <c r="K392" s="632"/>
      <c r="L392" s="632"/>
      <c r="M392" s="632"/>
      <c r="N392" s="632"/>
      <c r="O392" s="632"/>
      <c r="P392" s="632"/>
      <c r="Q392" s="632"/>
    </row>
    <row r="393" spans="1:17" x14ac:dyDescent="0.3">
      <c r="A393" s="632"/>
      <c r="B393" s="632"/>
      <c r="C393" s="632"/>
      <c r="D393" s="632"/>
      <c r="E393" s="632"/>
      <c r="F393" s="632"/>
      <c r="G393" s="632"/>
      <c r="H393" s="632"/>
      <c r="I393" s="632"/>
      <c r="J393" s="632"/>
      <c r="K393" s="632"/>
      <c r="L393" s="632"/>
      <c r="M393" s="632"/>
      <c r="N393" s="632"/>
      <c r="O393" s="632"/>
      <c r="P393" s="632"/>
      <c r="Q393" s="632"/>
    </row>
    <row r="394" spans="1:17" x14ac:dyDescent="0.3">
      <c r="A394" s="632"/>
      <c r="B394" s="632"/>
      <c r="C394" s="632"/>
      <c r="D394" s="632"/>
      <c r="E394" s="632"/>
      <c r="F394" s="632"/>
      <c r="G394" s="632"/>
      <c r="H394" s="632"/>
      <c r="I394" s="632"/>
      <c r="J394" s="632"/>
      <c r="K394" s="632"/>
      <c r="L394" s="632"/>
      <c r="M394" s="632"/>
      <c r="N394" s="632"/>
      <c r="O394" s="632"/>
      <c r="P394" s="632"/>
      <c r="Q394" s="632"/>
    </row>
    <row r="395" spans="1:17" x14ac:dyDescent="0.3">
      <c r="A395" s="632"/>
      <c r="B395" s="632"/>
      <c r="C395" s="632"/>
      <c r="D395" s="632"/>
      <c r="E395" s="632"/>
      <c r="F395" s="632"/>
      <c r="G395" s="632"/>
      <c r="H395" s="632"/>
      <c r="I395" s="632"/>
      <c r="J395" s="632"/>
      <c r="K395" s="632"/>
      <c r="L395" s="632"/>
      <c r="M395" s="632"/>
      <c r="N395" s="632"/>
      <c r="O395" s="632"/>
      <c r="P395" s="632"/>
      <c r="Q395" s="632"/>
    </row>
    <row r="396" spans="1:17" x14ac:dyDescent="0.3">
      <c r="A396" s="632"/>
      <c r="B396" s="632"/>
      <c r="C396" s="632"/>
      <c r="D396" s="632"/>
      <c r="E396" s="632"/>
      <c r="F396" s="632"/>
      <c r="G396" s="632"/>
      <c r="H396" s="632"/>
      <c r="I396" s="632"/>
      <c r="J396" s="632"/>
      <c r="K396" s="632"/>
      <c r="L396" s="632"/>
      <c r="M396" s="632"/>
      <c r="N396" s="632"/>
      <c r="O396" s="632"/>
      <c r="P396" s="632"/>
      <c r="Q396" s="632"/>
    </row>
    <row r="397" spans="1:17" x14ac:dyDescent="0.3">
      <c r="A397" s="632"/>
      <c r="B397" s="632"/>
      <c r="C397" s="632"/>
      <c r="D397" s="632"/>
      <c r="E397" s="632"/>
      <c r="F397" s="632"/>
      <c r="G397" s="632"/>
      <c r="H397" s="632"/>
      <c r="I397" s="632"/>
      <c r="J397" s="632"/>
      <c r="K397" s="632"/>
      <c r="L397" s="632"/>
      <c r="M397" s="632"/>
      <c r="N397" s="632"/>
      <c r="O397" s="632"/>
      <c r="P397" s="632"/>
      <c r="Q397" s="632"/>
    </row>
    <row r="398" spans="1:17" x14ac:dyDescent="0.3">
      <c r="A398" s="632"/>
      <c r="B398" s="632"/>
      <c r="C398" s="632"/>
      <c r="D398" s="632"/>
      <c r="E398" s="632"/>
      <c r="F398" s="632"/>
      <c r="G398" s="632"/>
      <c r="H398" s="632"/>
      <c r="I398" s="632"/>
      <c r="J398" s="632"/>
      <c r="K398" s="632"/>
      <c r="L398" s="632"/>
      <c r="M398" s="632"/>
      <c r="N398" s="632"/>
      <c r="O398" s="632"/>
      <c r="P398" s="632"/>
      <c r="Q398" s="632"/>
    </row>
    <row r="399" spans="1:17" x14ac:dyDescent="0.3">
      <c r="A399" s="632"/>
      <c r="B399" s="632"/>
      <c r="C399" s="632"/>
      <c r="D399" s="632"/>
      <c r="E399" s="632"/>
      <c r="F399" s="632"/>
      <c r="G399" s="632"/>
      <c r="H399" s="632"/>
      <c r="I399" s="632"/>
      <c r="J399" s="632"/>
      <c r="K399" s="632"/>
      <c r="L399" s="632"/>
      <c r="M399" s="632"/>
      <c r="N399" s="632"/>
      <c r="O399" s="632"/>
      <c r="P399" s="632"/>
      <c r="Q399" s="632"/>
    </row>
    <row r="400" spans="1:17" x14ac:dyDescent="0.3">
      <c r="A400" s="632"/>
      <c r="B400" s="632"/>
      <c r="C400" s="632"/>
      <c r="D400" s="632"/>
      <c r="E400" s="632"/>
      <c r="F400" s="632"/>
      <c r="G400" s="632"/>
      <c r="H400" s="632"/>
      <c r="I400" s="632"/>
      <c r="J400" s="632"/>
      <c r="K400" s="632"/>
      <c r="L400" s="632"/>
      <c r="M400" s="632"/>
      <c r="N400" s="632"/>
      <c r="O400" s="632"/>
      <c r="P400" s="632"/>
      <c r="Q400" s="632"/>
    </row>
    <row r="401" spans="1:17" x14ac:dyDescent="0.3">
      <c r="A401" s="632"/>
      <c r="B401" s="632"/>
      <c r="C401" s="632"/>
      <c r="D401" s="632"/>
      <c r="E401" s="632"/>
      <c r="F401" s="632"/>
      <c r="G401" s="632"/>
      <c r="H401" s="632"/>
      <c r="I401" s="632"/>
      <c r="J401" s="632"/>
      <c r="K401" s="632"/>
      <c r="L401" s="632"/>
      <c r="M401" s="632"/>
      <c r="N401" s="632"/>
      <c r="O401" s="632"/>
      <c r="P401" s="632"/>
      <c r="Q401" s="632"/>
    </row>
    <row r="402" spans="1:17" x14ac:dyDescent="0.3">
      <c r="A402" s="632"/>
      <c r="B402" s="632"/>
      <c r="C402" s="632"/>
      <c r="D402" s="632"/>
      <c r="E402" s="632"/>
      <c r="F402" s="632"/>
      <c r="G402" s="632"/>
      <c r="H402" s="632"/>
      <c r="I402" s="632"/>
      <c r="J402" s="632"/>
      <c r="K402" s="632"/>
      <c r="L402" s="632"/>
      <c r="M402" s="632"/>
      <c r="N402" s="632"/>
      <c r="O402" s="632"/>
      <c r="P402" s="632"/>
      <c r="Q402" s="632"/>
    </row>
    <row r="403" spans="1:17" x14ac:dyDescent="0.3">
      <c r="A403" s="632"/>
      <c r="B403" s="632"/>
      <c r="C403" s="632"/>
      <c r="D403" s="632"/>
      <c r="E403" s="632"/>
      <c r="F403" s="632"/>
      <c r="G403" s="632"/>
      <c r="H403" s="632"/>
      <c r="I403" s="632"/>
      <c r="J403" s="632"/>
      <c r="K403" s="632"/>
      <c r="L403" s="632"/>
      <c r="M403" s="632"/>
      <c r="N403" s="632"/>
      <c r="O403" s="632"/>
      <c r="P403" s="632"/>
      <c r="Q403" s="632"/>
    </row>
    <row r="404" spans="1:17" x14ac:dyDescent="0.3">
      <c r="A404" s="632"/>
      <c r="B404" s="632"/>
      <c r="C404" s="632"/>
      <c r="D404" s="632"/>
      <c r="E404" s="632"/>
      <c r="F404" s="632"/>
      <c r="G404" s="632"/>
      <c r="H404" s="632"/>
      <c r="I404" s="632"/>
      <c r="J404" s="632"/>
      <c r="K404" s="632"/>
      <c r="L404" s="632"/>
      <c r="M404" s="632"/>
      <c r="N404" s="632"/>
      <c r="O404" s="632"/>
      <c r="P404" s="632"/>
      <c r="Q404" s="632"/>
    </row>
    <row r="405" spans="1:17" x14ac:dyDescent="0.3">
      <c r="A405" s="632"/>
      <c r="B405" s="632"/>
      <c r="C405" s="632"/>
      <c r="D405" s="632"/>
      <c r="E405" s="632"/>
      <c r="F405" s="632"/>
      <c r="G405" s="632"/>
      <c r="H405" s="632"/>
      <c r="I405" s="632"/>
      <c r="J405" s="632"/>
      <c r="K405" s="632"/>
      <c r="L405" s="632"/>
      <c r="M405" s="632"/>
      <c r="N405" s="632"/>
      <c r="O405" s="632"/>
      <c r="P405" s="632"/>
      <c r="Q405" s="632"/>
    </row>
    <row r="406" spans="1:17" x14ac:dyDescent="0.3">
      <c r="A406" s="632"/>
      <c r="B406" s="632"/>
      <c r="C406" s="632"/>
      <c r="D406" s="632"/>
      <c r="E406" s="632"/>
      <c r="F406" s="632"/>
      <c r="G406" s="632"/>
      <c r="H406" s="632"/>
      <c r="I406" s="632"/>
      <c r="J406" s="632"/>
      <c r="K406" s="632"/>
      <c r="L406" s="632"/>
      <c r="M406" s="632"/>
      <c r="N406" s="632"/>
      <c r="O406" s="632"/>
      <c r="P406" s="632"/>
      <c r="Q406" s="632"/>
    </row>
    <row r="407" spans="1:17" x14ac:dyDescent="0.3">
      <c r="A407" s="632"/>
      <c r="B407" s="632"/>
      <c r="C407" s="632"/>
      <c r="D407" s="632"/>
      <c r="E407" s="632"/>
      <c r="F407" s="632"/>
      <c r="G407" s="632"/>
      <c r="H407" s="632"/>
      <c r="I407" s="632"/>
      <c r="J407" s="632"/>
      <c r="K407" s="632"/>
      <c r="L407" s="632"/>
      <c r="M407" s="632"/>
      <c r="N407" s="632"/>
      <c r="O407" s="632"/>
      <c r="P407" s="632"/>
      <c r="Q407" s="632"/>
    </row>
    <row r="408" spans="1:17" x14ac:dyDescent="0.3">
      <c r="A408" s="632"/>
      <c r="B408" s="632"/>
      <c r="C408" s="632"/>
      <c r="D408" s="632"/>
      <c r="E408" s="632"/>
      <c r="F408" s="632"/>
      <c r="G408" s="632"/>
      <c r="H408" s="632"/>
      <c r="I408" s="632"/>
      <c r="J408" s="632"/>
      <c r="K408" s="632"/>
      <c r="L408" s="632"/>
      <c r="M408" s="632"/>
      <c r="N408" s="632"/>
      <c r="O408" s="632"/>
      <c r="P408" s="632"/>
      <c r="Q408" s="632"/>
    </row>
    <row r="409" spans="1:17" x14ac:dyDescent="0.3">
      <c r="A409" s="632"/>
      <c r="B409" s="632"/>
      <c r="C409" s="632"/>
      <c r="D409" s="632"/>
      <c r="E409" s="632"/>
      <c r="F409" s="632"/>
      <c r="G409" s="632"/>
      <c r="H409" s="632"/>
      <c r="I409" s="632"/>
      <c r="J409" s="632"/>
      <c r="K409" s="632"/>
      <c r="L409" s="632"/>
      <c r="M409" s="632"/>
      <c r="N409" s="632"/>
      <c r="O409" s="632"/>
      <c r="P409" s="632"/>
      <c r="Q409" s="632"/>
    </row>
    <row r="410" spans="1:17" x14ac:dyDescent="0.3">
      <c r="A410" s="632"/>
      <c r="B410" s="632"/>
      <c r="C410" s="632"/>
      <c r="D410" s="632"/>
      <c r="E410" s="632"/>
      <c r="F410" s="632"/>
      <c r="G410" s="632"/>
      <c r="H410" s="632"/>
      <c r="I410" s="632"/>
      <c r="J410" s="632"/>
      <c r="K410" s="632"/>
      <c r="L410" s="632"/>
      <c r="M410" s="632"/>
      <c r="N410" s="632"/>
      <c r="O410" s="632"/>
      <c r="P410" s="632"/>
      <c r="Q410" s="632"/>
    </row>
    <row r="411" spans="1:17" x14ac:dyDescent="0.3">
      <c r="A411" s="632"/>
      <c r="B411" s="632"/>
      <c r="C411" s="632"/>
      <c r="D411" s="632"/>
      <c r="E411" s="632"/>
      <c r="F411" s="632"/>
      <c r="G411" s="632"/>
      <c r="H411" s="632"/>
      <c r="I411" s="632"/>
      <c r="J411" s="632"/>
      <c r="K411" s="632"/>
      <c r="L411" s="632"/>
      <c r="M411" s="632"/>
      <c r="N411" s="632"/>
      <c r="O411" s="632"/>
      <c r="P411" s="632"/>
      <c r="Q411" s="632"/>
    </row>
    <row r="412" spans="1:17" x14ac:dyDescent="0.3">
      <c r="A412" s="632"/>
      <c r="B412" s="632"/>
      <c r="C412" s="632"/>
      <c r="D412" s="632"/>
      <c r="E412" s="632"/>
      <c r="F412" s="632"/>
      <c r="G412" s="632"/>
      <c r="H412" s="632"/>
      <c r="I412" s="632"/>
      <c r="J412" s="632"/>
      <c r="K412" s="632"/>
      <c r="L412" s="632"/>
      <c r="M412" s="632"/>
      <c r="N412" s="632"/>
      <c r="O412" s="632"/>
      <c r="P412" s="632"/>
      <c r="Q412" s="632"/>
    </row>
    <row r="413" spans="1:17" x14ac:dyDescent="0.3">
      <c r="A413" s="632"/>
      <c r="B413" s="632"/>
      <c r="C413" s="632"/>
      <c r="D413" s="632"/>
      <c r="E413" s="632"/>
      <c r="F413" s="632"/>
      <c r="G413" s="632"/>
      <c r="H413" s="632"/>
      <c r="I413" s="632"/>
      <c r="J413" s="632"/>
      <c r="K413" s="632"/>
      <c r="L413" s="632"/>
      <c r="M413" s="632"/>
      <c r="N413" s="632"/>
      <c r="O413" s="632"/>
      <c r="P413" s="632"/>
      <c r="Q413" s="632"/>
    </row>
    <row r="414" spans="1:17" x14ac:dyDescent="0.3">
      <c r="A414" s="632"/>
      <c r="B414" s="632"/>
      <c r="C414" s="632"/>
      <c r="D414" s="632"/>
      <c r="E414" s="632"/>
      <c r="F414" s="632"/>
      <c r="G414" s="632"/>
      <c r="H414" s="632"/>
      <c r="I414" s="632"/>
      <c r="J414" s="632"/>
      <c r="K414" s="632"/>
      <c r="L414" s="632"/>
      <c r="M414" s="632"/>
      <c r="N414" s="632"/>
      <c r="O414" s="632"/>
      <c r="P414" s="632"/>
      <c r="Q414" s="632"/>
    </row>
    <row r="415" spans="1:17" x14ac:dyDescent="0.3">
      <c r="A415" s="632"/>
      <c r="B415" s="632"/>
      <c r="C415" s="632"/>
      <c r="D415" s="632"/>
      <c r="E415" s="632"/>
      <c r="F415" s="632"/>
      <c r="G415" s="632"/>
      <c r="H415" s="632"/>
      <c r="I415" s="632"/>
      <c r="J415" s="632"/>
      <c r="K415" s="632"/>
      <c r="L415" s="632"/>
      <c r="M415" s="632"/>
      <c r="N415" s="632"/>
      <c r="O415" s="632"/>
      <c r="P415" s="632"/>
      <c r="Q415" s="632"/>
    </row>
    <row r="416" spans="1:17" x14ac:dyDescent="0.3">
      <c r="A416" s="632"/>
      <c r="B416" s="632"/>
      <c r="C416" s="632"/>
      <c r="D416" s="632"/>
      <c r="E416" s="632"/>
      <c r="F416" s="632"/>
      <c r="G416" s="632"/>
      <c r="H416" s="632"/>
      <c r="I416" s="632"/>
      <c r="J416" s="632"/>
      <c r="K416" s="632"/>
      <c r="L416" s="632"/>
      <c r="M416" s="632"/>
      <c r="N416" s="632"/>
      <c r="O416" s="632"/>
      <c r="P416" s="632"/>
      <c r="Q416" s="632"/>
    </row>
    <row r="417" spans="1:17" x14ac:dyDescent="0.3">
      <c r="A417" s="632"/>
      <c r="B417" s="632"/>
      <c r="C417" s="632"/>
      <c r="D417" s="632"/>
      <c r="E417" s="632"/>
      <c r="F417" s="632"/>
      <c r="G417" s="632"/>
      <c r="H417" s="632"/>
      <c r="I417" s="632"/>
      <c r="J417" s="632"/>
      <c r="K417" s="632"/>
      <c r="L417" s="632"/>
      <c r="M417" s="632"/>
      <c r="N417" s="632"/>
      <c r="O417" s="632"/>
      <c r="P417" s="632"/>
      <c r="Q417" s="632"/>
    </row>
    <row r="418" spans="1:17" x14ac:dyDescent="0.3">
      <c r="A418" s="632"/>
      <c r="B418" s="632"/>
      <c r="C418" s="632"/>
      <c r="D418" s="632"/>
      <c r="E418" s="632"/>
      <c r="F418" s="632"/>
      <c r="G418" s="632"/>
      <c r="H418" s="632"/>
      <c r="I418" s="632"/>
      <c r="J418" s="632"/>
      <c r="K418" s="632"/>
      <c r="L418" s="632"/>
      <c r="M418" s="632"/>
      <c r="N418" s="632"/>
      <c r="O418" s="632"/>
      <c r="P418" s="632"/>
      <c r="Q418" s="632"/>
    </row>
    <row r="419" spans="1:17" x14ac:dyDescent="0.3">
      <c r="A419" s="632"/>
      <c r="B419" s="632"/>
      <c r="C419" s="632"/>
      <c r="D419" s="632"/>
      <c r="E419" s="632"/>
      <c r="F419" s="632"/>
      <c r="G419" s="632"/>
      <c r="H419" s="632"/>
      <c r="I419" s="632"/>
      <c r="J419" s="632"/>
      <c r="K419" s="632"/>
      <c r="L419" s="632"/>
      <c r="M419" s="632"/>
      <c r="N419" s="632"/>
      <c r="O419" s="632"/>
      <c r="P419" s="632"/>
      <c r="Q419" s="632"/>
    </row>
    <row r="420" spans="1:17" x14ac:dyDescent="0.3">
      <c r="A420" s="632"/>
      <c r="B420" s="632"/>
      <c r="C420" s="632"/>
      <c r="D420" s="632"/>
      <c r="E420" s="632"/>
      <c r="F420" s="632"/>
      <c r="G420" s="632"/>
      <c r="H420" s="632"/>
      <c r="I420" s="632"/>
      <c r="J420" s="632"/>
      <c r="K420" s="632"/>
      <c r="L420" s="632"/>
      <c r="M420" s="632"/>
      <c r="N420" s="632"/>
      <c r="O420" s="632"/>
      <c r="P420" s="632"/>
      <c r="Q420" s="632"/>
    </row>
    <row r="421" spans="1:17" x14ac:dyDescent="0.3">
      <c r="A421" s="632"/>
      <c r="B421" s="632"/>
      <c r="C421" s="632"/>
      <c r="D421" s="632"/>
      <c r="E421" s="632"/>
      <c r="F421" s="632"/>
      <c r="G421" s="632"/>
      <c r="H421" s="632"/>
      <c r="I421" s="632"/>
      <c r="J421" s="632"/>
      <c r="K421" s="632"/>
      <c r="L421" s="632"/>
      <c r="M421" s="632"/>
      <c r="N421" s="632"/>
      <c r="O421" s="632"/>
      <c r="P421" s="632"/>
      <c r="Q421" s="632"/>
    </row>
    <row r="422" spans="1:17" x14ac:dyDescent="0.3">
      <c r="A422" s="632"/>
      <c r="B422" s="632"/>
      <c r="C422" s="632"/>
      <c r="D422" s="632"/>
      <c r="E422" s="632"/>
      <c r="F422" s="632"/>
      <c r="G422" s="632"/>
      <c r="H422" s="632"/>
      <c r="I422" s="632"/>
      <c r="J422" s="632"/>
      <c r="K422" s="632"/>
      <c r="L422" s="632"/>
      <c r="M422" s="632"/>
      <c r="N422" s="632"/>
      <c r="O422" s="632"/>
      <c r="P422" s="632"/>
      <c r="Q422" s="632"/>
    </row>
    <row r="423" spans="1:17" x14ac:dyDescent="0.3">
      <c r="A423" s="632"/>
      <c r="B423" s="632"/>
      <c r="C423" s="632"/>
      <c r="D423" s="632"/>
      <c r="E423" s="632"/>
      <c r="F423" s="632"/>
      <c r="G423" s="632"/>
      <c r="H423" s="632"/>
      <c r="I423" s="632"/>
      <c r="J423" s="632"/>
      <c r="K423" s="632"/>
      <c r="L423" s="632"/>
      <c r="M423" s="632"/>
      <c r="N423" s="632"/>
      <c r="O423" s="632"/>
      <c r="P423" s="632"/>
      <c r="Q423" s="632"/>
    </row>
    <row r="424" spans="1:17" x14ac:dyDescent="0.3">
      <c r="A424" s="632"/>
      <c r="B424" s="632"/>
      <c r="C424" s="632"/>
      <c r="D424" s="632"/>
      <c r="E424" s="632"/>
      <c r="F424" s="632"/>
      <c r="G424" s="632"/>
      <c r="H424" s="632"/>
      <c r="I424" s="632"/>
      <c r="J424" s="632"/>
      <c r="K424" s="632"/>
      <c r="L424" s="632"/>
      <c r="M424" s="632"/>
      <c r="N424" s="632"/>
      <c r="O424" s="632"/>
      <c r="P424" s="632"/>
      <c r="Q424" s="632"/>
    </row>
    <row r="425" spans="1:17" x14ac:dyDescent="0.3">
      <c r="A425" s="632"/>
      <c r="B425" s="632"/>
      <c r="C425" s="632"/>
      <c r="D425" s="632"/>
      <c r="E425" s="632"/>
      <c r="F425" s="632"/>
      <c r="G425" s="632"/>
      <c r="H425" s="632"/>
      <c r="I425" s="632"/>
      <c r="J425" s="632"/>
      <c r="K425" s="632"/>
      <c r="L425" s="632"/>
      <c r="M425" s="632"/>
      <c r="N425" s="632"/>
      <c r="O425" s="632"/>
      <c r="P425" s="632"/>
      <c r="Q425" s="632"/>
    </row>
    <row r="426" spans="1:17" x14ac:dyDescent="0.3">
      <c r="A426" s="632"/>
      <c r="B426" s="632"/>
      <c r="C426" s="632"/>
      <c r="D426" s="632"/>
      <c r="E426" s="632"/>
      <c r="F426" s="632"/>
      <c r="G426" s="632"/>
      <c r="H426" s="632"/>
      <c r="I426" s="632"/>
      <c r="J426" s="632"/>
      <c r="K426" s="632"/>
      <c r="L426" s="632"/>
      <c r="M426" s="632"/>
      <c r="N426" s="632"/>
      <c r="O426" s="632"/>
      <c r="P426" s="632"/>
      <c r="Q426" s="632"/>
    </row>
    <row r="427" spans="1:17" x14ac:dyDescent="0.3">
      <c r="A427" s="632"/>
      <c r="B427" s="632"/>
      <c r="C427" s="632"/>
      <c r="D427" s="632"/>
      <c r="E427" s="632"/>
      <c r="F427" s="632"/>
      <c r="G427" s="632"/>
      <c r="H427" s="632"/>
      <c r="I427" s="632"/>
      <c r="J427" s="632"/>
      <c r="K427" s="632"/>
      <c r="L427" s="632"/>
      <c r="M427" s="632"/>
      <c r="N427" s="632"/>
      <c r="O427" s="632"/>
      <c r="P427" s="632"/>
      <c r="Q427" s="632"/>
    </row>
    <row r="428" spans="1:17" x14ac:dyDescent="0.3">
      <c r="A428" s="632"/>
      <c r="B428" s="632"/>
      <c r="C428" s="632"/>
      <c r="D428" s="632"/>
      <c r="E428" s="632"/>
      <c r="F428" s="632"/>
      <c r="G428" s="632"/>
      <c r="H428" s="632"/>
      <c r="I428" s="632"/>
      <c r="J428" s="632"/>
      <c r="K428" s="632"/>
      <c r="L428" s="632"/>
      <c r="M428" s="632"/>
      <c r="N428" s="632"/>
      <c r="O428" s="632"/>
      <c r="P428" s="632"/>
      <c r="Q428" s="632"/>
    </row>
    <row r="429" spans="1:17" x14ac:dyDescent="0.3">
      <c r="A429" s="632"/>
      <c r="B429" s="632"/>
      <c r="C429" s="632"/>
      <c r="D429" s="632"/>
      <c r="E429" s="632"/>
      <c r="F429" s="632"/>
      <c r="G429" s="632"/>
      <c r="H429" s="632"/>
      <c r="I429" s="632"/>
      <c r="J429" s="632"/>
      <c r="K429" s="632"/>
      <c r="L429" s="632"/>
      <c r="M429" s="632"/>
      <c r="N429" s="632"/>
      <c r="O429" s="632"/>
      <c r="P429" s="632"/>
      <c r="Q429" s="632"/>
    </row>
    <row r="430" spans="1:17" x14ac:dyDescent="0.3">
      <c r="A430" s="632"/>
      <c r="B430" s="632"/>
      <c r="C430" s="632"/>
      <c r="D430" s="632"/>
      <c r="E430" s="632"/>
      <c r="F430" s="632"/>
      <c r="G430" s="632"/>
      <c r="H430" s="632"/>
      <c r="I430" s="632"/>
      <c r="J430" s="632"/>
      <c r="K430" s="632"/>
      <c r="L430" s="632"/>
      <c r="M430" s="632"/>
      <c r="N430" s="632"/>
      <c r="O430" s="632"/>
      <c r="P430" s="632"/>
      <c r="Q430" s="632"/>
    </row>
    <row r="431" spans="1:17" x14ac:dyDescent="0.3">
      <c r="A431" s="632"/>
      <c r="B431" s="632"/>
      <c r="C431" s="632"/>
      <c r="D431" s="632"/>
      <c r="E431" s="632"/>
      <c r="F431" s="632"/>
      <c r="G431" s="632"/>
      <c r="H431" s="632"/>
      <c r="I431" s="632"/>
      <c r="J431" s="632"/>
      <c r="K431" s="632"/>
      <c r="L431" s="632"/>
      <c r="M431" s="632"/>
      <c r="N431" s="632"/>
      <c r="O431" s="632"/>
      <c r="P431" s="632"/>
      <c r="Q431" s="632"/>
    </row>
    <row r="432" spans="1:17" x14ac:dyDescent="0.3">
      <c r="A432" s="632"/>
      <c r="B432" s="632"/>
      <c r="C432" s="632"/>
      <c r="D432" s="632"/>
      <c r="E432" s="632"/>
      <c r="F432" s="632"/>
      <c r="G432" s="632"/>
      <c r="H432" s="632"/>
      <c r="I432" s="632"/>
      <c r="J432" s="632"/>
      <c r="K432" s="632"/>
      <c r="L432" s="632"/>
      <c r="M432" s="632"/>
      <c r="N432" s="632"/>
      <c r="O432" s="632"/>
      <c r="P432" s="632"/>
      <c r="Q432" s="632"/>
    </row>
    <row r="433" spans="1:17" x14ac:dyDescent="0.3">
      <c r="A433" s="632"/>
      <c r="B433" s="632"/>
      <c r="C433" s="632"/>
      <c r="D433" s="632"/>
      <c r="E433" s="632"/>
      <c r="F433" s="632"/>
      <c r="G433" s="632"/>
      <c r="H433" s="632"/>
      <c r="I433" s="632"/>
      <c r="J433" s="632"/>
      <c r="K433" s="632"/>
      <c r="L433" s="632"/>
      <c r="M433" s="632"/>
      <c r="N433" s="632"/>
      <c r="O433" s="632"/>
      <c r="P433" s="632"/>
      <c r="Q433" s="632"/>
    </row>
    <row r="434" spans="1:17" x14ac:dyDescent="0.3">
      <c r="A434" s="632"/>
      <c r="B434" s="632"/>
      <c r="C434" s="632"/>
      <c r="D434" s="632"/>
      <c r="E434" s="632"/>
      <c r="F434" s="632"/>
      <c r="G434" s="632"/>
      <c r="H434" s="632"/>
      <c r="I434" s="632"/>
      <c r="J434" s="632"/>
      <c r="K434" s="632"/>
      <c r="L434" s="632"/>
      <c r="M434" s="632"/>
      <c r="N434" s="632"/>
      <c r="O434" s="632"/>
      <c r="P434" s="632"/>
      <c r="Q434" s="632"/>
    </row>
    <row r="435" spans="1:17" x14ac:dyDescent="0.3">
      <c r="A435" s="632"/>
      <c r="B435" s="632"/>
      <c r="C435" s="632"/>
      <c r="D435" s="632"/>
      <c r="E435" s="632"/>
      <c r="F435" s="632"/>
      <c r="G435" s="632"/>
      <c r="H435" s="632"/>
      <c r="I435" s="632"/>
      <c r="J435" s="632"/>
      <c r="K435" s="632"/>
      <c r="L435" s="632"/>
      <c r="M435" s="632"/>
      <c r="N435" s="632"/>
      <c r="O435" s="632"/>
      <c r="P435" s="632"/>
      <c r="Q435" s="632"/>
    </row>
    <row r="436" spans="1:17" x14ac:dyDescent="0.3">
      <c r="A436" s="632"/>
      <c r="B436" s="632"/>
      <c r="C436" s="632"/>
      <c r="D436" s="632"/>
      <c r="E436" s="632"/>
      <c r="F436" s="632"/>
      <c r="G436" s="632"/>
      <c r="H436" s="632"/>
      <c r="I436" s="632"/>
      <c r="J436" s="632"/>
      <c r="K436" s="632"/>
      <c r="L436" s="632"/>
      <c r="M436" s="632"/>
      <c r="N436" s="632"/>
      <c r="O436" s="632"/>
      <c r="P436" s="632"/>
      <c r="Q436" s="632"/>
    </row>
    <row r="437" spans="1:17" x14ac:dyDescent="0.3">
      <c r="A437" s="632"/>
      <c r="B437" s="632"/>
      <c r="C437" s="632"/>
      <c r="D437" s="632"/>
      <c r="E437" s="632"/>
      <c r="F437" s="632"/>
      <c r="G437" s="632"/>
      <c r="H437" s="632"/>
      <c r="I437" s="632"/>
      <c r="J437" s="632"/>
      <c r="K437" s="632"/>
      <c r="L437" s="632"/>
      <c r="M437" s="632"/>
      <c r="N437" s="632"/>
      <c r="O437" s="632"/>
      <c r="P437" s="632"/>
      <c r="Q437" s="632"/>
    </row>
    <row r="438" spans="1:17" x14ac:dyDescent="0.3">
      <c r="A438" s="632"/>
      <c r="B438" s="632"/>
      <c r="C438" s="632"/>
      <c r="D438" s="632"/>
      <c r="E438" s="632"/>
      <c r="F438" s="632"/>
      <c r="G438" s="632"/>
      <c r="H438" s="632"/>
      <c r="I438" s="632"/>
      <c r="J438" s="632"/>
      <c r="K438" s="632"/>
      <c r="L438" s="632"/>
      <c r="M438" s="632"/>
      <c r="N438" s="632"/>
      <c r="O438" s="632"/>
      <c r="P438" s="632"/>
      <c r="Q438" s="632"/>
    </row>
    <row r="439" spans="1:17" x14ac:dyDescent="0.3">
      <c r="A439" s="632"/>
      <c r="B439" s="632"/>
      <c r="C439" s="632"/>
      <c r="D439" s="632"/>
      <c r="E439" s="632"/>
      <c r="F439" s="632"/>
      <c r="G439" s="632"/>
      <c r="H439" s="632"/>
      <c r="I439" s="632"/>
      <c r="J439" s="632"/>
      <c r="K439" s="632"/>
      <c r="L439" s="632"/>
      <c r="M439" s="632"/>
      <c r="N439" s="632"/>
      <c r="O439" s="632"/>
      <c r="P439" s="632"/>
      <c r="Q439" s="632"/>
    </row>
    <row r="440" spans="1:17" x14ac:dyDescent="0.3">
      <c r="A440" s="632"/>
      <c r="B440" s="632"/>
      <c r="C440" s="632"/>
      <c r="D440" s="632"/>
      <c r="E440" s="632"/>
      <c r="F440" s="632"/>
      <c r="G440" s="632"/>
      <c r="H440" s="632"/>
      <c r="I440" s="632"/>
      <c r="J440" s="632"/>
      <c r="K440" s="632"/>
      <c r="L440" s="632"/>
      <c r="M440" s="632"/>
      <c r="N440" s="632"/>
      <c r="O440" s="632"/>
      <c r="P440" s="632"/>
      <c r="Q440" s="632"/>
    </row>
    <row r="441" spans="1:17" x14ac:dyDescent="0.3">
      <c r="A441" s="632"/>
      <c r="B441" s="632"/>
      <c r="C441" s="632"/>
      <c r="D441" s="632"/>
      <c r="E441" s="632"/>
      <c r="F441" s="632"/>
      <c r="G441" s="632"/>
      <c r="H441" s="632"/>
      <c r="I441" s="632"/>
      <c r="J441" s="632"/>
      <c r="K441" s="632"/>
      <c r="L441" s="632"/>
      <c r="M441" s="632"/>
      <c r="N441" s="632"/>
      <c r="O441" s="632"/>
      <c r="P441" s="632"/>
      <c r="Q441" s="632"/>
    </row>
    <row r="442" spans="1:17" x14ac:dyDescent="0.3">
      <c r="A442" s="632"/>
      <c r="B442" s="632"/>
      <c r="C442" s="632"/>
      <c r="D442" s="632"/>
      <c r="E442" s="632"/>
      <c r="F442" s="632"/>
      <c r="G442" s="632"/>
      <c r="H442" s="632"/>
      <c r="I442" s="632"/>
      <c r="J442" s="632"/>
      <c r="K442" s="632"/>
      <c r="L442" s="632"/>
      <c r="M442" s="632"/>
      <c r="N442" s="632"/>
      <c r="O442" s="632"/>
      <c r="P442" s="632"/>
      <c r="Q442" s="632"/>
    </row>
    <row r="443" spans="1:17" x14ac:dyDescent="0.3">
      <c r="A443" s="632"/>
      <c r="B443" s="632"/>
      <c r="C443" s="632"/>
      <c r="D443" s="632"/>
      <c r="E443" s="632"/>
      <c r="F443" s="632"/>
      <c r="G443" s="632"/>
      <c r="H443" s="632"/>
      <c r="I443" s="632"/>
      <c r="J443" s="632"/>
      <c r="K443" s="632"/>
      <c r="L443" s="632"/>
      <c r="M443" s="632"/>
      <c r="N443" s="632"/>
      <c r="O443" s="632"/>
      <c r="P443" s="632"/>
      <c r="Q443" s="632"/>
    </row>
    <row r="444" spans="1:17" x14ac:dyDescent="0.3">
      <c r="A444" s="632"/>
      <c r="B444" s="632"/>
      <c r="C444" s="632"/>
      <c r="D444" s="632"/>
      <c r="E444" s="632"/>
      <c r="F444" s="632"/>
      <c r="G444" s="632"/>
      <c r="H444" s="632"/>
      <c r="I444" s="632"/>
      <c r="J444" s="632"/>
      <c r="K444" s="632"/>
      <c r="L444" s="632"/>
      <c r="M444" s="632"/>
      <c r="N444" s="632"/>
      <c r="O444" s="632"/>
      <c r="P444" s="632"/>
      <c r="Q444" s="632"/>
    </row>
    <row r="445" spans="1:17" x14ac:dyDescent="0.3">
      <c r="A445" s="632"/>
      <c r="B445" s="632"/>
      <c r="C445" s="632"/>
      <c r="D445" s="632"/>
      <c r="E445" s="632"/>
      <c r="F445" s="632"/>
      <c r="G445" s="632"/>
      <c r="H445" s="632"/>
      <c r="I445" s="632"/>
      <c r="J445" s="632"/>
      <c r="K445" s="632"/>
      <c r="L445" s="632"/>
      <c r="M445" s="632"/>
      <c r="N445" s="632"/>
      <c r="O445" s="632"/>
      <c r="P445" s="632"/>
      <c r="Q445" s="632"/>
    </row>
    <row r="446" spans="1:17" x14ac:dyDescent="0.3">
      <c r="A446" s="632"/>
      <c r="B446" s="632"/>
      <c r="C446" s="632"/>
      <c r="D446" s="632"/>
      <c r="E446" s="632"/>
      <c r="F446" s="632"/>
      <c r="G446" s="632"/>
      <c r="H446" s="632"/>
      <c r="I446" s="632"/>
      <c r="J446" s="632"/>
      <c r="K446" s="632"/>
      <c r="L446" s="632"/>
      <c r="M446" s="632"/>
      <c r="N446" s="632"/>
      <c r="O446" s="632"/>
      <c r="P446" s="632"/>
      <c r="Q446" s="632"/>
    </row>
    <row r="447" spans="1:17" x14ac:dyDescent="0.3">
      <c r="A447" s="632"/>
      <c r="B447" s="632"/>
      <c r="C447" s="632"/>
      <c r="D447" s="632"/>
      <c r="E447" s="632"/>
      <c r="F447" s="632"/>
      <c r="G447" s="632"/>
      <c r="H447" s="632"/>
      <c r="I447" s="632"/>
      <c r="J447" s="632"/>
      <c r="K447" s="632"/>
      <c r="L447" s="632"/>
      <c r="M447" s="632"/>
      <c r="N447" s="632"/>
      <c r="O447" s="632"/>
      <c r="P447" s="632"/>
      <c r="Q447" s="632"/>
    </row>
    <row r="448" spans="1:17" x14ac:dyDescent="0.3">
      <c r="A448" s="632"/>
      <c r="B448" s="632"/>
      <c r="C448" s="632"/>
      <c r="D448" s="632"/>
      <c r="E448" s="632"/>
      <c r="F448" s="632"/>
      <c r="G448" s="632"/>
      <c r="H448" s="632"/>
      <c r="I448" s="632"/>
      <c r="J448" s="632"/>
      <c r="K448" s="632"/>
      <c r="L448" s="632"/>
      <c r="M448" s="632"/>
      <c r="N448" s="632"/>
      <c r="O448" s="632"/>
      <c r="P448" s="632"/>
      <c r="Q448" s="632"/>
    </row>
    <row r="449" spans="1:17" x14ac:dyDescent="0.3">
      <c r="A449" s="632"/>
      <c r="B449" s="632"/>
      <c r="C449" s="632"/>
      <c r="D449" s="632"/>
      <c r="E449" s="632"/>
      <c r="F449" s="632"/>
      <c r="G449" s="632"/>
      <c r="H449" s="632"/>
      <c r="I449" s="632"/>
      <c r="J449" s="632"/>
      <c r="K449" s="632"/>
      <c r="L449" s="632"/>
      <c r="M449" s="632"/>
      <c r="N449" s="632"/>
      <c r="O449" s="632"/>
      <c r="P449" s="632"/>
      <c r="Q449" s="632"/>
    </row>
    <row r="450" spans="1:17" x14ac:dyDescent="0.3">
      <c r="A450" s="632"/>
      <c r="B450" s="632"/>
      <c r="C450" s="632"/>
      <c r="D450" s="632"/>
      <c r="E450" s="632"/>
      <c r="F450" s="632"/>
      <c r="G450" s="632"/>
      <c r="H450" s="632"/>
      <c r="I450" s="632"/>
      <c r="J450" s="632"/>
      <c r="K450" s="632"/>
      <c r="L450" s="632"/>
      <c r="M450" s="632"/>
      <c r="N450" s="632"/>
      <c r="O450" s="632"/>
      <c r="P450" s="632"/>
      <c r="Q450" s="632"/>
    </row>
    <row r="451" spans="1:17" x14ac:dyDescent="0.3">
      <c r="A451" s="632"/>
      <c r="B451" s="632"/>
      <c r="C451" s="632"/>
      <c r="D451" s="632"/>
      <c r="E451" s="632"/>
      <c r="F451" s="632"/>
      <c r="G451" s="632"/>
      <c r="H451" s="632"/>
      <c r="I451" s="632"/>
      <c r="J451" s="632"/>
      <c r="K451" s="632"/>
      <c r="L451" s="632"/>
      <c r="M451" s="632"/>
      <c r="N451" s="632"/>
      <c r="O451" s="632"/>
      <c r="P451" s="632"/>
      <c r="Q451" s="632"/>
    </row>
    <row r="452" spans="1:17" x14ac:dyDescent="0.3">
      <c r="A452" s="632"/>
      <c r="B452" s="632"/>
      <c r="C452" s="632"/>
      <c r="D452" s="632"/>
      <c r="E452" s="632"/>
      <c r="F452" s="632"/>
      <c r="G452" s="632"/>
      <c r="H452" s="632"/>
      <c r="I452" s="632"/>
      <c r="J452" s="632"/>
      <c r="K452" s="632"/>
      <c r="L452" s="632"/>
      <c r="M452" s="632"/>
      <c r="N452" s="632"/>
      <c r="O452" s="632"/>
      <c r="P452" s="632"/>
      <c r="Q452" s="632"/>
    </row>
    <row r="453" spans="1:17" x14ac:dyDescent="0.3">
      <c r="A453" s="632"/>
      <c r="B453" s="632"/>
      <c r="C453" s="632"/>
      <c r="D453" s="632"/>
      <c r="E453" s="632"/>
      <c r="F453" s="632"/>
      <c r="G453" s="632"/>
      <c r="H453" s="632"/>
      <c r="I453" s="632"/>
      <c r="J453" s="632"/>
      <c r="K453" s="632"/>
      <c r="L453" s="632"/>
      <c r="M453" s="632"/>
      <c r="N453" s="632"/>
      <c r="O453" s="632"/>
      <c r="P453" s="632"/>
      <c r="Q453" s="632"/>
    </row>
    <row r="454" spans="1:17" x14ac:dyDescent="0.3">
      <c r="A454" s="632"/>
      <c r="B454" s="632"/>
      <c r="C454" s="632"/>
      <c r="D454" s="632"/>
      <c r="E454" s="632"/>
      <c r="F454" s="632"/>
      <c r="G454" s="632"/>
      <c r="H454" s="632"/>
      <c r="I454" s="632"/>
      <c r="J454" s="632"/>
      <c r="K454" s="632"/>
      <c r="L454" s="632"/>
      <c r="M454" s="632"/>
      <c r="N454" s="632"/>
      <c r="O454" s="632"/>
      <c r="P454" s="632"/>
      <c r="Q454" s="632"/>
    </row>
    <row r="455" spans="1:17" x14ac:dyDescent="0.3">
      <c r="A455" s="632"/>
      <c r="B455" s="632"/>
      <c r="C455" s="632"/>
      <c r="D455" s="632"/>
      <c r="E455" s="632"/>
      <c r="F455" s="632"/>
      <c r="G455" s="632"/>
      <c r="H455" s="632"/>
      <c r="I455" s="632"/>
      <c r="J455" s="632"/>
      <c r="K455" s="632"/>
      <c r="L455" s="632"/>
      <c r="M455" s="632"/>
      <c r="N455" s="632"/>
      <c r="O455" s="632"/>
      <c r="P455" s="632"/>
      <c r="Q455" s="632"/>
    </row>
    <row r="456" spans="1:17" x14ac:dyDescent="0.3">
      <c r="A456" s="632"/>
      <c r="B456" s="632"/>
      <c r="C456" s="632"/>
      <c r="D456" s="632"/>
      <c r="E456" s="632"/>
      <c r="F456" s="632"/>
      <c r="G456" s="632"/>
      <c r="H456" s="632"/>
      <c r="I456" s="632"/>
      <c r="J456" s="632"/>
      <c r="K456" s="632"/>
      <c r="L456" s="632"/>
      <c r="M456" s="632"/>
      <c r="N456" s="632"/>
      <c r="O456" s="632"/>
      <c r="P456" s="632"/>
      <c r="Q456" s="632"/>
    </row>
    <row r="457" spans="1:17" x14ac:dyDescent="0.3">
      <c r="A457" s="632"/>
      <c r="B457" s="632"/>
      <c r="C457" s="632"/>
      <c r="D457" s="632"/>
      <c r="E457" s="632"/>
      <c r="F457" s="632"/>
      <c r="G457" s="632"/>
      <c r="H457" s="632"/>
      <c r="I457" s="632"/>
      <c r="J457" s="632"/>
      <c r="K457" s="632"/>
      <c r="L457" s="632"/>
      <c r="M457" s="632"/>
      <c r="N457" s="632"/>
      <c r="O457" s="632"/>
      <c r="P457" s="632"/>
      <c r="Q457" s="632"/>
    </row>
    <row r="458" spans="1:17" x14ac:dyDescent="0.3">
      <c r="A458" s="632"/>
      <c r="B458" s="632"/>
      <c r="C458" s="632"/>
      <c r="D458" s="632"/>
      <c r="E458" s="632"/>
      <c r="F458" s="632"/>
      <c r="G458" s="632"/>
      <c r="H458" s="632"/>
      <c r="I458" s="632"/>
      <c r="J458" s="632"/>
      <c r="K458" s="632"/>
      <c r="L458" s="632"/>
      <c r="M458" s="632"/>
      <c r="N458" s="632"/>
      <c r="O458" s="632"/>
      <c r="P458" s="632"/>
      <c r="Q458" s="632"/>
    </row>
    <row r="459" spans="1:17" x14ac:dyDescent="0.3">
      <c r="A459" s="632"/>
      <c r="B459" s="632"/>
      <c r="C459" s="632"/>
      <c r="D459" s="632"/>
      <c r="E459" s="632"/>
      <c r="F459" s="632"/>
      <c r="G459" s="632"/>
      <c r="H459" s="632"/>
      <c r="I459" s="632"/>
      <c r="J459" s="632"/>
      <c r="K459" s="632"/>
      <c r="L459" s="632"/>
      <c r="M459" s="632"/>
      <c r="N459" s="632"/>
      <c r="O459" s="632"/>
      <c r="P459" s="632"/>
      <c r="Q459" s="632"/>
    </row>
    <row r="460" spans="1:17" x14ac:dyDescent="0.3">
      <c r="A460" s="632"/>
      <c r="B460" s="632"/>
      <c r="C460" s="632"/>
      <c r="D460" s="632"/>
      <c r="E460" s="632"/>
      <c r="F460" s="632"/>
      <c r="G460" s="632"/>
      <c r="H460" s="632"/>
      <c r="I460" s="632"/>
      <c r="J460" s="632"/>
      <c r="K460" s="632"/>
      <c r="L460" s="632"/>
      <c r="M460" s="632"/>
      <c r="N460" s="632"/>
      <c r="O460" s="632"/>
      <c r="P460" s="632"/>
      <c r="Q460" s="632"/>
    </row>
    <row r="461" spans="1:17" x14ac:dyDescent="0.3">
      <c r="A461" s="632"/>
      <c r="B461" s="632"/>
      <c r="C461" s="632"/>
      <c r="D461" s="632"/>
      <c r="E461" s="632"/>
      <c r="F461" s="632"/>
      <c r="G461" s="632"/>
      <c r="H461" s="632"/>
      <c r="I461" s="632"/>
      <c r="J461" s="632"/>
      <c r="K461" s="632"/>
      <c r="L461" s="632"/>
      <c r="M461" s="632"/>
      <c r="N461" s="632"/>
      <c r="O461" s="632"/>
      <c r="P461" s="632"/>
      <c r="Q461" s="632"/>
    </row>
    <row r="462" spans="1:17" x14ac:dyDescent="0.3">
      <c r="A462" s="632"/>
      <c r="B462" s="632"/>
      <c r="C462" s="632"/>
      <c r="D462" s="632"/>
      <c r="E462" s="632"/>
      <c r="F462" s="632"/>
      <c r="G462" s="632"/>
      <c r="H462" s="632"/>
      <c r="I462" s="632"/>
      <c r="J462" s="632"/>
      <c r="K462" s="632"/>
      <c r="L462" s="632"/>
      <c r="M462" s="632"/>
      <c r="N462" s="632"/>
      <c r="O462" s="632"/>
      <c r="P462" s="632"/>
      <c r="Q462" s="632"/>
    </row>
    <row r="463" spans="1:17" x14ac:dyDescent="0.3">
      <c r="A463" s="632"/>
      <c r="B463" s="632"/>
      <c r="C463" s="632"/>
      <c r="D463" s="632"/>
      <c r="E463" s="632"/>
      <c r="F463" s="632"/>
      <c r="G463" s="632"/>
      <c r="H463" s="632"/>
      <c r="I463" s="632"/>
      <c r="J463" s="632"/>
      <c r="K463" s="632"/>
      <c r="L463" s="632"/>
      <c r="M463" s="632"/>
      <c r="N463" s="632"/>
      <c r="O463" s="632"/>
      <c r="P463" s="632"/>
      <c r="Q463" s="632"/>
    </row>
    <row r="464" spans="1:17" x14ac:dyDescent="0.3">
      <c r="A464" s="632"/>
      <c r="B464" s="632"/>
      <c r="C464" s="632"/>
      <c r="D464" s="632"/>
      <c r="E464" s="632"/>
      <c r="F464" s="632"/>
      <c r="G464" s="632"/>
      <c r="H464" s="632"/>
      <c r="I464" s="632"/>
      <c r="J464" s="632"/>
      <c r="K464" s="632"/>
      <c r="L464" s="632"/>
      <c r="M464" s="632"/>
      <c r="N464" s="632"/>
      <c r="O464" s="632"/>
      <c r="P464" s="632"/>
      <c r="Q464" s="632"/>
    </row>
    <row r="465" spans="1:17" x14ac:dyDescent="0.3">
      <c r="A465" s="632"/>
      <c r="B465" s="632"/>
      <c r="C465" s="632"/>
      <c r="D465" s="632"/>
      <c r="E465" s="632"/>
      <c r="F465" s="632"/>
      <c r="G465" s="632"/>
      <c r="H465" s="632"/>
      <c r="I465" s="632"/>
      <c r="J465" s="632"/>
      <c r="K465" s="632"/>
      <c r="L465" s="632"/>
      <c r="M465" s="632"/>
      <c r="N465" s="632"/>
      <c r="O465" s="632"/>
      <c r="P465" s="632"/>
      <c r="Q465" s="632"/>
    </row>
    <row r="466" spans="1:17" x14ac:dyDescent="0.3">
      <c r="A466" s="632"/>
      <c r="B466" s="632"/>
      <c r="C466" s="632"/>
      <c r="D466" s="632"/>
      <c r="E466" s="632"/>
      <c r="F466" s="632"/>
      <c r="G466" s="632"/>
      <c r="H466" s="632"/>
      <c r="I466" s="632"/>
      <c r="J466" s="632"/>
      <c r="K466" s="632"/>
      <c r="L466" s="632"/>
      <c r="M466" s="632"/>
      <c r="N466" s="632"/>
      <c r="O466" s="632"/>
      <c r="P466" s="632"/>
      <c r="Q466" s="632"/>
    </row>
    <row r="467" spans="1:17" x14ac:dyDescent="0.3">
      <c r="A467" s="632"/>
      <c r="B467" s="632"/>
      <c r="C467" s="632"/>
      <c r="D467" s="632"/>
      <c r="E467" s="632"/>
      <c r="F467" s="632"/>
      <c r="G467" s="632"/>
      <c r="H467" s="632"/>
      <c r="I467" s="632"/>
      <c r="J467" s="632"/>
      <c r="K467" s="632"/>
      <c r="L467" s="632"/>
      <c r="M467" s="632"/>
      <c r="N467" s="632"/>
      <c r="O467" s="632"/>
      <c r="P467" s="632"/>
      <c r="Q467" s="632"/>
    </row>
    <row r="468" spans="1:17" x14ac:dyDescent="0.3">
      <c r="A468" s="632"/>
      <c r="B468" s="632"/>
      <c r="C468" s="632"/>
      <c r="D468" s="632"/>
      <c r="E468" s="632"/>
      <c r="F468" s="632"/>
      <c r="G468" s="632"/>
      <c r="H468" s="632"/>
      <c r="I468" s="632"/>
      <c r="J468" s="632"/>
      <c r="K468" s="632"/>
      <c r="L468" s="632"/>
      <c r="M468" s="632"/>
      <c r="N468" s="632"/>
      <c r="O468" s="632"/>
      <c r="P468" s="632"/>
      <c r="Q468" s="632"/>
    </row>
    <row r="469" spans="1:17" x14ac:dyDescent="0.3">
      <c r="A469" s="632"/>
      <c r="B469" s="632"/>
      <c r="C469" s="632"/>
      <c r="D469" s="632"/>
      <c r="E469" s="632"/>
      <c r="F469" s="632"/>
      <c r="G469" s="632"/>
      <c r="H469" s="632"/>
      <c r="I469" s="632"/>
      <c r="J469" s="632"/>
      <c r="K469" s="632"/>
      <c r="L469" s="632"/>
      <c r="M469" s="632"/>
      <c r="N469" s="632"/>
      <c r="O469" s="632"/>
      <c r="P469" s="632"/>
      <c r="Q469" s="632"/>
    </row>
    <row r="470" spans="1:17" x14ac:dyDescent="0.3">
      <c r="A470" s="632"/>
      <c r="B470" s="632"/>
      <c r="C470" s="632"/>
      <c r="D470" s="632"/>
      <c r="E470" s="632"/>
      <c r="F470" s="632"/>
      <c r="G470" s="632"/>
      <c r="H470" s="632"/>
      <c r="I470" s="632"/>
      <c r="J470" s="632"/>
      <c r="K470" s="632"/>
      <c r="L470" s="632"/>
      <c r="M470" s="632"/>
      <c r="N470" s="632"/>
      <c r="O470" s="632"/>
      <c r="P470" s="632"/>
      <c r="Q470" s="632"/>
    </row>
    <row r="471" spans="1:17" x14ac:dyDescent="0.3">
      <c r="A471" s="632"/>
      <c r="B471" s="632"/>
      <c r="C471" s="632"/>
      <c r="D471" s="632"/>
      <c r="E471" s="632"/>
      <c r="F471" s="632"/>
      <c r="G471" s="632"/>
      <c r="H471" s="632"/>
      <c r="I471" s="632"/>
      <c r="J471" s="632"/>
      <c r="K471" s="632"/>
      <c r="L471" s="632"/>
      <c r="M471" s="632"/>
      <c r="N471" s="632"/>
      <c r="O471" s="632"/>
      <c r="P471" s="632"/>
      <c r="Q471" s="632"/>
    </row>
    <row r="472" spans="1:17" x14ac:dyDescent="0.3">
      <c r="A472" s="632"/>
      <c r="B472" s="632"/>
      <c r="C472" s="632"/>
      <c r="D472" s="632"/>
      <c r="E472" s="632"/>
      <c r="F472" s="632"/>
      <c r="G472" s="632"/>
      <c r="H472" s="632"/>
      <c r="I472" s="632"/>
      <c r="J472" s="632"/>
      <c r="K472" s="632"/>
      <c r="L472" s="632"/>
      <c r="M472" s="632"/>
      <c r="N472" s="632"/>
      <c r="O472" s="632"/>
      <c r="P472" s="632"/>
      <c r="Q472" s="632"/>
    </row>
    <row r="473" spans="1:17" x14ac:dyDescent="0.3">
      <c r="A473" s="632"/>
      <c r="B473" s="632"/>
      <c r="C473" s="632"/>
      <c r="D473" s="632"/>
      <c r="E473" s="632"/>
      <c r="F473" s="632"/>
      <c r="G473" s="632"/>
      <c r="H473" s="632"/>
      <c r="I473" s="632"/>
      <c r="J473" s="632"/>
      <c r="K473" s="632"/>
      <c r="L473" s="632"/>
      <c r="M473" s="632"/>
      <c r="N473" s="632"/>
      <c r="O473" s="632"/>
      <c r="P473" s="632"/>
      <c r="Q473" s="632"/>
    </row>
    <row r="474" spans="1:17" x14ac:dyDescent="0.3">
      <c r="A474" s="632"/>
      <c r="B474" s="632"/>
      <c r="C474" s="632"/>
      <c r="D474" s="632"/>
      <c r="E474" s="632"/>
      <c r="F474" s="632"/>
      <c r="G474" s="632"/>
      <c r="H474" s="632"/>
      <c r="I474" s="632"/>
      <c r="J474" s="632"/>
      <c r="K474" s="632"/>
      <c r="L474" s="632"/>
      <c r="M474" s="632"/>
      <c r="N474" s="632"/>
      <c r="O474" s="632"/>
      <c r="P474" s="632"/>
      <c r="Q474" s="632"/>
    </row>
    <row r="475" spans="1:17" x14ac:dyDescent="0.3">
      <c r="A475" s="632"/>
      <c r="B475" s="632"/>
      <c r="C475" s="632"/>
      <c r="D475" s="632"/>
      <c r="E475" s="632"/>
      <c r="F475" s="632"/>
      <c r="G475" s="632"/>
      <c r="H475" s="632"/>
      <c r="I475" s="632"/>
      <c r="J475" s="632"/>
      <c r="K475" s="632"/>
      <c r="L475" s="632"/>
      <c r="M475" s="632"/>
      <c r="N475" s="632"/>
      <c r="O475" s="632"/>
      <c r="P475" s="632"/>
      <c r="Q475" s="632"/>
    </row>
    <row r="476" spans="1:17" x14ac:dyDescent="0.3">
      <c r="A476" s="632"/>
      <c r="B476" s="632"/>
      <c r="C476" s="632"/>
      <c r="D476" s="632"/>
      <c r="E476" s="632"/>
      <c r="F476" s="632"/>
      <c r="G476" s="632"/>
      <c r="H476" s="632"/>
      <c r="I476" s="632"/>
      <c r="J476" s="632"/>
      <c r="K476" s="632"/>
      <c r="L476" s="632"/>
      <c r="M476" s="632"/>
      <c r="N476" s="632"/>
      <c r="O476" s="632"/>
      <c r="P476" s="632"/>
      <c r="Q476" s="632"/>
    </row>
    <row r="477" spans="1:17" x14ac:dyDescent="0.3">
      <c r="A477" s="632"/>
      <c r="B477" s="632"/>
      <c r="C477" s="632"/>
      <c r="D477" s="632"/>
      <c r="E477" s="632"/>
      <c r="F477" s="632"/>
      <c r="G477" s="632"/>
      <c r="H477" s="632"/>
      <c r="I477" s="632"/>
      <c r="J477" s="632"/>
      <c r="K477" s="632"/>
      <c r="L477" s="632"/>
      <c r="M477" s="632"/>
      <c r="N477" s="632"/>
      <c r="O477" s="632"/>
      <c r="P477" s="632"/>
      <c r="Q477" s="632"/>
    </row>
    <row r="478" spans="1:17" x14ac:dyDescent="0.3">
      <c r="A478" s="632"/>
      <c r="B478" s="632"/>
      <c r="C478" s="632"/>
      <c r="D478" s="632"/>
      <c r="E478" s="632"/>
      <c r="F478" s="632"/>
      <c r="G478" s="632"/>
      <c r="H478" s="632"/>
      <c r="I478" s="632"/>
      <c r="J478" s="632"/>
      <c r="K478" s="632"/>
      <c r="L478" s="632"/>
      <c r="M478" s="632"/>
      <c r="N478" s="632"/>
      <c r="O478" s="632"/>
      <c r="P478" s="632"/>
      <c r="Q478" s="632"/>
    </row>
    <row r="479" spans="1:17" x14ac:dyDescent="0.3">
      <c r="A479" s="632"/>
      <c r="B479" s="632"/>
      <c r="C479" s="632"/>
      <c r="D479" s="632"/>
      <c r="E479" s="632"/>
      <c r="F479" s="632"/>
      <c r="G479" s="632"/>
      <c r="H479" s="632"/>
      <c r="I479" s="632"/>
      <c r="J479" s="632"/>
      <c r="K479" s="632"/>
      <c r="L479" s="632"/>
      <c r="M479" s="632"/>
      <c r="N479" s="632"/>
      <c r="O479" s="632"/>
      <c r="P479" s="632"/>
      <c r="Q479" s="632"/>
    </row>
    <row r="480" spans="1:17" x14ac:dyDescent="0.3">
      <c r="A480" s="632"/>
      <c r="B480" s="632"/>
      <c r="C480" s="632"/>
      <c r="D480" s="632"/>
      <c r="E480" s="632"/>
      <c r="F480" s="632"/>
      <c r="G480" s="632"/>
      <c r="H480" s="632"/>
      <c r="I480" s="632"/>
      <c r="J480" s="632"/>
      <c r="K480" s="632"/>
      <c r="L480" s="632"/>
      <c r="M480" s="632"/>
      <c r="N480" s="632"/>
      <c r="O480" s="632"/>
      <c r="P480" s="632"/>
      <c r="Q480" s="632"/>
    </row>
    <row r="481" spans="1:17" x14ac:dyDescent="0.3">
      <c r="A481" s="632"/>
      <c r="B481" s="632"/>
      <c r="C481" s="632"/>
      <c r="D481" s="632"/>
      <c r="E481" s="632"/>
      <c r="F481" s="632"/>
      <c r="G481" s="632"/>
      <c r="H481" s="632"/>
      <c r="I481" s="632"/>
      <c r="J481" s="632"/>
      <c r="K481" s="632"/>
      <c r="L481" s="632"/>
      <c r="M481" s="632"/>
      <c r="N481" s="632"/>
      <c r="O481" s="632"/>
      <c r="P481" s="632"/>
      <c r="Q481" s="632"/>
    </row>
    <row r="482" spans="1:17" x14ac:dyDescent="0.3">
      <c r="A482" s="632"/>
      <c r="B482" s="632"/>
      <c r="C482" s="632"/>
      <c r="D482" s="632"/>
      <c r="E482" s="632"/>
      <c r="F482" s="632"/>
      <c r="G482" s="632"/>
      <c r="H482" s="632"/>
      <c r="I482" s="632"/>
      <c r="J482" s="632"/>
      <c r="K482" s="632"/>
      <c r="L482" s="632"/>
      <c r="M482" s="632"/>
      <c r="N482" s="632"/>
      <c r="O482" s="632"/>
      <c r="P482" s="632"/>
      <c r="Q482" s="632"/>
    </row>
    <row r="483" spans="1:17" x14ac:dyDescent="0.3">
      <c r="A483" s="632"/>
      <c r="B483" s="632"/>
      <c r="C483" s="632"/>
      <c r="D483" s="632"/>
      <c r="E483" s="632"/>
      <c r="F483" s="632"/>
      <c r="G483" s="632"/>
      <c r="H483" s="632"/>
      <c r="I483" s="632"/>
      <c r="J483" s="632"/>
      <c r="K483" s="632"/>
      <c r="L483" s="632"/>
      <c r="M483" s="632"/>
      <c r="N483" s="632"/>
      <c r="O483" s="632"/>
      <c r="P483" s="632"/>
      <c r="Q483" s="632"/>
    </row>
    <row r="484" spans="1:17" x14ac:dyDescent="0.3">
      <c r="A484" s="632"/>
      <c r="B484" s="632"/>
      <c r="C484" s="632"/>
      <c r="D484" s="632"/>
      <c r="E484" s="632"/>
      <c r="F484" s="632"/>
      <c r="G484" s="632"/>
      <c r="H484" s="632"/>
      <c r="I484" s="632"/>
      <c r="J484" s="632"/>
      <c r="K484" s="632"/>
      <c r="L484" s="632"/>
      <c r="M484" s="632"/>
      <c r="N484" s="632"/>
      <c r="O484" s="632"/>
      <c r="P484" s="632"/>
      <c r="Q484" s="632"/>
    </row>
    <row r="485" spans="1:17" x14ac:dyDescent="0.3">
      <c r="A485" s="632"/>
      <c r="B485" s="632"/>
      <c r="C485" s="632"/>
      <c r="D485" s="632"/>
      <c r="E485" s="632"/>
      <c r="F485" s="632"/>
      <c r="G485" s="632"/>
      <c r="H485" s="632"/>
      <c r="I485" s="632"/>
      <c r="J485" s="632"/>
      <c r="K485" s="632"/>
      <c r="L485" s="632"/>
      <c r="M485" s="632"/>
      <c r="N485" s="632"/>
      <c r="O485" s="632"/>
      <c r="P485" s="632"/>
      <c r="Q485" s="632"/>
    </row>
    <row r="486" spans="1:17" x14ac:dyDescent="0.3">
      <c r="A486" s="632"/>
      <c r="B486" s="632"/>
      <c r="C486" s="632"/>
      <c r="D486" s="632"/>
      <c r="E486" s="632"/>
      <c r="F486" s="632"/>
      <c r="G486" s="632"/>
      <c r="H486" s="632"/>
      <c r="I486" s="632"/>
      <c r="J486" s="632"/>
      <c r="K486" s="632"/>
      <c r="L486" s="632"/>
      <c r="M486" s="632"/>
      <c r="N486" s="632"/>
      <c r="O486" s="632"/>
      <c r="P486" s="632"/>
      <c r="Q486" s="632"/>
    </row>
    <row r="487" spans="1:17" x14ac:dyDescent="0.3">
      <c r="A487" s="632"/>
      <c r="B487" s="632"/>
      <c r="C487" s="632"/>
      <c r="D487" s="632"/>
      <c r="E487" s="632"/>
      <c r="F487" s="632"/>
      <c r="G487" s="632"/>
      <c r="H487" s="632"/>
      <c r="I487" s="632"/>
      <c r="J487" s="632"/>
      <c r="K487" s="632"/>
      <c r="L487" s="632"/>
      <c r="M487" s="632"/>
      <c r="N487" s="632"/>
      <c r="O487" s="632"/>
      <c r="P487" s="632"/>
      <c r="Q487" s="632"/>
    </row>
    <row r="488" spans="1:17" x14ac:dyDescent="0.3">
      <c r="A488" s="632"/>
      <c r="B488" s="632"/>
      <c r="C488" s="632"/>
      <c r="D488" s="632"/>
      <c r="E488" s="632"/>
      <c r="F488" s="632"/>
      <c r="G488" s="632"/>
      <c r="H488" s="632"/>
      <c r="I488" s="632"/>
      <c r="J488" s="632"/>
      <c r="K488" s="632"/>
      <c r="L488" s="632"/>
      <c r="M488" s="632"/>
      <c r="N488" s="632"/>
      <c r="O488" s="632"/>
      <c r="P488" s="632"/>
      <c r="Q488" s="632"/>
    </row>
    <row r="489" spans="1:17" x14ac:dyDescent="0.3">
      <c r="A489" s="632"/>
      <c r="B489" s="632"/>
      <c r="C489" s="632"/>
      <c r="D489" s="632"/>
      <c r="E489" s="632"/>
      <c r="F489" s="632"/>
      <c r="G489" s="632"/>
      <c r="H489" s="632"/>
      <c r="I489" s="632"/>
      <c r="J489" s="632"/>
      <c r="K489" s="632"/>
      <c r="L489" s="632"/>
      <c r="M489" s="632"/>
      <c r="N489" s="632"/>
      <c r="O489" s="632"/>
      <c r="P489" s="632"/>
      <c r="Q489" s="632"/>
    </row>
    <row r="490" spans="1:17" x14ac:dyDescent="0.3">
      <c r="A490" s="632"/>
      <c r="B490" s="632"/>
      <c r="C490" s="632"/>
      <c r="D490" s="632"/>
      <c r="E490" s="632"/>
      <c r="F490" s="632"/>
      <c r="G490" s="632"/>
      <c r="H490" s="632"/>
      <c r="I490" s="632"/>
      <c r="J490" s="632"/>
      <c r="K490" s="632"/>
      <c r="L490" s="632"/>
      <c r="M490" s="632"/>
      <c r="N490" s="632"/>
      <c r="O490" s="632"/>
      <c r="P490" s="632"/>
      <c r="Q490" s="632"/>
    </row>
    <row r="491" spans="1:17" x14ac:dyDescent="0.3">
      <c r="A491" s="632"/>
      <c r="B491" s="632"/>
      <c r="C491" s="632"/>
      <c r="D491" s="632"/>
      <c r="E491" s="632"/>
      <c r="F491" s="632"/>
      <c r="G491" s="632"/>
      <c r="H491" s="632"/>
      <c r="I491" s="632"/>
      <c r="J491" s="632"/>
      <c r="K491" s="632"/>
      <c r="L491" s="632"/>
      <c r="M491" s="632"/>
      <c r="N491" s="632"/>
      <c r="O491" s="632"/>
      <c r="P491" s="632"/>
      <c r="Q491" s="632"/>
    </row>
    <row r="492" spans="1:17" x14ac:dyDescent="0.3">
      <c r="A492" s="632"/>
      <c r="B492" s="632"/>
      <c r="C492" s="632"/>
      <c r="D492" s="632"/>
      <c r="E492" s="632"/>
      <c r="F492" s="632"/>
      <c r="G492" s="632"/>
      <c r="H492" s="632"/>
      <c r="I492" s="632"/>
      <c r="J492" s="632"/>
      <c r="K492" s="632"/>
      <c r="L492" s="632"/>
      <c r="M492" s="632"/>
      <c r="N492" s="632"/>
      <c r="O492" s="632"/>
      <c r="P492" s="632"/>
      <c r="Q492" s="632"/>
    </row>
    <row r="493" spans="1:17" x14ac:dyDescent="0.3">
      <c r="A493" s="632"/>
      <c r="B493" s="632"/>
      <c r="C493" s="632"/>
      <c r="D493" s="632"/>
      <c r="E493" s="632"/>
      <c r="F493" s="632"/>
      <c r="G493" s="632"/>
      <c r="H493" s="632"/>
      <c r="I493" s="632"/>
      <c r="J493" s="632"/>
      <c r="K493" s="632"/>
      <c r="L493" s="632"/>
      <c r="M493" s="632"/>
      <c r="N493" s="632"/>
      <c r="O493" s="632"/>
      <c r="P493" s="632"/>
      <c r="Q493" s="632"/>
    </row>
    <row r="494" spans="1:17" x14ac:dyDescent="0.3">
      <c r="A494" s="632"/>
      <c r="B494" s="632"/>
      <c r="C494" s="632"/>
      <c r="D494" s="632"/>
      <c r="E494" s="632"/>
      <c r="F494" s="632"/>
      <c r="G494" s="632"/>
      <c r="H494" s="632"/>
      <c r="I494" s="632"/>
      <c r="J494" s="632"/>
      <c r="K494" s="632"/>
      <c r="L494" s="632"/>
      <c r="M494" s="632"/>
      <c r="N494" s="632"/>
      <c r="O494" s="632"/>
      <c r="P494" s="632"/>
      <c r="Q494" s="632"/>
    </row>
    <row r="495" spans="1:17" x14ac:dyDescent="0.3">
      <c r="A495" s="632"/>
      <c r="B495" s="632"/>
      <c r="C495" s="632"/>
      <c r="D495" s="632"/>
      <c r="E495" s="632"/>
      <c r="F495" s="632"/>
      <c r="G495" s="632"/>
      <c r="H495" s="632"/>
      <c r="I495" s="632"/>
      <c r="J495" s="632"/>
      <c r="K495" s="632"/>
      <c r="L495" s="632"/>
      <c r="M495" s="632"/>
      <c r="N495" s="632"/>
      <c r="O495" s="632"/>
      <c r="P495" s="632"/>
      <c r="Q495" s="632"/>
    </row>
    <row r="496" spans="1:17" x14ac:dyDescent="0.3">
      <c r="A496" s="632"/>
      <c r="B496" s="632"/>
      <c r="C496" s="632"/>
      <c r="D496" s="632"/>
      <c r="E496" s="632"/>
      <c r="F496" s="632"/>
      <c r="G496" s="632"/>
      <c r="H496" s="632"/>
      <c r="I496" s="632"/>
      <c r="J496" s="632"/>
      <c r="K496" s="632"/>
      <c r="L496" s="632"/>
      <c r="M496" s="632"/>
      <c r="N496" s="632"/>
      <c r="O496" s="632"/>
      <c r="P496" s="632"/>
      <c r="Q496" s="632"/>
    </row>
    <row r="497" spans="1:17" x14ac:dyDescent="0.3">
      <c r="A497" s="632"/>
      <c r="B497" s="632"/>
      <c r="C497" s="632"/>
      <c r="D497" s="632"/>
      <c r="E497" s="632"/>
      <c r="F497" s="632"/>
      <c r="G497" s="632"/>
      <c r="H497" s="632"/>
      <c r="I497" s="632"/>
      <c r="J497" s="632"/>
      <c r="K497" s="632"/>
      <c r="L497" s="632"/>
      <c r="M497" s="632"/>
      <c r="N497" s="632"/>
      <c r="O497" s="632"/>
      <c r="P497" s="632"/>
      <c r="Q497" s="632"/>
    </row>
    <row r="498" spans="1:17" x14ac:dyDescent="0.3">
      <c r="A498" s="632"/>
      <c r="B498" s="632"/>
      <c r="C498" s="632"/>
      <c r="D498" s="632"/>
      <c r="E498" s="632"/>
      <c r="F498" s="632"/>
      <c r="G498" s="632"/>
      <c r="H498" s="632"/>
      <c r="I498" s="632"/>
      <c r="J498" s="632"/>
      <c r="K498" s="632"/>
      <c r="L498" s="632"/>
      <c r="M498" s="632"/>
      <c r="N498" s="632"/>
      <c r="O498" s="632"/>
      <c r="P498" s="632"/>
      <c r="Q498" s="632"/>
    </row>
    <row r="499" spans="1:17" x14ac:dyDescent="0.3">
      <c r="A499" s="632"/>
      <c r="B499" s="632"/>
      <c r="C499" s="632"/>
      <c r="D499" s="632"/>
      <c r="E499" s="632"/>
      <c r="F499" s="632"/>
      <c r="G499" s="632"/>
      <c r="H499" s="632"/>
      <c r="I499" s="632"/>
      <c r="J499" s="632"/>
      <c r="K499" s="632"/>
      <c r="L499" s="632"/>
      <c r="M499" s="632"/>
      <c r="N499" s="632"/>
      <c r="O499" s="632"/>
      <c r="P499" s="632"/>
      <c r="Q499" s="632"/>
    </row>
    <row r="500" spans="1:17" x14ac:dyDescent="0.3">
      <c r="A500" s="632"/>
      <c r="B500" s="632"/>
      <c r="C500" s="632"/>
      <c r="D500" s="632"/>
      <c r="E500" s="632"/>
      <c r="F500" s="632"/>
      <c r="G500" s="632"/>
      <c r="H500" s="632"/>
      <c r="I500" s="632"/>
      <c r="J500" s="632"/>
      <c r="K500" s="632"/>
      <c r="L500" s="632"/>
      <c r="M500" s="632"/>
      <c r="N500" s="632"/>
      <c r="O500" s="632"/>
      <c r="P500" s="632"/>
      <c r="Q500" s="632"/>
    </row>
    <row r="501" spans="1:17" x14ac:dyDescent="0.3">
      <c r="A501" s="632"/>
      <c r="B501" s="632"/>
      <c r="C501" s="632"/>
      <c r="D501" s="632"/>
      <c r="E501" s="632"/>
      <c r="F501" s="632"/>
      <c r="G501" s="632"/>
      <c r="H501" s="632"/>
      <c r="I501" s="632"/>
      <c r="J501" s="632"/>
      <c r="K501" s="632"/>
      <c r="L501" s="632"/>
      <c r="M501" s="632"/>
      <c r="N501" s="632"/>
      <c r="O501" s="632"/>
      <c r="P501" s="632"/>
      <c r="Q501" s="632"/>
    </row>
    <row r="502" spans="1:17" x14ac:dyDescent="0.3">
      <c r="A502" s="632"/>
      <c r="B502" s="632"/>
      <c r="C502" s="632"/>
      <c r="D502" s="632"/>
      <c r="E502" s="632"/>
      <c r="F502" s="632"/>
      <c r="G502" s="632"/>
      <c r="H502" s="632"/>
      <c r="I502" s="632"/>
      <c r="J502" s="632"/>
      <c r="K502" s="632"/>
      <c r="L502" s="632"/>
      <c r="M502" s="632"/>
      <c r="N502" s="632"/>
      <c r="O502" s="632"/>
      <c r="P502" s="632"/>
      <c r="Q502" s="632"/>
    </row>
    <row r="503" spans="1:17" x14ac:dyDescent="0.3">
      <c r="A503" s="632"/>
      <c r="B503" s="632"/>
      <c r="C503" s="632"/>
      <c r="D503" s="632"/>
      <c r="E503" s="632"/>
      <c r="F503" s="632"/>
      <c r="G503" s="632"/>
      <c r="H503" s="632"/>
      <c r="I503" s="632"/>
      <c r="J503" s="632"/>
      <c r="K503" s="632"/>
      <c r="L503" s="632"/>
      <c r="M503" s="632"/>
      <c r="N503" s="632"/>
      <c r="O503" s="632"/>
      <c r="P503" s="632"/>
      <c r="Q503" s="632"/>
    </row>
    <row r="504" spans="1:17" x14ac:dyDescent="0.3">
      <c r="A504" s="632"/>
      <c r="B504" s="632"/>
      <c r="C504" s="632"/>
      <c r="D504" s="632"/>
      <c r="E504" s="632"/>
      <c r="F504" s="632"/>
      <c r="G504" s="632"/>
      <c r="H504" s="632"/>
      <c r="I504" s="632"/>
      <c r="J504" s="632"/>
      <c r="K504" s="632"/>
      <c r="L504" s="632"/>
      <c r="M504" s="632"/>
      <c r="N504" s="632"/>
      <c r="O504" s="632"/>
      <c r="P504" s="632"/>
      <c r="Q504" s="632"/>
    </row>
    <row r="505" spans="1:17" x14ac:dyDescent="0.3">
      <c r="A505" s="632"/>
      <c r="B505" s="632"/>
      <c r="C505" s="632"/>
      <c r="D505" s="632"/>
      <c r="E505" s="632"/>
      <c r="F505" s="632"/>
      <c r="G505" s="632"/>
      <c r="H505" s="632"/>
      <c r="I505" s="632"/>
      <c r="J505" s="632"/>
      <c r="K505" s="632"/>
      <c r="L505" s="632"/>
      <c r="M505" s="632"/>
      <c r="N505" s="632"/>
      <c r="O505" s="632"/>
      <c r="P505" s="632"/>
      <c r="Q505" s="632"/>
    </row>
    <row r="506" spans="1:17" x14ac:dyDescent="0.3">
      <c r="A506" s="632"/>
      <c r="B506" s="632"/>
      <c r="C506" s="632"/>
      <c r="D506" s="632"/>
      <c r="E506" s="632"/>
      <c r="F506" s="632"/>
      <c r="G506" s="632"/>
      <c r="H506" s="632"/>
      <c r="I506" s="632"/>
      <c r="J506" s="632"/>
      <c r="K506" s="632"/>
      <c r="L506" s="632"/>
      <c r="M506" s="632"/>
      <c r="N506" s="632"/>
      <c r="O506" s="632"/>
      <c r="P506" s="632"/>
      <c r="Q506" s="632"/>
    </row>
    <row r="507" spans="1:17" x14ac:dyDescent="0.3">
      <c r="A507" s="632"/>
      <c r="B507" s="632"/>
      <c r="C507" s="632"/>
      <c r="D507" s="632"/>
      <c r="E507" s="632"/>
      <c r="F507" s="632"/>
      <c r="G507" s="632"/>
      <c r="H507" s="632"/>
      <c r="I507" s="632"/>
      <c r="J507" s="632"/>
      <c r="K507" s="632"/>
      <c r="L507" s="632"/>
      <c r="M507" s="632"/>
      <c r="N507" s="632"/>
      <c r="O507" s="632"/>
      <c r="P507" s="632"/>
      <c r="Q507" s="632"/>
    </row>
    <row r="508" spans="1:17" x14ac:dyDescent="0.3">
      <c r="A508" s="632"/>
      <c r="B508" s="632"/>
      <c r="C508" s="632"/>
      <c r="D508" s="632"/>
      <c r="E508" s="632"/>
      <c r="F508" s="632"/>
      <c r="G508" s="632"/>
      <c r="H508" s="632"/>
      <c r="I508" s="632"/>
      <c r="J508" s="632"/>
      <c r="K508" s="632"/>
      <c r="L508" s="632"/>
      <c r="M508" s="632"/>
      <c r="N508" s="632"/>
      <c r="O508" s="632"/>
      <c r="P508" s="632"/>
      <c r="Q508" s="632"/>
    </row>
    <row r="509" spans="1:17" x14ac:dyDescent="0.3">
      <c r="A509" s="632"/>
      <c r="B509" s="632"/>
      <c r="C509" s="632"/>
      <c r="D509" s="632"/>
      <c r="E509" s="632"/>
      <c r="F509" s="632"/>
      <c r="G509" s="632"/>
      <c r="H509" s="632"/>
      <c r="I509" s="632"/>
      <c r="J509" s="632"/>
      <c r="K509" s="632"/>
      <c r="L509" s="632"/>
      <c r="M509" s="632"/>
      <c r="N509" s="632"/>
      <c r="O509" s="632"/>
      <c r="P509" s="632"/>
      <c r="Q509" s="632"/>
    </row>
    <row r="510" spans="1:17" x14ac:dyDescent="0.3">
      <c r="A510" s="632"/>
      <c r="B510" s="632"/>
      <c r="C510" s="632"/>
      <c r="D510" s="632"/>
      <c r="E510" s="632"/>
      <c r="F510" s="632"/>
      <c r="G510" s="632"/>
      <c r="H510" s="632"/>
      <c r="I510" s="632"/>
      <c r="J510" s="632"/>
      <c r="K510" s="632"/>
      <c r="L510" s="632"/>
      <c r="M510" s="632"/>
      <c r="N510" s="632"/>
      <c r="O510" s="632"/>
      <c r="P510" s="632"/>
      <c r="Q510" s="632"/>
    </row>
    <row r="511" spans="1:17" x14ac:dyDescent="0.3">
      <c r="A511" s="632"/>
      <c r="B511" s="632"/>
      <c r="C511" s="632"/>
      <c r="D511" s="632"/>
      <c r="E511" s="632"/>
      <c r="F511" s="632"/>
      <c r="G511" s="632"/>
      <c r="H511" s="632"/>
      <c r="I511" s="632"/>
      <c r="J511" s="632"/>
      <c r="K511" s="632"/>
      <c r="L511" s="632"/>
      <c r="M511" s="632"/>
      <c r="N511" s="632"/>
      <c r="O511" s="632"/>
      <c r="P511" s="632"/>
      <c r="Q511" s="632"/>
    </row>
    <row r="512" spans="1:17" x14ac:dyDescent="0.3">
      <c r="A512" s="632"/>
      <c r="B512" s="632"/>
      <c r="C512" s="632"/>
      <c r="D512" s="632"/>
      <c r="E512" s="632"/>
      <c r="F512" s="632"/>
      <c r="G512" s="632"/>
      <c r="H512" s="632"/>
      <c r="I512" s="632"/>
      <c r="J512" s="632"/>
      <c r="K512" s="632"/>
      <c r="L512" s="632"/>
      <c r="M512" s="632"/>
      <c r="N512" s="632"/>
      <c r="O512" s="632"/>
      <c r="P512" s="632"/>
      <c r="Q512" s="632"/>
    </row>
    <row r="513" spans="1:17" x14ac:dyDescent="0.3">
      <c r="A513" s="632"/>
      <c r="B513" s="632"/>
      <c r="C513" s="632"/>
      <c r="D513" s="632"/>
      <c r="E513" s="632"/>
      <c r="F513" s="632"/>
      <c r="G513" s="632"/>
      <c r="H513" s="632"/>
      <c r="I513" s="632"/>
      <c r="J513" s="632"/>
      <c r="K513" s="632"/>
      <c r="L513" s="632"/>
      <c r="M513" s="632"/>
      <c r="N513" s="632"/>
      <c r="O513" s="632"/>
      <c r="P513" s="632"/>
      <c r="Q513" s="632"/>
    </row>
    <row r="514" spans="1:17" x14ac:dyDescent="0.3">
      <c r="A514" s="632"/>
      <c r="B514" s="632"/>
      <c r="C514" s="632"/>
      <c r="D514" s="632"/>
      <c r="E514" s="632"/>
      <c r="F514" s="632"/>
      <c r="G514" s="632"/>
      <c r="H514" s="632"/>
      <c r="I514" s="632"/>
      <c r="J514" s="632"/>
      <c r="K514" s="632"/>
      <c r="L514" s="632"/>
      <c r="M514" s="632"/>
      <c r="N514" s="632"/>
      <c r="O514" s="632"/>
      <c r="P514" s="632"/>
      <c r="Q514" s="632"/>
    </row>
    <row r="515" spans="1:17" x14ac:dyDescent="0.3">
      <c r="A515" s="632"/>
      <c r="B515" s="632"/>
      <c r="C515" s="632"/>
      <c r="D515" s="632"/>
      <c r="E515" s="632"/>
      <c r="F515" s="632"/>
      <c r="G515" s="632"/>
      <c r="H515" s="632"/>
      <c r="I515" s="632"/>
      <c r="J515" s="632"/>
      <c r="K515" s="632"/>
      <c r="L515" s="632"/>
      <c r="M515" s="632"/>
      <c r="N515" s="632"/>
      <c r="O515" s="632"/>
      <c r="P515" s="632"/>
      <c r="Q515" s="632"/>
    </row>
    <row r="516" spans="1:17" x14ac:dyDescent="0.3">
      <c r="A516" s="632"/>
      <c r="B516" s="632"/>
      <c r="C516" s="632"/>
      <c r="D516" s="632"/>
      <c r="E516" s="632"/>
      <c r="F516" s="632"/>
      <c r="G516" s="632"/>
      <c r="H516" s="632"/>
      <c r="I516" s="632"/>
      <c r="J516" s="632"/>
      <c r="K516" s="632"/>
      <c r="L516" s="632"/>
      <c r="M516" s="632"/>
      <c r="N516" s="632"/>
      <c r="O516" s="632"/>
      <c r="P516" s="632"/>
      <c r="Q516" s="632"/>
    </row>
    <row r="517" spans="1:17" x14ac:dyDescent="0.3">
      <c r="A517" s="632"/>
      <c r="B517" s="632"/>
      <c r="C517" s="632"/>
      <c r="D517" s="632"/>
      <c r="E517" s="632"/>
      <c r="F517" s="632"/>
      <c r="G517" s="632"/>
      <c r="H517" s="632"/>
      <c r="I517" s="632"/>
      <c r="J517" s="632"/>
      <c r="K517" s="632"/>
      <c r="L517" s="632"/>
      <c r="M517" s="632"/>
      <c r="N517" s="632"/>
      <c r="O517" s="632"/>
      <c r="P517" s="632"/>
      <c r="Q517" s="632"/>
    </row>
    <row r="518" spans="1:17" x14ac:dyDescent="0.3">
      <c r="A518" s="632"/>
      <c r="B518" s="632"/>
      <c r="C518" s="632"/>
      <c r="D518" s="632"/>
      <c r="E518" s="632"/>
      <c r="F518" s="632"/>
      <c r="G518" s="632"/>
      <c r="H518" s="632"/>
      <c r="I518" s="632"/>
      <c r="J518" s="632"/>
      <c r="K518" s="632"/>
      <c r="L518" s="632"/>
      <c r="M518" s="632"/>
      <c r="N518" s="632"/>
      <c r="O518" s="632"/>
      <c r="P518" s="632"/>
      <c r="Q518" s="632"/>
    </row>
    <row r="519" spans="1:17" x14ac:dyDescent="0.3">
      <c r="A519" s="632"/>
      <c r="B519" s="632"/>
      <c r="C519" s="632"/>
      <c r="D519" s="632"/>
      <c r="E519" s="632"/>
      <c r="F519" s="632"/>
      <c r="G519" s="632"/>
      <c r="H519" s="632"/>
      <c r="I519" s="632"/>
      <c r="J519" s="632"/>
      <c r="K519" s="632"/>
      <c r="L519" s="632"/>
      <c r="M519" s="632"/>
      <c r="N519" s="632"/>
      <c r="O519" s="632"/>
      <c r="P519" s="632"/>
      <c r="Q519" s="632"/>
    </row>
    <row r="520" spans="1:17" x14ac:dyDescent="0.3">
      <c r="A520" s="632"/>
      <c r="B520" s="632"/>
      <c r="C520" s="632"/>
      <c r="D520" s="632"/>
      <c r="E520" s="632"/>
      <c r="F520" s="632"/>
      <c r="G520" s="632"/>
      <c r="H520" s="632"/>
      <c r="I520" s="632"/>
      <c r="J520" s="632"/>
      <c r="K520" s="632"/>
      <c r="L520" s="632"/>
      <c r="M520" s="632"/>
      <c r="N520" s="632"/>
      <c r="O520" s="632"/>
      <c r="P520" s="632"/>
      <c r="Q520" s="632"/>
    </row>
    <row r="521" spans="1:17" x14ac:dyDescent="0.3">
      <c r="A521" s="632"/>
      <c r="B521" s="632"/>
      <c r="C521" s="632"/>
      <c r="D521" s="632"/>
      <c r="E521" s="632"/>
      <c r="F521" s="632"/>
      <c r="G521" s="632"/>
      <c r="H521" s="632"/>
      <c r="I521" s="632"/>
      <c r="J521" s="632"/>
      <c r="K521" s="632"/>
      <c r="L521" s="632"/>
      <c r="M521" s="632"/>
      <c r="N521" s="632"/>
      <c r="O521" s="632"/>
      <c r="P521" s="632"/>
      <c r="Q521" s="632"/>
    </row>
    <row r="522" spans="1:17" x14ac:dyDescent="0.3">
      <c r="A522" s="632"/>
      <c r="B522" s="632"/>
      <c r="C522" s="632"/>
      <c r="D522" s="632"/>
      <c r="E522" s="632"/>
      <c r="F522" s="632"/>
      <c r="G522" s="632"/>
      <c r="H522" s="632"/>
      <c r="I522" s="632"/>
      <c r="J522" s="632"/>
      <c r="K522" s="632"/>
      <c r="L522" s="632"/>
      <c r="M522" s="632"/>
      <c r="N522" s="632"/>
      <c r="O522" s="632"/>
      <c r="P522" s="632"/>
      <c r="Q522" s="632"/>
    </row>
    <row r="523" spans="1:17" x14ac:dyDescent="0.3">
      <c r="A523" s="632"/>
      <c r="B523" s="632"/>
      <c r="C523" s="632"/>
      <c r="D523" s="632"/>
      <c r="E523" s="632"/>
      <c r="F523" s="632"/>
      <c r="G523" s="632"/>
      <c r="H523" s="632"/>
      <c r="I523" s="632"/>
      <c r="J523" s="632"/>
      <c r="K523" s="632"/>
      <c r="L523" s="632"/>
      <c r="M523" s="632"/>
      <c r="N523" s="632"/>
      <c r="O523" s="632"/>
      <c r="P523" s="632"/>
      <c r="Q523" s="632"/>
    </row>
    <row r="524" spans="1:17" x14ac:dyDescent="0.3">
      <c r="A524" s="632"/>
      <c r="B524" s="632"/>
      <c r="C524" s="632"/>
      <c r="D524" s="632"/>
      <c r="E524" s="632"/>
      <c r="F524" s="632"/>
      <c r="G524" s="632"/>
      <c r="H524" s="632"/>
      <c r="I524" s="632"/>
      <c r="J524" s="632"/>
      <c r="K524" s="632"/>
      <c r="L524" s="632"/>
      <c r="M524" s="632"/>
      <c r="N524" s="632"/>
      <c r="O524" s="632"/>
      <c r="P524" s="632"/>
      <c r="Q524" s="632"/>
    </row>
    <row r="525" spans="1:17" x14ac:dyDescent="0.3">
      <c r="A525" s="632"/>
      <c r="B525" s="632"/>
      <c r="C525" s="632"/>
      <c r="D525" s="632"/>
      <c r="E525" s="632"/>
      <c r="F525" s="632"/>
      <c r="G525" s="632"/>
      <c r="H525" s="632"/>
      <c r="I525" s="632"/>
      <c r="J525" s="632"/>
      <c r="K525" s="632"/>
      <c r="L525" s="632"/>
      <c r="M525" s="632"/>
      <c r="N525" s="632"/>
      <c r="O525" s="632"/>
      <c r="P525" s="632"/>
      <c r="Q525" s="632"/>
    </row>
    <row r="526" spans="1:17" x14ac:dyDescent="0.3">
      <c r="A526" s="632"/>
      <c r="B526" s="632"/>
      <c r="C526" s="632"/>
      <c r="D526" s="632"/>
      <c r="E526" s="632"/>
      <c r="F526" s="632"/>
      <c r="G526" s="632"/>
      <c r="H526" s="632"/>
      <c r="I526" s="632"/>
      <c r="J526" s="632"/>
      <c r="K526" s="632"/>
      <c r="L526" s="632"/>
      <c r="M526" s="632"/>
      <c r="N526" s="632"/>
      <c r="O526" s="632"/>
      <c r="P526" s="632"/>
      <c r="Q526" s="632"/>
    </row>
    <row r="527" spans="1:17" x14ac:dyDescent="0.3">
      <c r="A527" s="632"/>
      <c r="B527" s="632"/>
      <c r="C527" s="632"/>
      <c r="D527" s="632"/>
      <c r="E527" s="632"/>
      <c r="F527" s="632"/>
      <c r="G527" s="632"/>
      <c r="H527" s="632"/>
      <c r="I527" s="632"/>
      <c r="J527" s="632"/>
      <c r="K527" s="632"/>
      <c r="L527" s="632"/>
      <c r="M527" s="632"/>
      <c r="N527" s="632"/>
      <c r="O527" s="632"/>
      <c r="P527" s="632"/>
      <c r="Q527" s="632"/>
    </row>
    <row r="528" spans="1:17" x14ac:dyDescent="0.3">
      <c r="A528" s="632"/>
      <c r="B528" s="632"/>
      <c r="C528" s="632"/>
      <c r="D528" s="632"/>
      <c r="E528" s="632"/>
      <c r="F528" s="632"/>
      <c r="G528" s="632"/>
      <c r="H528" s="632"/>
      <c r="I528" s="632"/>
      <c r="J528" s="632"/>
      <c r="K528" s="632"/>
      <c r="L528" s="632"/>
      <c r="M528" s="632"/>
      <c r="N528" s="632"/>
      <c r="O528" s="632"/>
      <c r="P528" s="632"/>
      <c r="Q528" s="632"/>
    </row>
    <row r="529" spans="1:17" x14ac:dyDescent="0.3">
      <c r="A529" s="632"/>
      <c r="B529" s="632"/>
      <c r="C529" s="632"/>
      <c r="D529" s="632"/>
      <c r="E529" s="632"/>
      <c r="F529" s="632"/>
      <c r="G529" s="632"/>
      <c r="H529" s="632"/>
      <c r="I529" s="632"/>
      <c r="J529" s="632"/>
      <c r="K529" s="632"/>
      <c r="L529" s="632"/>
      <c r="M529" s="632"/>
      <c r="N529" s="632"/>
      <c r="O529" s="632"/>
      <c r="P529" s="632"/>
      <c r="Q529" s="632"/>
    </row>
    <row r="530" spans="1:17" x14ac:dyDescent="0.3">
      <c r="A530" s="632"/>
      <c r="B530" s="632"/>
      <c r="C530" s="632"/>
      <c r="D530" s="632"/>
      <c r="E530" s="632"/>
      <c r="F530" s="632"/>
      <c r="G530" s="632"/>
      <c r="H530" s="632"/>
      <c r="I530" s="632"/>
      <c r="J530" s="632"/>
      <c r="K530" s="632"/>
      <c r="L530" s="632"/>
      <c r="M530" s="632"/>
      <c r="N530" s="632"/>
      <c r="O530" s="632"/>
      <c r="P530" s="632"/>
      <c r="Q530" s="632"/>
    </row>
    <row r="531" spans="1:17" x14ac:dyDescent="0.3">
      <c r="A531" s="632"/>
      <c r="B531" s="632"/>
      <c r="C531" s="632"/>
      <c r="D531" s="632"/>
      <c r="E531" s="632"/>
      <c r="F531" s="632"/>
      <c r="G531" s="632"/>
      <c r="H531" s="632"/>
      <c r="I531" s="632"/>
      <c r="J531" s="632"/>
      <c r="K531" s="632"/>
      <c r="L531" s="632"/>
      <c r="M531" s="632"/>
      <c r="N531" s="632"/>
      <c r="O531" s="632"/>
      <c r="P531" s="632"/>
      <c r="Q531" s="632"/>
    </row>
    <row r="532" spans="1:17" x14ac:dyDescent="0.3">
      <c r="A532" s="632"/>
      <c r="B532" s="632"/>
      <c r="C532" s="632"/>
      <c r="D532" s="632"/>
      <c r="E532" s="632"/>
      <c r="F532" s="632"/>
      <c r="G532" s="632"/>
      <c r="H532" s="632"/>
      <c r="I532" s="632"/>
      <c r="J532" s="632"/>
      <c r="K532" s="632"/>
      <c r="L532" s="632"/>
      <c r="M532" s="632"/>
      <c r="N532" s="632"/>
      <c r="O532" s="632"/>
      <c r="P532" s="632"/>
      <c r="Q532" s="632"/>
    </row>
    <row r="533" spans="1:17" x14ac:dyDescent="0.3">
      <c r="A533" s="632"/>
      <c r="B533" s="632"/>
      <c r="C533" s="632"/>
      <c r="D533" s="632"/>
      <c r="E533" s="632"/>
      <c r="F533" s="632"/>
      <c r="G533" s="632"/>
      <c r="H533" s="632"/>
      <c r="I533" s="632"/>
      <c r="J533" s="632"/>
      <c r="K533" s="632"/>
      <c r="L533" s="632"/>
      <c r="M533" s="632"/>
      <c r="N533" s="632"/>
      <c r="O533" s="632"/>
      <c r="P533" s="632"/>
      <c r="Q533" s="632"/>
    </row>
    <row r="534" spans="1:17" x14ac:dyDescent="0.3">
      <c r="A534" s="632"/>
      <c r="B534" s="632"/>
      <c r="C534" s="632"/>
      <c r="D534" s="632"/>
      <c r="E534" s="632"/>
      <c r="F534" s="632"/>
      <c r="G534" s="632"/>
      <c r="H534" s="632"/>
      <c r="I534" s="632"/>
      <c r="J534" s="632"/>
      <c r="K534" s="632"/>
      <c r="L534" s="632"/>
      <c r="M534" s="632"/>
      <c r="N534" s="632"/>
      <c r="O534" s="632"/>
      <c r="P534" s="632"/>
      <c r="Q534" s="632"/>
    </row>
    <row r="535" spans="1:17" x14ac:dyDescent="0.3">
      <c r="A535" s="632"/>
      <c r="B535" s="632"/>
      <c r="C535" s="632"/>
      <c r="D535" s="632"/>
      <c r="E535" s="632"/>
      <c r="F535" s="632"/>
      <c r="G535" s="632"/>
      <c r="H535" s="632"/>
      <c r="I535" s="632"/>
      <c r="J535" s="632"/>
      <c r="K535" s="632"/>
      <c r="L535" s="632"/>
      <c r="M535" s="632"/>
      <c r="N535" s="632"/>
      <c r="O535" s="632"/>
      <c r="P535" s="632"/>
      <c r="Q535" s="632"/>
    </row>
    <row r="536" spans="1:17" x14ac:dyDescent="0.3">
      <c r="A536" s="632"/>
      <c r="B536" s="632"/>
      <c r="C536" s="632"/>
      <c r="D536" s="632"/>
      <c r="E536" s="632"/>
      <c r="F536" s="632"/>
      <c r="G536" s="632"/>
      <c r="H536" s="632"/>
      <c r="I536" s="632"/>
      <c r="J536" s="632"/>
      <c r="K536" s="632"/>
      <c r="L536" s="632"/>
      <c r="M536" s="632"/>
      <c r="N536" s="632"/>
      <c r="O536" s="632"/>
      <c r="P536" s="632"/>
      <c r="Q536" s="632"/>
    </row>
    <row r="537" spans="1:17" x14ac:dyDescent="0.3">
      <c r="A537" s="632"/>
      <c r="B537" s="632"/>
      <c r="C537" s="632"/>
      <c r="D537" s="632"/>
      <c r="E537" s="632"/>
      <c r="F537" s="632"/>
      <c r="G537" s="632"/>
      <c r="H537" s="632"/>
      <c r="I537" s="632"/>
      <c r="J537" s="632"/>
      <c r="K537" s="632"/>
      <c r="L537" s="632"/>
      <c r="M537" s="632"/>
      <c r="N537" s="632"/>
      <c r="O537" s="632"/>
      <c r="P537" s="632"/>
      <c r="Q537" s="632"/>
    </row>
    <row r="538" spans="1:17" x14ac:dyDescent="0.3">
      <c r="A538" s="632"/>
      <c r="B538" s="632"/>
      <c r="C538" s="632"/>
      <c r="D538" s="632"/>
      <c r="E538" s="632"/>
      <c r="F538" s="632"/>
      <c r="G538" s="632"/>
      <c r="H538" s="632"/>
      <c r="I538" s="632"/>
      <c r="J538" s="632"/>
      <c r="K538" s="632"/>
      <c r="L538" s="632"/>
      <c r="M538" s="632"/>
      <c r="N538" s="632"/>
      <c r="O538" s="632"/>
      <c r="P538" s="632"/>
      <c r="Q538" s="632"/>
    </row>
    <row r="539" spans="1:17" x14ac:dyDescent="0.3">
      <c r="A539" s="632"/>
      <c r="B539" s="632"/>
      <c r="C539" s="632"/>
      <c r="D539" s="632"/>
      <c r="E539" s="632"/>
      <c r="F539" s="632"/>
      <c r="G539" s="632"/>
      <c r="H539" s="632"/>
      <c r="I539" s="632"/>
      <c r="J539" s="632"/>
      <c r="K539" s="632"/>
      <c r="L539" s="632"/>
      <c r="M539" s="632"/>
      <c r="N539" s="632"/>
      <c r="O539" s="632"/>
      <c r="P539" s="632"/>
      <c r="Q539" s="632"/>
    </row>
    <row r="540" spans="1:17" x14ac:dyDescent="0.3">
      <c r="A540" s="632"/>
      <c r="B540" s="632"/>
      <c r="C540" s="632"/>
      <c r="D540" s="632"/>
      <c r="E540" s="632"/>
      <c r="F540" s="632"/>
      <c r="G540" s="632"/>
      <c r="H540" s="632"/>
      <c r="I540" s="632"/>
      <c r="J540" s="632"/>
      <c r="K540" s="632"/>
      <c r="L540" s="632"/>
      <c r="M540" s="632"/>
      <c r="N540" s="632"/>
      <c r="O540" s="632"/>
      <c r="P540" s="632"/>
      <c r="Q540" s="632"/>
    </row>
    <row r="541" spans="1:17" x14ac:dyDescent="0.3">
      <c r="A541" s="632"/>
      <c r="B541" s="632"/>
      <c r="C541" s="632"/>
      <c r="D541" s="632"/>
      <c r="E541" s="632"/>
      <c r="F541" s="632"/>
      <c r="G541" s="632"/>
      <c r="H541" s="632"/>
      <c r="I541" s="632"/>
      <c r="J541" s="632"/>
      <c r="K541" s="632"/>
      <c r="L541" s="632"/>
      <c r="M541" s="632"/>
      <c r="N541" s="632"/>
      <c r="O541" s="632"/>
      <c r="P541" s="632"/>
      <c r="Q541" s="632"/>
    </row>
    <row r="542" spans="1:17" x14ac:dyDescent="0.3">
      <c r="A542" s="632"/>
      <c r="B542" s="632"/>
      <c r="C542" s="632"/>
      <c r="D542" s="632"/>
      <c r="E542" s="632"/>
      <c r="F542" s="632"/>
      <c r="G542" s="632"/>
      <c r="H542" s="632"/>
      <c r="I542" s="632"/>
      <c r="J542" s="632"/>
      <c r="K542" s="632"/>
      <c r="L542" s="632"/>
      <c r="M542" s="632"/>
      <c r="N542" s="632"/>
      <c r="O542" s="632"/>
      <c r="P542" s="632"/>
      <c r="Q542" s="632"/>
    </row>
    <row r="543" spans="1:17" x14ac:dyDescent="0.3">
      <c r="A543" s="632"/>
      <c r="B543" s="632"/>
      <c r="C543" s="632"/>
      <c r="D543" s="632"/>
      <c r="E543" s="632"/>
      <c r="F543" s="632"/>
      <c r="G543" s="632"/>
      <c r="H543" s="632"/>
      <c r="I543" s="632"/>
      <c r="J543" s="632"/>
      <c r="K543" s="632"/>
      <c r="L543" s="632"/>
      <c r="M543" s="632"/>
      <c r="N543" s="632"/>
      <c r="O543" s="632"/>
      <c r="P543" s="632"/>
      <c r="Q543" s="632"/>
    </row>
    <row r="544" spans="1:17" x14ac:dyDescent="0.3">
      <c r="A544" s="632"/>
      <c r="B544" s="632"/>
      <c r="C544" s="632"/>
      <c r="D544" s="632"/>
      <c r="E544" s="632"/>
      <c r="F544" s="632"/>
      <c r="G544" s="632"/>
      <c r="H544" s="632"/>
      <c r="I544" s="632"/>
      <c r="J544" s="632"/>
      <c r="K544" s="632"/>
      <c r="L544" s="632"/>
      <c r="M544" s="632"/>
      <c r="N544" s="632"/>
      <c r="O544" s="632"/>
      <c r="P544" s="632"/>
      <c r="Q544" s="632"/>
    </row>
    <row r="545" spans="1:17" x14ac:dyDescent="0.3">
      <c r="A545" s="632"/>
      <c r="B545" s="632"/>
      <c r="C545" s="632"/>
      <c r="D545" s="632"/>
      <c r="E545" s="632"/>
      <c r="F545" s="632"/>
      <c r="G545" s="632"/>
      <c r="H545" s="632"/>
      <c r="I545" s="632"/>
      <c r="J545" s="632"/>
      <c r="K545" s="632"/>
      <c r="L545" s="632"/>
      <c r="M545" s="632"/>
      <c r="N545" s="632"/>
      <c r="O545" s="632"/>
      <c r="P545" s="632"/>
      <c r="Q545" s="632"/>
    </row>
    <row r="546" spans="1:17" x14ac:dyDescent="0.3">
      <c r="A546" s="632"/>
      <c r="B546" s="632"/>
      <c r="C546" s="632"/>
      <c r="D546" s="632"/>
      <c r="E546" s="632"/>
      <c r="F546" s="632"/>
      <c r="G546" s="632"/>
      <c r="H546" s="632"/>
      <c r="I546" s="632"/>
      <c r="J546" s="632"/>
      <c r="K546" s="632"/>
      <c r="L546" s="632"/>
      <c r="M546" s="632"/>
      <c r="N546" s="632"/>
      <c r="O546" s="632"/>
      <c r="P546" s="632"/>
      <c r="Q546" s="632"/>
    </row>
    <row r="547" spans="1:17" x14ac:dyDescent="0.3">
      <c r="A547" s="632"/>
      <c r="B547" s="632"/>
      <c r="C547" s="632"/>
      <c r="D547" s="632"/>
      <c r="E547" s="632"/>
      <c r="F547" s="632"/>
      <c r="G547" s="632"/>
      <c r="H547" s="632"/>
      <c r="I547" s="632"/>
      <c r="J547" s="632"/>
      <c r="K547" s="632"/>
      <c r="L547" s="632"/>
      <c r="M547" s="632"/>
      <c r="N547" s="632"/>
      <c r="O547" s="632"/>
      <c r="P547" s="632"/>
      <c r="Q547" s="632"/>
    </row>
    <row r="548" spans="1:17" x14ac:dyDescent="0.3">
      <c r="A548" s="632"/>
      <c r="B548" s="632"/>
      <c r="C548" s="632"/>
      <c r="D548" s="632"/>
      <c r="E548" s="632"/>
      <c r="F548" s="632"/>
      <c r="G548" s="632"/>
      <c r="H548" s="632"/>
      <c r="I548" s="632"/>
      <c r="J548" s="632"/>
      <c r="K548" s="632"/>
      <c r="L548" s="632"/>
      <c r="M548" s="632"/>
      <c r="N548" s="632"/>
      <c r="O548" s="632"/>
      <c r="P548" s="632"/>
      <c r="Q548" s="632"/>
    </row>
    <row r="549" spans="1:17" x14ac:dyDescent="0.3">
      <c r="A549" s="632"/>
      <c r="B549" s="632"/>
      <c r="C549" s="632"/>
      <c r="D549" s="632"/>
      <c r="E549" s="632"/>
      <c r="F549" s="632"/>
      <c r="G549" s="632"/>
      <c r="H549" s="632"/>
      <c r="I549" s="632"/>
      <c r="J549" s="632"/>
      <c r="K549" s="632"/>
      <c r="L549" s="632"/>
      <c r="M549" s="632"/>
      <c r="N549" s="632"/>
      <c r="O549" s="632"/>
      <c r="P549" s="632"/>
      <c r="Q549" s="632"/>
    </row>
    <row r="550" spans="1:17" x14ac:dyDescent="0.3">
      <c r="A550" s="632"/>
      <c r="B550" s="632"/>
      <c r="C550" s="632"/>
      <c r="D550" s="632"/>
      <c r="E550" s="632"/>
      <c r="F550" s="632"/>
      <c r="G550" s="632"/>
      <c r="H550" s="632"/>
      <c r="I550" s="632"/>
      <c r="J550" s="632"/>
      <c r="K550" s="632"/>
      <c r="L550" s="632"/>
      <c r="M550" s="632"/>
      <c r="N550" s="632"/>
      <c r="O550" s="632"/>
      <c r="P550" s="632"/>
      <c r="Q550" s="632"/>
    </row>
    <row r="551" spans="1:17" x14ac:dyDescent="0.3">
      <c r="A551" s="632"/>
      <c r="B551" s="632"/>
      <c r="C551" s="632"/>
      <c r="D551" s="632"/>
      <c r="E551" s="632"/>
      <c r="F551" s="632"/>
      <c r="G551" s="632"/>
      <c r="H551" s="632"/>
      <c r="I551" s="632"/>
      <c r="J551" s="632"/>
      <c r="K551" s="632"/>
      <c r="L551" s="632"/>
      <c r="M551" s="632"/>
      <c r="N551" s="632"/>
      <c r="O551" s="632"/>
      <c r="P551" s="632"/>
      <c r="Q551" s="632"/>
    </row>
    <row r="552" spans="1:17" x14ac:dyDescent="0.3">
      <c r="A552" s="632"/>
      <c r="B552" s="632"/>
      <c r="C552" s="632"/>
      <c r="D552" s="632"/>
      <c r="E552" s="632"/>
      <c r="F552" s="632"/>
      <c r="G552" s="632"/>
      <c r="H552" s="632"/>
      <c r="I552" s="632"/>
      <c r="J552" s="632"/>
      <c r="K552" s="632"/>
      <c r="L552" s="632"/>
      <c r="M552" s="632"/>
      <c r="N552" s="632"/>
      <c r="O552" s="632"/>
      <c r="P552" s="632"/>
      <c r="Q552" s="632"/>
    </row>
    <row r="553" spans="1:17" x14ac:dyDescent="0.3">
      <c r="A553" s="632"/>
      <c r="B553" s="632"/>
      <c r="C553" s="632"/>
      <c r="D553" s="632"/>
      <c r="E553" s="632"/>
      <c r="F553" s="632"/>
      <c r="G553" s="632"/>
      <c r="H553" s="632"/>
      <c r="I553" s="632"/>
      <c r="J553" s="632"/>
      <c r="K553" s="632"/>
      <c r="L553" s="632"/>
      <c r="M553" s="632"/>
      <c r="N553" s="632"/>
      <c r="O553" s="632"/>
      <c r="P553" s="632"/>
      <c r="Q553" s="632"/>
    </row>
    <row r="554" spans="1:17" x14ac:dyDescent="0.3">
      <c r="A554" s="632"/>
      <c r="B554" s="632"/>
      <c r="C554" s="632"/>
      <c r="D554" s="632"/>
      <c r="E554" s="632"/>
      <c r="F554" s="632"/>
      <c r="G554" s="632"/>
      <c r="H554" s="632"/>
      <c r="I554" s="632"/>
      <c r="J554" s="632"/>
      <c r="K554" s="632"/>
      <c r="L554" s="632"/>
      <c r="M554" s="632"/>
      <c r="N554" s="632"/>
      <c r="O554" s="632"/>
      <c r="P554" s="632"/>
      <c r="Q554" s="632"/>
    </row>
    <row r="555" spans="1:17" x14ac:dyDescent="0.3">
      <c r="A555" s="632"/>
      <c r="B555" s="632"/>
      <c r="C555" s="632"/>
      <c r="D555" s="632"/>
      <c r="E555" s="632"/>
      <c r="F555" s="632"/>
      <c r="G555" s="632"/>
      <c r="H555" s="632"/>
      <c r="I555" s="632"/>
      <c r="J555" s="632"/>
      <c r="K555" s="632"/>
      <c r="L555" s="632"/>
      <c r="M555" s="632"/>
      <c r="N555" s="632"/>
      <c r="O555" s="632"/>
      <c r="P555" s="632"/>
      <c r="Q555" s="632"/>
    </row>
    <row r="556" spans="1:17" x14ac:dyDescent="0.3">
      <c r="A556" s="632"/>
      <c r="B556" s="632"/>
      <c r="C556" s="632"/>
      <c r="D556" s="632"/>
      <c r="E556" s="632"/>
      <c r="F556" s="632"/>
      <c r="G556" s="632"/>
      <c r="H556" s="632"/>
      <c r="I556" s="632"/>
      <c r="J556" s="632"/>
      <c r="K556" s="632"/>
      <c r="L556" s="632"/>
      <c r="M556" s="632"/>
      <c r="N556" s="632"/>
      <c r="O556" s="632"/>
      <c r="P556" s="632"/>
      <c r="Q556" s="632"/>
    </row>
    <row r="557" spans="1:17" x14ac:dyDescent="0.3">
      <c r="A557" s="632"/>
      <c r="B557" s="632"/>
      <c r="C557" s="632"/>
      <c r="D557" s="632"/>
      <c r="E557" s="632"/>
      <c r="F557" s="632"/>
      <c r="G557" s="632"/>
      <c r="H557" s="632"/>
      <c r="I557" s="632"/>
      <c r="J557" s="632"/>
      <c r="K557" s="632"/>
      <c r="L557" s="632"/>
      <c r="M557" s="632"/>
      <c r="N557" s="632"/>
      <c r="O557" s="632"/>
      <c r="P557" s="632"/>
      <c r="Q557" s="632"/>
    </row>
    <row r="558" spans="1:17" x14ac:dyDescent="0.3">
      <c r="A558" s="632"/>
      <c r="B558" s="632"/>
      <c r="C558" s="632"/>
      <c r="D558" s="632"/>
      <c r="E558" s="632"/>
      <c r="F558" s="632"/>
      <c r="G558" s="632"/>
      <c r="H558" s="632"/>
      <c r="I558" s="632"/>
      <c r="J558" s="632"/>
      <c r="K558" s="632"/>
      <c r="L558" s="632"/>
      <c r="M558" s="632"/>
      <c r="N558" s="632"/>
      <c r="O558" s="632"/>
      <c r="P558" s="632"/>
      <c r="Q558" s="632"/>
    </row>
    <row r="559" spans="1:17" x14ac:dyDescent="0.3">
      <c r="A559" s="632"/>
      <c r="B559" s="632"/>
      <c r="C559" s="632"/>
      <c r="D559" s="632"/>
      <c r="E559" s="632"/>
      <c r="F559" s="632"/>
      <c r="G559" s="632"/>
      <c r="H559" s="632"/>
      <c r="I559" s="632"/>
      <c r="J559" s="632"/>
      <c r="K559" s="632"/>
      <c r="L559" s="632"/>
      <c r="M559" s="632"/>
      <c r="N559" s="632"/>
      <c r="O559" s="632"/>
      <c r="P559" s="632"/>
      <c r="Q559" s="632"/>
    </row>
    <row r="560" spans="1:17" x14ac:dyDescent="0.3">
      <c r="A560" s="632"/>
      <c r="B560" s="632"/>
      <c r="C560" s="632"/>
      <c r="D560" s="632"/>
      <c r="E560" s="632"/>
      <c r="F560" s="632"/>
      <c r="G560" s="632"/>
      <c r="H560" s="632"/>
      <c r="I560" s="632"/>
      <c r="J560" s="632"/>
      <c r="K560" s="632"/>
      <c r="L560" s="632"/>
      <c r="M560" s="632"/>
      <c r="N560" s="632"/>
      <c r="O560" s="632"/>
      <c r="P560" s="632"/>
      <c r="Q560" s="632"/>
    </row>
    <row r="561" spans="1:17" x14ac:dyDescent="0.3">
      <c r="A561" s="632"/>
      <c r="B561" s="632"/>
      <c r="C561" s="632"/>
      <c r="D561" s="632"/>
      <c r="E561" s="632"/>
      <c r="F561" s="632"/>
      <c r="G561" s="632"/>
      <c r="H561" s="632"/>
      <c r="I561" s="632"/>
      <c r="J561" s="632"/>
      <c r="K561" s="632"/>
      <c r="L561" s="632"/>
      <c r="M561" s="632"/>
      <c r="N561" s="632"/>
      <c r="O561" s="632"/>
      <c r="P561" s="632"/>
      <c r="Q561" s="632"/>
    </row>
    <row r="562" spans="1:17" x14ac:dyDescent="0.3">
      <c r="A562" s="632"/>
      <c r="B562" s="632"/>
      <c r="C562" s="632"/>
      <c r="D562" s="632"/>
      <c r="E562" s="632"/>
      <c r="F562" s="632"/>
      <c r="G562" s="632"/>
      <c r="H562" s="632"/>
      <c r="I562" s="632"/>
      <c r="J562" s="632"/>
      <c r="K562" s="632"/>
      <c r="L562" s="632"/>
      <c r="M562" s="632"/>
      <c r="N562" s="632"/>
      <c r="O562" s="632"/>
      <c r="P562" s="632"/>
      <c r="Q562" s="632"/>
    </row>
    <row r="563" spans="1:17" x14ac:dyDescent="0.3">
      <c r="A563" s="632"/>
      <c r="B563" s="632"/>
      <c r="C563" s="632"/>
      <c r="D563" s="632"/>
      <c r="E563" s="632"/>
      <c r="F563" s="632"/>
      <c r="G563" s="632"/>
      <c r="H563" s="632"/>
      <c r="I563" s="632"/>
      <c r="J563" s="632"/>
      <c r="K563" s="632"/>
      <c r="L563" s="632"/>
      <c r="M563" s="632"/>
      <c r="N563" s="632"/>
      <c r="O563" s="632"/>
      <c r="P563" s="632"/>
      <c r="Q563" s="632"/>
    </row>
    <row r="564" spans="1:17" x14ac:dyDescent="0.3">
      <c r="A564" s="632"/>
      <c r="B564" s="632"/>
      <c r="C564" s="632"/>
      <c r="D564" s="632"/>
      <c r="E564" s="632"/>
      <c r="F564" s="632"/>
      <c r="G564" s="632"/>
      <c r="H564" s="632"/>
      <c r="I564" s="632"/>
      <c r="J564" s="632"/>
      <c r="K564" s="632"/>
      <c r="L564" s="632"/>
      <c r="M564" s="632"/>
      <c r="N564" s="632"/>
      <c r="O564" s="632"/>
      <c r="P564" s="632"/>
      <c r="Q564" s="632"/>
    </row>
    <row r="565" spans="1:17" x14ac:dyDescent="0.3">
      <c r="A565" s="632"/>
      <c r="B565" s="632"/>
      <c r="C565" s="632"/>
      <c r="D565" s="632"/>
      <c r="E565" s="632"/>
      <c r="F565" s="632"/>
      <c r="G565" s="632"/>
      <c r="H565" s="632"/>
      <c r="I565" s="632"/>
      <c r="J565" s="632"/>
      <c r="K565" s="632"/>
      <c r="L565" s="632"/>
      <c r="M565" s="632"/>
      <c r="N565" s="632"/>
      <c r="O565" s="632"/>
      <c r="P565" s="632"/>
      <c r="Q565" s="632"/>
    </row>
    <row r="566" spans="1:17" x14ac:dyDescent="0.3">
      <c r="A566" s="632"/>
      <c r="B566" s="632"/>
      <c r="C566" s="632"/>
      <c r="D566" s="632"/>
      <c r="E566" s="632"/>
      <c r="F566" s="632"/>
      <c r="G566" s="632"/>
      <c r="H566" s="632"/>
      <c r="I566" s="632"/>
      <c r="J566" s="632"/>
      <c r="K566" s="632"/>
      <c r="L566" s="632"/>
      <c r="M566" s="632"/>
      <c r="N566" s="632"/>
      <c r="O566" s="632"/>
      <c r="P566" s="632"/>
      <c r="Q566" s="632"/>
    </row>
    <row r="567" spans="1:17" x14ac:dyDescent="0.3">
      <c r="A567" s="632"/>
      <c r="B567" s="632"/>
      <c r="C567" s="632"/>
      <c r="D567" s="632"/>
      <c r="E567" s="632"/>
      <c r="F567" s="632"/>
      <c r="G567" s="632"/>
      <c r="H567" s="632"/>
      <c r="I567" s="632"/>
      <c r="J567" s="632"/>
      <c r="K567" s="632"/>
      <c r="L567" s="632"/>
      <c r="M567" s="632"/>
      <c r="N567" s="632"/>
      <c r="O567" s="632"/>
      <c r="P567" s="632"/>
      <c r="Q567" s="632"/>
    </row>
    <row r="568" spans="1:17" x14ac:dyDescent="0.3">
      <c r="A568" s="632"/>
      <c r="B568" s="632"/>
      <c r="C568" s="632"/>
      <c r="D568" s="632"/>
      <c r="E568" s="632"/>
      <c r="F568" s="632"/>
      <c r="G568" s="632"/>
      <c r="H568" s="632"/>
      <c r="I568" s="632"/>
      <c r="J568" s="632"/>
      <c r="K568" s="632"/>
      <c r="L568" s="632"/>
      <c r="M568" s="632"/>
      <c r="N568" s="632"/>
      <c r="O568" s="632"/>
      <c r="P568" s="632"/>
      <c r="Q568" s="632"/>
    </row>
    <row r="569" spans="1:17" x14ac:dyDescent="0.3">
      <c r="A569" s="632"/>
      <c r="B569" s="632"/>
      <c r="C569" s="632"/>
      <c r="D569" s="632"/>
      <c r="E569" s="632"/>
      <c r="F569" s="632"/>
      <c r="G569" s="632"/>
      <c r="H569" s="632"/>
      <c r="I569" s="632"/>
      <c r="J569" s="632"/>
      <c r="K569" s="632"/>
      <c r="L569" s="632"/>
      <c r="M569" s="632"/>
      <c r="N569" s="632"/>
      <c r="O569" s="632"/>
      <c r="P569" s="632"/>
      <c r="Q569" s="632"/>
    </row>
    <row r="570" spans="1:17" x14ac:dyDescent="0.3">
      <c r="A570" s="632"/>
      <c r="B570" s="632"/>
      <c r="C570" s="632"/>
      <c r="D570" s="632"/>
      <c r="E570" s="632"/>
      <c r="F570" s="632"/>
      <c r="G570" s="632"/>
      <c r="H570" s="632"/>
      <c r="I570" s="632"/>
      <c r="J570" s="632"/>
      <c r="K570" s="632"/>
      <c r="L570" s="632"/>
      <c r="M570" s="632"/>
      <c r="N570" s="632"/>
      <c r="O570" s="632"/>
      <c r="P570" s="632"/>
      <c r="Q570" s="632"/>
    </row>
    <row r="571" spans="1:17" x14ac:dyDescent="0.3">
      <c r="A571" s="632"/>
      <c r="B571" s="632"/>
      <c r="C571" s="632"/>
      <c r="D571" s="632"/>
      <c r="E571" s="632"/>
      <c r="F571" s="632"/>
      <c r="G571" s="632"/>
      <c r="H571" s="632"/>
      <c r="I571" s="632"/>
      <c r="J571" s="632"/>
      <c r="K571" s="632"/>
      <c r="L571" s="632"/>
      <c r="M571" s="632"/>
      <c r="N571" s="632"/>
      <c r="O571" s="632"/>
      <c r="P571" s="632"/>
      <c r="Q571" s="632"/>
    </row>
    <row r="572" spans="1:17" x14ac:dyDescent="0.3">
      <c r="A572" s="632"/>
      <c r="B572" s="632"/>
      <c r="C572" s="632"/>
      <c r="D572" s="632"/>
      <c r="E572" s="632"/>
      <c r="F572" s="632"/>
      <c r="G572" s="632"/>
      <c r="H572" s="632"/>
      <c r="I572" s="632"/>
      <c r="J572" s="632"/>
      <c r="K572" s="632"/>
      <c r="L572" s="632"/>
      <c r="M572" s="632"/>
      <c r="N572" s="632"/>
      <c r="O572" s="632"/>
      <c r="P572" s="632"/>
      <c r="Q572" s="632"/>
    </row>
    <row r="573" spans="1:17" x14ac:dyDescent="0.3">
      <c r="A573" s="632"/>
      <c r="B573" s="632"/>
      <c r="C573" s="632"/>
      <c r="D573" s="632"/>
      <c r="E573" s="632"/>
      <c r="F573" s="632"/>
      <c r="G573" s="632"/>
      <c r="H573" s="632"/>
      <c r="I573" s="632"/>
      <c r="J573" s="632"/>
      <c r="K573" s="632"/>
      <c r="L573" s="632"/>
      <c r="M573" s="632"/>
      <c r="N573" s="632"/>
      <c r="O573" s="632"/>
      <c r="P573" s="632"/>
      <c r="Q573" s="632"/>
    </row>
    <row r="574" spans="1:17" x14ac:dyDescent="0.3">
      <c r="A574" s="632"/>
      <c r="B574" s="632"/>
      <c r="C574" s="632"/>
      <c r="D574" s="632"/>
      <c r="E574" s="632"/>
      <c r="F574" s="632"/>
      <c r="G574" s="632"/>
      <c r="H574" s="632"/>
      <c r="I574" s="632"/>
      <c r="J574" s="632"/>
      <c r="K574" s="632"/>
      <c r="L574" s="632"/>
      <c r="M574" s="632"/>
      <c r="N574" s="632"/>
      <c r="O574" s="632"/>
      <c r="P574" s="632"/>
      <c r="Q574" s="632"/>
    </row>
    <row r="575" spans="1:17" x14ac:dyDescent="0.3">
      <c r="A575" s="632"/>
      <c r="B575" s="632"/>
      <c r="C575" s="632"/>
      <c r="D575" s="632"/>
      <c r="E575" s="632"/>
      <c r="F575" s="632"/>
      <c r="G575" s="632"/>
      <c r="H575" s="632"/>
      <c r="I575" s="632"/>
      <c r="J575" s="632"/>
      <c r="K575" s="632"/>
      <c r="L575" s="632"/>
      <c r="M575" s="632"/>
      <c r="N575" s="632"/>
      <c r="O575" s="632"/>
      <c r="P575" s="632"/>
      <c r="Q575" s="632"/>
    </row>
    <row r="576" spans="1:17" x14ac:dyDescent="0.3">
      <c r="A576" s="632"/>
      <c r="B576" s="632"/>
      <c r="C576" s="632"/>
      <c r="D576" s="632"/>
      <c r="E576" s="632"/>
      <c r="F576" s="632"/>
      <c r="G576" s="632"/>
      <c r="H576" s="632"/>
      <c r="I576" s="632"/>
      <c r="J576" s="632"/>
      <c r="K576" s="632"/>
      <c r="L576" s="632"/>
      <c r="M576" s="632"/>
      <c r="N576" s="632"/>
      <c r="O576" s="632"/>
      <c r="P576" s="632"/>
      <c r="Q576" s="632"/>
    </row>
    <row r="577" spans="1:17" x14ac:dyDescent="0.3">
      <c r="A577" s="632"/>
      <c r="B577" s="632"/>
      <c r="C577" s="632"/>
      <c r="D577" s="632"/>
      <c r="E577" s="632"/>
      <c r="F577" s="632"/>
      <c r="G577" s="632"/>
      <c r="H577" s="632"/>
      <c r="I577" s="632"/>
      <c r="J577" s="632"/>
      <c r="K577" s="632"/>
      <c r="L577" s="632"/>
      <c r="M577" s="632"/>
      <c r="N577" s="632"/>
      <c r="O577" s="632"/>
      <c r="P577" s="632"/>
      <c r="Q577" s="632"/>
    </row>
    <row r="578" spans="1:17" x14ac:dyDescent="0.3">
      <c r="A578" s="632"/>
      <c r="B578" s="632"/>
      <c r="C578" s="632"/>
      <c r="D578" s="632"/>
      <c r="E578" s="632"/>
      <c r="F578" s="632"/>
      <c r="G578" s="632"/>
      <c r="H578" s="632"/>
      <c r="I578" s="632"/>
      <c r="J578" s="632"/>
      <c r="K578" s="632"/>
      <c r="L578" s="632"/>
      <c r="M578" s="632"/>
      <c r="N578" s="632"/>
      <c r="O578" s="632"/>
      <c r="P578" s="632"/>
      <c r="Q578" s="632"/>
    </row>
    <row r="579" spans="1:17" x14ac:dyDescent="0.3">
      <c r="A579" s="632"/>
      <c r="B579" s="632"/>
      <c r="C579" s="632"/>
      <c r="D579" s="632"/>
      <c r="E579" s="632"/>
      <c r="F579" s="632"/>
      <c r="G579" s="632"/>
      <c r="H579" s="632"/>
      <c r="I579" s="632"/>
      <c r="J579" s="632"/>
      <c r="K579" s="632"/>
      <c r="L579" s="632"/>
      <c r="M579" s="632"/>
      <c r="N579" s="632"/>
      <c r="O579" s="632"/>
      <c r="P579" s="632"/>
      <c r="Q579" s="632"/>
    </row>
    <row r="580" spans="1:17" x14ac:dyDescent="0.3">
      <c r="A580" s="632"/>
      <c r="B580" s="632"/>
      <c r="C580" s="632"/>
      <c r="D580" s="632"/>
      <c r="E580" s="632"/>
      <c r="F580" s="632"/>
      <c r="G580" s="632"/>
      <c r="H580" s="632"/>
      <c r="I580" s="632"/>
      <c r="J580" s="632"/>
      <c r="K580" s="632"/>
      <c r="L580" s="632"/>
      <c r="M580" s="632"/>
      <c r="N580" s="632"/>
      <c r="O580" s="632"/>
      <c r="P580" s="632"/>
      <c r="Q580" s="632"/>
    </row>
    <row r="581" spans="1:17" x14ac:dyDescent="0.3">
      <c r="A581" s="632"/>
      <c r="B581" s="632"/>
      <c r="C581" s="632"/>
      <c r="D581" s="632"/>
      <c r="E581" s="632"/>
      <c r="F581" s="632"/>
      <c r="G581" s="632"/>
      <c r="H581" s="632"/>
      <c r="I581" s="632"/>
      <c r="J581" s="632"/>
      <c r="K581" s="632"/>
      <c r="L581" s="632"/>
      <c r="M581" s="632"/>
      <c r="N581" s="632"/>
      <c r="O581" s="632"/>
      <c r="P581" s="632"/>
      <c r="Q581" s="632"/>
    </row>
    <row r="582" spans="1:17" x14ac:dyDescent="0.3">
      <c r="A582" s="632"/>
      <c r="B582" s="632"/>
      <c r="C582" s="632"/>
      <c r="D582" s="632"/>
      <c r="E582" s="632"/>
      <c r="F582" s="632"/>
      <c r="G582" s="632"/>
      <c r="H582" s="632"/>
      <c r="I582" s="632"/>
      <c r="J582" s="632"/>
      <c r="K582" s="632"/>
      <c r="L582" s="632"/>
      <c r="M582" s="632"/>
      <c r="N582" s="632"/>
      <c r="O582" s="632"/>
      <c r="P582" s="632"/>
      <c r="Q582" s="632"/>
    </row>
    <row r="583" spans="1:17" x14ac:dyDescent="0.3">
      <c r="A583" s="632"/>
      <c r="B583" s="632"/>
      <c r="C583" s="632"/>
      <c r="D583" s="632"/>
      <c r="E583" s="632"/>
      <c r="F583" s="632"/>
      <c r="G583" s="632"/>
      <c r="H583" s="632"/>
      <c r="I583" s="632"/>
      <c r="J583" s="632"/>
      <c r="K583" s="632"/>
      <c r="L583" s="632"/>
      <c r="M583" s="632"/>
      <c r="N583" s="632"/>
      <c r="O583" s="632"/>
      <c r="P583" s="632"/>
      <c r="Q583" s="632"/>
    </row>
    <row r="584" spans="1:17" x14ac:dyDescent="0.3">
      <c r="A584" s="632"/>
      <c r="B584" s="632"/>
      <c r="C584" s="632"/>
      <c r="D584" s="632"/>
      <c r="E584" s="632"/>
      <c r="F584" s="632"/>
      <c r="G584" s="632"/>
      <c r="H584" s="632"/>
      <c r="I584" s="632"/>
      <c r="J584" s="632"/>
      <c r="K584" s="632"/>
      <c r="L584" s="632"/>
      <c r="M584" s="632"/>
      <c r="N584" s="632"/>
      <c r="O584" s="632"/>
      <c r="P584" s="632"/>
      <c r="Q584" s="632"/>
    </row>
    <row r="585" spans="1:17" x14ac:dyDescent="0.3">
      <c r="A585" s="632"/>
      <c r="B585" s="632"/>
      <c r="C585" s="632"/>
      <c r="D585" s="632"/>
      <c r="E585" s="632"/>
      <c r="F585" s="632"/>
      <c r="G585" s="632"/>
      <c r="H585" s="632"/>
      <c r="I585" s="632"/>
      <c r="J585" s="632"/>
      <c r="K585" s="632"/>
      <c r="L585" s="632"/>
      <c r="M585" s="632"/>
      <c r="N585" s="632"/>
      <c r="O585" s="632"/>
      <c r="P585" s="632"/>
      <c r="Q585" s="632"/>
    </row>
    <row r="586" spans="1:17" x14ac:dyDescent="0.3">
      <c r="A586" s="632"/>
      <c r="B586" s="632"/>
      <c r="C586" s="632"/>
      <c r="D586" s="632"/>
      <c r="E586" s="632"/>
      <c r="F586" s="632"/>
      <c r="G586" s="632"/>
      <c r="H586" s="632"/>
      <c r="I586" s="632"/>
      <c r="J586" s="632"/>
      <c r="K586" s="632"/>
      <c r="L586" s="632"/>
      <c r="M586" s="632"/>
      <c r="N586" s="632"/>
      <c r="O586" s="632"/>
      <c r="P586" s="632"/>
      <c r="Q586" s="632"/>
    </row>
    <row r="587" spans="1:17" x14ac:dyDescent="0.3">
      <c r="A587" s="632"/>
      <c r="B587" s="632"/>
      <c r="C587" s="632"/>
      <c r="D587" s="632"/>
      <c r="E587" s="632"/>
      <c r="F587" s="632"/>
      <c r="G587" s="632"/>
      <c r="H587" s="632"/>
      <c r="I587" s="632"/>
      <c r="J587" s="632"/>
      <c r="K587" s="632"/>
      <c r="L587" s="632"/>
      <c r="M587" s="632"/>
      <c r="N587" s="632"/>
      <c r="O587" s="632"/>
      <c r="P587" s="632"/>
      <c r="Q587" s="632"/>
    </row>
    <row r="588" spans="1:17" x14ac:dyDescent="0.3">
      <c r="A588" s="632"/>
      <c r="B588" s="632"/>
      <c r="C588" s="632"/>
      <c r="D588" s="632"/>
      <c r="E588" s="632"/>
      <c r="F588" s="632"/>
      <c r="G588" s="632"/>
      <c r="H588" s="632"/>
      <c r="I588" s="632"/>
      <c r="J588" s="632"/>
      <c r="K588" s="632"/>
      <c r="L588" s="632"/>
      <c r="M588" s="632"/>
      <c r="N588" s="632"/>
      <c r="O588" s="632"/>
      <c r="P588" s="632"/>
      <c r="Q588" s="632"/>
    </row>
    <row r="589" spans="1:17" x14ac:dyDescent="0.3">
      <c r="A589" s="632"/>
      <c r="B589" s="632"/>
      <c r="C589" s="632"/>
      <c r="D589" s="632"/>
      <c r="E589" s="632"/>
      <c r="F589" s="632"/>
      <c r="G589" s="632"/>
      <c r="H589" s="632"/>
      <c r="I589" s="632"/>
      <c r="J589" s="632"/>
      <c r="K589" s="632"/>
      <c r="L589" s="632"/>
      <c r="M589" s="632"/>
      <c r="N589" s="632"/>
      <c r="O589" s="632"/>
      <c r="P589" s="632"/>
      <c r="Q589" s="632"/>
    </row>
    <row r="590" spans="1:17" x14ac:dyDescent="0.3">
      <c r="A590" s="632"/>
      <c r="B590" s="632"/>
      <c r="C590" s="632"/>
      <c r="D590" s="632"/>
      <c r="E590" s="632"/>
      <c r="F590" s="632"/>
      <c r="G590" s="632"/>
      <c r="H590" s="632"/>
      <c r="I590" s="632"/>
      <c r="J590" s="632"/>
      <c r="K590" s="632"/>
      <c r="L590" s="632"/>
      <c r="M590" s="632"/>
      <c r="N590" s="632"/>
      <c r="O590" s="632"/>
      <c r="P590" s="632"/>
      <c r="Q590" s="632"/>
    </row>
    <row r="591" spans="1:17" x14ac:dyDescent="0.3">
      <c r="A591" s="632"/>
      <c r="B591" s="632"/>
      <c r="C591" s="632"/>
      <c r="D591" s="632"/>
      <c r="E591" s="632"/>
      <c r="F591" s="632"/>
      <c r="G591" s="632"/>
      <c r="H591" s="632"/>
      <c r="I591" s="632"/>
      <c r="J591" s="632"/>
      <c r="K591" s="632"/>
      <c r="L591" s="632"/>
      <c r="M591" s="632"/>
      <c r="N591" s="632"/>
      <c r="O591" s="632"/>
      <c r="P591" s="632"/>
      <c r="Q591" s="632"/>
    </row>
    <row r="592" spans="1:17" x14ac:dyDescent="0.3">
      <c r="A592" s="632"/>
      <c r="B592" s="632"/>
      <c r="C592" s="632"/>
      <c r="D592" s="632"/>
      <c r="E592" s="632"/>
      <c r="F592" s="632"/>
      <c r="G592" s="632"/>
      <c r="H592" s="632"/>
      <c r="I592" s="632"/>
      <c r="J592" s="632"/>
      <c r="K592" s="632"/>
      <c r="L592" s="632"/>
      <c r="M592" s="632"/>
      <c r="N592" s="632"/>
      <c r="O592" s="632"/>
      <c r="P592" s="632"/>
      <c r="Q592" s="632"/>
    </row>
    <row r="593" spans="1:17" x14ac:dyDescent="0.3">
      <c r="A593" s="632"/>
      <c r="B593" s="632"/>
      <c r="C593" s="632"/>
      <c r="D593" s="632"/>
      <c r="E593" s="632"/>
      <c r="F593" s="632"/>
      <c r="G593" s="632"/>
      <c r="H593" s="632"/>
      <c r="I593" s="632"/>
      <c r="J593" s="632"/>
      <c r="K593" s="632"/>
      <c r="L593" s="632"/>
      <c r="M593" s="632"/>
      <c r="N593" s="632"/>
      <c r="O593" s="632"/>
      <c r="P593" s="632"/>
      <c r="Q593" s="632"/>
    </row>
    <row r="594" spans="1:17" x14ac:dyDescent="0.3">
      <c r="A594" s="632"/>
      <c r="B594" s="632"/>
      <c r="C594" s="632"/>
      <c r="D594" s="632"/>
      <c r="E594" s="632"/>
      <c r="F594" s="632"/>
      <c r="G594" s="632"/>
      <c r="H594" s="632"/>
      <c r="I594" s="632"/>
      <c r="J594" s="632"/>
      <c r="K594" s="632"/>
      <c r="L594" s="632"/>
      <c r="M594" s="632"/>
      <c r="N594" s="632"/>
      <c r="O594" s="632"/>
      <c r="P594" s="632"/>
      <c r="Q594" s="632"/>
    </row>
    <row r="595" spans="1:17" x14ac:dyDescent="0.3">
      <c r="A595" s="632"/>
      <c r="B595" s="632"/>
      <c r="C595" s="632"/>
      <c r="D595" s="632"/>
      <c r="E595" s="632"/>
      <c r="F595" s="632"/>
      <c r="G595" s="632"/>
      <c r="H595" s="632"/>
      <c r="I595" s="632"/>
      <c r="J595" s="632"/>
      <c r="K595" s="632"/>
      <c r="L595" s="632"/>
      <c r="M595" s="632"/>
      <c r="N595" s="632"/>
      <c r="O595" s="632"/>
      <c r="P595" s="632"/>
      <c r="Q595" s="632"/>
    </row>
    <row r="596" spans="1:17" x14ac:dyDescent="0.3">
      <c r="A596" s="632"/>
      <c r="B596" s="632"/>
      <c r="C596" s="632"/>
      <c r="D596" s="632"/>
      <c r="E596" s="632"/>
      <c r="F596" s="632"/>
      <c r="G596" s="632"/>
      <c r="H596" s="632"/>
      <c r="I596" s="632"/>
      <c r="J596" s="632"/>
      <c r="K596" s="632"/>
      <c r="L596" s="632"/>
      <c r="M596" s="632"/>
      <c r="N596" s="632"/>
      <c r="O596" s="632"/>
      <c r="P596" s="632"/>
      <c r="Q596" s="632"/>
    </row>
    <row r="597" spans="1:17" x14ac:dyDescent="0.3">
      <c r="A597" s="632"/>
      <c r="B597" s="632"/>
      <c r="C597" s="632"/>
      <c r="D597" s="632"/>
      <c r="E597" s="632"/>
      <c r="F597" s="632"/>
      <c r="G597" s="632"/>
      <c r="H597" s="632"/>
      <c r="I597" s="632"/>
      <c r="J597" s="632"/>
      <c r="K597" s="632"/>
      <c r="L597" s="632"/>
      <c r="M597" s="632"/>
      <c r="N597" s="632"/>
      <c r="O597" s="632"/>
      <c r="P597" s="632"/>
      <c r="Q597" s="632"/>
    </row>
    <row r="598" spans="1:17" x14ac:dyDescent="0.3">
      <c r="A598" s="632"/>
      <c r="B598" s="632"/>
      <c r="C598" s="632"/>
      <c r="D598" s="632"/>
      <c r="E598" s="632"/>
      <c r="F598" s="632"/>
      <c r="G598" s="632"/>
      <c r="H598" s="632"/>
      <c r="I598" s="632"/>
      <c r="J598" s="632"/>
      <c r="K598" s="632"/>
      <c r="L598" s="632"/>
      <c r="M598" s="632"/>
      <c r="N598" s="632"/>
      <c r="O598" s="632"/>
      <c r="P598" s="632"/>
      <c r="Q598" s="632"/>
    </row>
    <row r="599" spans="1:17" x14ac:dyDescent="0.3">
      <c r="A599" s="632"/>
      <c r="B599" s="632"/>
      <c r="C599" s="632"/>
      <c r="D599" s="632"/>
      <c r="E599" s="632"/>
      <c r="F599" s="632"/>
      <c r="G599" s="632"/>
      <c r="H599" s="632"/>
      <c r="I599" s="632"/>
      <c r="J599" s="632"/>
      <c r="K599" s="632"/>
      <c r="L599" s="632"/>
      <c r="M599" s="632"/>
      <c r="N599" s="632"/>
      <c r="O599" s="632"/>
      <c r="P599" s="632"/>
      <c r="Q599" s="632"/>
    </row>
    <row r="600" spans="1:17" x14ac:dyDescent="0.3">
      <c r="A600" s="632"/>
      <c r="B600" s="632"/>
      <c r="C600" s="632"/>
      <c r="D600" s="632"/>
      <c r="E600" s="632"/>
      <c r="F600" s="632"/>
      <c r="G600" s="632"/>
      <c r="H600" s="632"/>
      <c r="I600" s="632"/>
      <c r="J600" s="632"/>
      <c r="K600" s="632"/>
      <c r="L600" s="632"/>
      <c r="M600" s="632"/>
      <c r="N600" s="632"/>
      <c r="O600" s="632"/>
      <c r="P600" s="632"/>
      <c r="Q600" s="632"/>
    </row>
    <row r="601" spans="1:17" x14ac:dyDescent="0.3">
      <c r="A601" s="632"/>
      <c r="B601" s="632"/>
      <c r="C601" s="632"/>
      <c r="D601" s="632"/>
      <c r="E601" s="632"/>
      <c r="F601" s="632"/>
      <c r="G601" s="632"/>
      <c r="H601" s="632"/>
      <c r="I601" s="632"/>
      <c r="J601" s="632"/>
      <c r="K601" s="632"/>
      <c r="L601" s="632"/>
      <c r="M601" s="632"/>
      <c r="N601" s="632"/>
      <c r="O601" s="632"/>
      <c r="P601" s="632"/>
      <c r="Q601" s="632"/>
    </row>
    <row r="602" spans="1:17" x14ac:dyDescent="0.3">
      <c r="A602" s="632"/>
      <c r="B602" s="632"/>
      <c r="C602" s="632"/>
      <c r="D602" s="632"/>
      <c r="E602" s="632"/>
      <c r="F602" s="632"/>
      <c r="G602" s="632"/>
      <c r="H602" s="632"/>
      <c r="I602" s="632"/>
      <c r="J602" s="632"/>
      <c r="K602" s="632"/>
      <c r="L602" s="632"/>
      <c r="M602" s="632"/>
      <c r="N602" s="632"/>
      <c r="O602" s="632"/>
      <c r="P602" s="632"/>
      <c r="Q602" s="632"/>
    </row>
    <row r="603" spans="1:17" x14ac:dyDescent="0.3">
      <c r="A603" s="632"/>
      <c r="B603" s="632"/>
      <c r="C603" s="632"/>
      <c r="D603" s="632"/>
      <c r="E603" s="632"/>
      <c r="F603" s="632"/>
      <c r="G603" s="632"/>
      <c r="H603" s="632"/>
      <c r="I603" s="632"/>
      <c r="J603" s="632"/>
      <c r="K603" s="632"/>
      <c r="L603" s="632"/>
      <c r="M603" s="632"/>
      <c r="N603" s="632"/>
      <c r="O603" s="632"/>
      <c r="P603" s="632"/>
      <c r="Q603" s="632"/>
    </row>
    <row r="604" spans="1:17" x14ac:dyDescent="0.3">
      <c r="A604" s="632"/>
      <c r="B604" s="632"/>
      <c r="C604" s="632"/>
      <c r="D604" s="632"/>
      <c r="E604" s="632"/>
      <c r="F604" s="632"/>
      <c r="G604" s="632"/>
      <c r="H604" s="632"/>
      <c r="I604" s="632"/>
      <c r="J604" s="632"/>
      <c r="K604" s="632"/>
      <c r="L604" s="632"/>
      <c r="M604" s="632"/>
      <c r="N604" s="632"/>
      <c r="O604" s="632"/>
      <c r="P604" s="632"/>
      <c r="Q604" s="632"/>
    </row>
    <row r="605" spans="1:17" x14ac:dyDescent="0.3">
      <c r="A605" s="632"/>
      <c r="B605" s="632"/>
      <c r="C605" s="632"/>
      <c r="D605" s="632"/>
      <c r="E605" s="632"/>
      <c r="F605" s="632"/>
      <c r="G605" s="632"/>
      <c r="H605" s="632"/>
      <c r="I605" s="632"/>
      <c r="J605" s="632"/>
      <c r="K605" s="632"/>
      <c r="L605" s="632"/>
      <c r="M605" s="632"/>
      <c r="N605" s="632"/>
      <c r="O605" s="632"/>
      <c r="P605" s="632"/>
      <c r="Q605" s="632"/>
    </row>
    <row r="606" spans="1:17" x14ac:dyDescent="0.3">
      <c r="A606" s="632"/>
      <c r="B606" s="632"/>
      <c r="C606" s="632"/>
      <c r="D606" s="632"/>
      <c r="E606" s="632"/>
      <c r="F606" s="632"/>
      <c r="G606" s="632"/>
      <c r="H606" s="632"/>
      <c r="I606" s="632"/>
      <c r="J606" s="632"/>
      <c r="K606" s="632"/>
      <c r="L606" s="632"/>
      <c r="M606" s="632"/>
      <c r="N606" s="632"/>
      <c r="O606" s="632"/>
      <c r="P606" s="632"/>
      <c r="Q606" s="632"/>
    </row>
    <row r="607" spans="1:17" x14ac:dyDescent="0.3">
      <c r="A607" s="632"/>
      <c r="B607" s="632"/>
      <c r="C607" s="632"/>
      <c r="D607" s="632"/>
      <c r="E607" s="632"/>
      <c r="F607" s="632"/>
      <c r="G607" s="632"/>
      <c r="H607" s="632"/>
      <c r="I607" s="632"/>
      <c r="J607" s="632"/>
      <c r="K607" s="632"/>
      <c r="L607" s="632"/>
      <c r="M607" s="632"/>
      <c r="N607" s="632"/>
      <c r="O607" s="632"/>
      <c r="P607" s="632"/>
      <c r="Q607" s="632"/>
    </row>
    <row r="608" spans="1:17" x14ac:dyDescent="0.3">
      <c r="A608" s="632"/>
      <c r="B608" s="632"/>
      <c r="C608" s="632"/>
      <c r="D608" s="632"/>
      <c r="E608" s="632"/>
      <c r="F608" s="632"/>
      <c r="G608" s="632"/>
      <c r="H608" s="632"/>
      <c r="I608" s="632"/>
      <c r="J608" s="632"/>
      <c r="K608" s="632"/>
      <c r="L608" s="632"/>
      <c r="M608" s="632"/>
      <c r="N608" s="632"/>
      <c r="O608" s="632"/>
      <c r="P608" s="632"/>
      <c r="Q608" s="632"/>
    </row>
    <row r="609" spans="1:17" x14ac:dyDescent="0.3">
      <c r="A609" s="632"/>
      <c r="B609" s="632"/>
      <c r="C609" s="632"/>
      <c r="D609" s="632"/>
      <c r="E609" s="632"/>
      <c r="F609" s="632"/>
      <c r="G609" s="632"/>
      <c r="H609" s="632"/>
      <c r="I609" s="632"/>
      <c r="J609" s="632"/>
      <c r="K609" s="632"/>
      <c r="L609" s="632"/>
      <c r="M609" s="632"/>
      <c r="N609" s="632"/>
      <c r="O609" s="632"/>
      <c r="P609" s="632"/>
      <c r="Q609" s="632"/>
    </row>
    <row r="610" spans="1:17" x14ac:dyDescent="0.3">
      <c r="A610" s="632"/>
      <c r="B610" s="632"/>
      <c r="C610" s="632"/>
      <c r="D610" s="632"/>
      <c r="E610" s="632"/>
      <c r="F610" s="632"/>
      <c r="G610" s="632"/>
      <c r="H610" s="632"/>
      <c r="I610" s="632"/>
      <c r="J610" s="632"/>
      <c r="K610" s="632"/>
      <c r="L610" s="632"/>
      <c r="M610" s="632"/>
      <c r="N610" s="632"/>
      <c r="O610" s="632"/>
      <c r="P610" s="632"/>
      <c r="Q610" s="632"/>
    </row>
    <row r="611" spans="1:17" x14ac:dyDescent="0.3">
      <c r="A611" s="632"/>
      <c r="B611" s="632"/>
      <c r="C611" s="632"/>
      <c r="D611" s="632"/>
      <c r="E611" s="632"/>
      <c r="F611" s="632"/>
      <c r="G611" s="632"/>
      <c r="H611" s="632"/>
      <c r="I611" s="632"/>
      <c r="J611" s="632"/>
      <c r="K611" s="632"/>
      <c r="L611" s="632"/>
      <c r="M611" s="632"/>
      <c r="N611" s="632"/>
      <c r="O611" s="632"/>
      <c r="P611" s="632"/>
      <c r="Q611" s="632"/>
    </row>
    <row r="612" spans="1:17" x14ac:dyDescent="0.3">
      <c r="A612" s="632"/>
      <c r="B612" s="632"/>
      <c r="C612" s="632"/>
      <c r="D612" s="632"/>
      <c r="E612" s="632"/>
      <c r="F612" s="632"/>
      <c r="G612" s="632"/>
      <c r="H612" s="632"/>
      <c r="I612" s="632"/>
      <c r="J612" s="632"/>
      <c r="K612" s="632"/>
      <c r="L612" s="632"/>
      <c r="M612" s="632"/>
      <c r="N612" s="632"/>
      <c r="O612" s="632"/>
      <c r="P612" s="632"/>
      <c r="Q612" s="632"/>
    </row>
    <row r="613" spans="1:17" x14ac:dyDescent="0.3">
      <c r="A613" s="632"/>
      <c r="B613" s="632"/>
      <c r="C613" s="632"/>
      <c r="D613" s="632"/>
      <c r="E613" s="632"/>
      <c r="F613" s="632"/>
      <c r="G613" s="632"/>
      <c r="H613" s="632"/>
      <c r="I613" s="632"/>
      <c r="J613" s="632"/>
      <c r="K613" s="632"/>
      <c r="L613" s="632"/>
      <c r="M613" s="632"/>
      <c r="N613" s="632"/>
      <c r="O613" s="632"/>
      <c r="P613" s="632"/>
      <c r="Q613" s="632"/>
    </row>
    <row r="614" spans="1:17" x14ac:dyDescent="0.3">
      <c r="A614" s="632"/>
      <c r="B614" s="632"/>
      <c r="C614" s="632"/>
      <c r="D614" s="632"/>
      <c r="E614" s="632"/>
      <c r="F614" s="632"/>
      <c r="G614" s="632"/>
      <c r="H614" s="632"/>
      <c r="I614" s="632"/>
      <c r="J614" s="632"/>
      <c r="K614" s="632"/>
      <c r="L614" s="632"/>
      <c r="M614" s="632"/>
      <c r="N614" s="632"/>
      <c r="O614" s="632"/>
      <c r="P614" s="632"/>
      <c r="Q614" s="632"/>
    </row>
    <row r="615" spans="1:17" x14ac:dyDescent="0.3">
      <c r="A615" s="632"/>
      <c r="B615" s="632"/>
      <c r="C615" s="632"/>
      <c r="D615" s="632"/>
      <c r="E615" s="632"/>
      <c r="F615" s="632"/>
      <c r="G615" s="632"/>
      <c r="H615" s="632"/>
      <c r="I615" s="632"/>
      <c r="J615" s="632"/>
      <c r="K615" s="632"/>
      <c r="L615" s="632"/>
      <c r="M615" s="632"/>
      <c r="N615" s="632"/>
      <c r="O615" s="632"/>
      <c r="P615" s="632"/>
      <c r="Q615" s="632"/>
    </row>
    <row r="616" spans="1:17" x14ac:dyDescent="0.3">
      <c r="A616" s="632"/>
      <c r="B616" s="632"/>
      <c r="C616" s="632"/>
      <c r="D616" s="632"/>
      <c r="E616" s="632"/>
      <c r="F616" s="632"/>
      <c r="G616" s="632"/>
      <c r="H616" s="632"/>
      <c r="I616" s="632"/>
      <c r="J616" s="632"/>
      <c r="K616" s="632"/>
      <c r="L616" s="632"/>
      <c r="M616" s="632"/>
      <c r="N616" s="632"/>
      <c r="O616" s="632"/>
      <c r="P616" s="632"/>
      <c r="Q616" s="632"/>
    </row>
    <row r="617" spans="1:17" x14ac:dyDescent="0.3">
      <c r="A617" s="632"/>
      <c r="B617" s="632"/>
      <c r="C617" s="632"/>
      <c r="D617" s="632"/>
      <c r="E617" s="632"/>
      <c r="F617" s="632"/>
      <c r="G617" s="632"/>
      <c r="H617" s="632"/>
      <c r="I617" s="632"/>
      <c r="J617" s="632"/>
      <c r="K617" s="632"/>
      <c r="L617" s="632"/>
      <c r="M617" s="632"/>
      <c r="N617" s="632"/>
      <c r="O617" s="632"/>
      <c r="P617" s="632"/>
      <c r="Q617" s="632"/>
    </row>
    <row r="618" spans="1:17" x14ac:dyDescent="0.3">
      <c r="A618" s="632"/>
      <c r="B618" s="632"/>
      <c r="C618" s="632"/>
      <c r="D618" s="632"/>
      <c r="E618" s="632"/>
      <c r="F618" s="632"/>
      <c r="G618" s="632"/>
      <c r="H618" s="632"/>
      <c r="I618" s="632"/>
      <c r="J618" s="632"/>
      <c r="K618" s="632"/>
      <c r="L618" s="632"/>
      <c r="M618" s="632"/>
      <c r="N618" s="632"/>
      <c r="O618" s="632"/>
      <c r="P618" s="632"/>
      <c r="Q618" s="632"/>
    </row>
    <row r="619" spans="1:17" x14ac:dyDescent="0.3">
      <c r="A619" s="632"/>
      <c r="B619" s="632"/>
      <c r="C619" s="632"/>
      <c r="D619" s="632"/>
      <c r="E619" s="632"/>
      <c r="F619" s="632"/>
      <c r="G619" s="632"/>
      <c r="H619" s="632"/>
      <c r="I619" s="632"/>
      <c r="J619" s="632"/>
      <c r="K619" s="632"/>
      <c r="L619" s="632"/>
      <c r="M619" s="632"/>
      <c r="N619" s="632"/>
      <c r="O619" s="632"/>
      <c r="P619" s="632"/>
      <c r="Q619" s="632"/>
    </row>
    <row r="620" spans="1:17" x14ac:dyDescent="0.3">
      <c r="A620" s="632"/>
      <c r="B620" s="632"/>
      <c r="C620" s="632"/>
      <c r="D620" s="632"/>
      <c r="E620" s="632"/>
      <c r="F620" s="632"/>
      <c r="G620" s="632"/>
      <c r="H620" s="632"/>
      <c r="I620" s="632"/>
      <c r="J620" s="632"/>
      <c r="K620" s="632"/>
      <c r="L620" s="632"/>
      <c r="M620" s="632"/>
      <c r="N620" s="632"/>
      <c r="O620" s="632"/>
      <c r="P620" s="632"/>
      <c r="Q620" s="632"/>
    </row>
    <row r="621" spans="1:17" x14ac:dyDescent="0.3">
      <c r="A621" s="632"/>
      <c r="B621" s="632"/>
      <c r="C621" s="632"/>
      <c r="D621" s="632"/>
      <c r="E621" s="632"/>
      <c r="F621" s="632"/>
      <c r="G621" s="632"/>
      <c r="H621" s="632"/>
      <c r="I621" s="632"/>
      <c r="J621" s="632"/>
      <c r="K621" s="632"/>
      <c r="L621" s="632"/>
      <c r="M621" s="632"/>
      <c r="N621" s="632"/>
      <c r="O621" s="632"/>
      <c r="P621" s="632"/>
      <c r="Q621" s="632"/>
    </row>
    <row r="622" spans="1:17" x14ac:dyDescent="0.3">
      <c r="A622" s="632"/>
      <c r="B622" s="632"/>
      <c r="C622" s="632"/>
      <c r="D622" s="632"/>
      <c r="E622" s="632"/>
      <c r="F622" s="632"/>
      <c r="G622" s="632"/>
      <c r="H622" s="632"/>
      <c r="I622" s="632"/>
      <c r="J622" s="632"/>
      <c r="K622" s="632"/>
      <c r="L622" s="632"/>
      <c r="M622" s="632"/>
      <c r="N622" s="632"/>
      <c r="O622" s="632"/>
      <c r="P622" s="632"/>
      <c r="Q622" s="632"/>
    </row>
    <row r="623" spans="1:17" x14ac:dyDescent="0.3">
      <c r="A623" s="632"/>
      <c r="B623" s="632"/>
      <c r="C623" s="632"/>
      <c r="D623" s="632"/>
      <c r="E623" s="632"/>
      <c r="F623" s="632"/>
      <c r="G623" s="632"/>
      <c r="H623" s="632"/>
      <c r="I623" s="632"/>
      <c r="J623" s="632"/>
      <c r="K623" s="632"/>
      <c r="L623" s="632"/>
      <c r="M623" s="632"/>
      <c r="N623" s="632"/>
      <c r="O623" s="632"/>
      <c r="P623" s="632"/>
      <c r="Q623" s="632"/>
    </row>
    <row r="624" spans="1:17" x14ac:dyDescent="0.3">
      <c r="A624" s="632"/>
      <c r="B624" s="632"/>
      <c r="C624" s="632"/>
      <c r="D624" s="632"/>
      <c r="E624" s="632"/>
      <c r="F624" s="632"/>
      <c r="G624" s="632"/>
      <c r="H624" s="632"/>
      <c r="I624" s="632"/>
      <c r="J624" s="632"/>
      <c r="K624" s="632"/>
      <c r="L624" s="632"/>
      <c r="M624" s="632"/>
      <c r="N624" s="632"/>
      <c r="O624" s="632"/>
      <c r="P624" s="632"/>
      <c r="Q624" s="632"/>
    </row>
    <row r="625" spans="1:17" x14ac:dyDescent="0.3">
      <c r="A625" s="632"/>
      <c r="B625" s="632"/>
      <c r="C625" s="632"/>
      <c r="D625" s="632"/>
      <c r="E625" s="632"/>
      <c r="F625" s="632"/>
      <c r="G625" s="632"/>
      <c r="H625" s="632"/>
      <c r="I625" s="632"/>
      <c r="J625" s="632"/>
      <c r="K625" s="632"/>
      <c r="L625" s="632"/>
      <c r="M625" s="632"/>
      <c r="N625" s="632"/>
      <c r="O625" s="632"/>
      <c r="P625" s="632"/>
      <c r="Q625" s="632"/>
    </row>
    <row r="626" spans="1:17" x14ac:dyDescent="0.3">
      <c r="A626" s="632"/>
      <c r="B626" s="632"/>
      <c r="C626" s="632"/>
      <c r="D626" s="632"/>
      <c r="E626" s="632"/>
      <c r="F626" s="632"/>
      <c r="G626" s="632"/>
      <c r="H626" s="632"/>
      <c r="I626" s="632"/>
      <c r="J626" s="632"/>
      <c r="K626" s="632"/>
      <c r="L626" s="632"/>
      <c r="M626" s="632"/>
      <c r="N626" s="632"/>
      <c r="O626" s="632"/>
      <c r="P626" s="632"/>
      <c r="Q626" s="632"/>
    </row>
    <row r="627" spans="1:17" x14ac:dyDescent="0.3">
      <c r="A627" s="632"/>
      <c r="B627" s="632"/>
      <c r="C627" s="632"/>
      <c r="D627" s="632"/>
      <c r="E627" s="632"/>
      <c r="F627" s="632"/>
      <c r="G627" s="632"/>
      <c r="H627" s="632"/>
      <c r="I627" s="632"/>
      <c r="J627" s="632"/>
      <c r="K627" s="632"/>
      <c r="L627" s="632"/>
      <c r="M627" s="632"/>
      <c r="N627" s="632"/>
      <c r="O627" s="632"/>
      <c r="P627" s="632"/>
      <c r="Q627" s="632"/>
    </row>
    <row r="628" spans="1:17" x14ac:dyDescent="0.3">
      <c r="A628" s="632"/>
      <c r="B628" s="632"/>
      <c r="C628" s="632"/>
      <c r="D628" s="632"/>
      <c r="E628" s="632"/>
      <c r="F628" s="632"/>
      <c r="G628" s="632"/>
      <c r="H628" s="632"/>
      <c r="I628" s="632"/>
      <c r="J628" s="632"/>
      <c r="K628" s="632"/>
      <c r="L628" s="632"/>
      <c r="M628" s="632"/>
      <c r="N628" s="632"/>
      <c r="O628" s="632"/>
      <c r="P628" s="632"/>
      <c r="Q628" s="632"/>
    </row>
    <row r="629" spans="1:17" x14ac:dyDescent="0.3">
      <c r="A629" s="632"/>
      <c r="B629" s="632"/>
      <c r="C629" s="632"/>
      <c r="D629" s="632"/>
      <c r="E629" s="632"/>
      <c r="F629" s="632"/>
      <c r="G629" s="632"/>
      <c r="H629" s="632"/>
      <c r="I629" s="632"/>
      <c r="J629" s="632"/>
      <c r="K629" s="632"/>
      <c r="L629" s="632"/>
      <c r="M629" s="632"/>
      <c r="N629" s="632"/>
      <c r="O629" s="632"/>
      <c r="P629" s="632"/>
      <c r="Q629" s="632"/>
    </row>
    <row r="630" spans="1:17" x14ac:dyDescent="0.3">
      <c r="A630" s="632"/>
      <c r="B630" s="632"/>
      <c r="C630" s="632"/>
      <c r="D630" s="632"/>
      <c r="E630" s="632"/>
      <c r="F630" s="632"/>
      <c r="G630" s="632"/>
      <c r="H630" s="632"/>
      <c r="I630" s="632"/>
      <c r="J630" s="632"/>
      <c r="K630" s="632"/>
      <c r="L630" s="632"/>
      <c r="M630" s="632"/>
      <c r="N630" s="632"/>
      <c r="O630" s="632"/>
      <c r="P630" s="632"/>
      <c r="Q630" s="632"/>
    </row>
    <row r="631" spans="1:17" x14ac:dyDescent="0.3">
      <c r="A631" s="632"/>
      <c r="B631" s="632"/>
      <c r="C631" s="632"/>
      <c r="D631" s="632"/>
      <c r="E631" s="632"/>
      <c r="F631" s="632"/>
      <c r="G631" s="632"/>
      <c r="H631" s="632"/>
      <c r="I631" s="632"/>
      <c r="J631" s="632"/>
      <c r="K631" s="632"/>
      <c r="L631" s="632"/>
      <c r="M631" s="632"/>
      <c r="N631" s="632"/>
      <c r="O631" s="632"/>
      <c r="P631" s="632"/>
      <c r="Q631" s="632"/>
    </row>
    <row r="632" spans="1:17" x14ac:dyDescent="0.3">
      <c r="A632" s="632"/>
      <c r="B632" s="632"/>
      <c r="C632" s="632"/>
      <c r="D632" s="632"/>
      <c r="E632" s="632"/>
      <c r="F632" s="632"/>
      <c r="G632" s="632"/>
      <c r="H632" s="632"/>
      <c r="I632" s="632"/>
      <c r="J632" s="632"/>
      <c r="K632" s="632"/>
      <c r="L632" s="632"/>
      <c r="M632" s="632"/>
      <c r="N632" s="632"/>
      <c r="O632" s="632"/>
      <c r="P632" s="632"/>
      <c r="Q632" s="632"/>
    </row>
    <row r="633" spans="1:17" x14ac:dyDescent="0.3">
      <c r="A633" s="632"/>
      <c r="B633" s="632"/>
      <c r="C633" s="632"/>
      <c r="D633" s="632"/>
      <c r="E633" s="632"/>
      <c r="F633" s="632"/>
      <c r="G633" s="632"/>
      <c r="H633" s="632"/>
      <c r="I633" s="632"/>
      <c r="J633" s="632"/>
      <c r="K633" s="632"/>
      <c r="L633" s="632"/>
      <c r="M633" s="632"/>
      <c r="N633" s="632"/>
      <c r="O633" s="632"/>
      <c r="P633" s="632"/>
      <c r="Q633" s="632"/>
    </row>
    <row r="634" spans="1:17" x14ac:dyDescent="0.3">
      <c r="A634" s="632"/>
      <c r="B634" s="632"/>
      <c r="C634" s="632"/>
      <c r="D634" s="632"/>
      <c r="E634" s="632"/>
      <c r="F634" s="632"/>
      <c r="G634" s="632"/>
      <c r="H634" s="632"/>
      <c r="I634" s="632"/>
      <c r="J634" s="632"/>
      <c r="K634" s="632"/>
      <c r="L634" s="632"/>
      <c r="M634" s="632"/>
      <c r="N634" s="632"/>
      <c r="O634" s="632"/>
      <c r="P634" s="632"/>
      <c r="Q634" s="632"/>
    </row>
    <row r="635" spans="1:17" x14ac:dyDescent="0.3">
      <c r="A635" s="632"/>
      <c r="B635" s="632"/>
      <c r="C635" s="632"/>
      <c r="D635" s="632"/>
      <c r="E635" s="632"/>
      <c r="F635" s="632"/>
      <c r="G635" s="632"/>
      <c r="H635" s="632"/>
      <c r="I635" s="632"/>
      <c r="J635" s="632"/>
      <c r="K635" s="632"/>
      <c r="L635" s="632"/>
      <c r="M635" s="632"/>
      <c r="N635" s="632"/>
      <c r="O635" s="632"/>
      <c r="P635" s="632"/>
      <c r="Q635" s="632"/>
    </row>
    <row r="636" spans="1:17" x14ac:dyDescent="0.3">
      <c r="A636" s="632"/>
      <c r="B636" s="632"/>
      <c r="C636" s="632"/>
      <c r="D636" s="632"/>
      <c r="E636" s="632"/>
      <c r="F636" s="632"/>
      <c r="G636" s="632"/>
      <c r="H636" s="632"/>
      <c r="I636" s="632"/>
      <c r="J636" s="632"/>
      <c r="K636" s="632"/>
      <c r="L636" s="632"/>
      <c r="M636" s="632"/>
      <c r="N636" s="632"/>
      <c r="O636" s="632"/>
      <c r="P636" s="632"/>
      <c r="Q636" s="632"/>
    </row>
    <row r="637" spans="1:17" x14ac:dyDescent="0.3">
      <c r="A637" s="632"/>
      <c r="B637" s="632"/>
      <c r="C637" s="632"/>
      <c r="D637" s="632"/>
      <c r="E637" s="632"/>
      <c r="F637" s="632"/>
      <c r="G637" s="632"/>
      <c r="H637" s="632"/>
      <c r="I637" s="632"/>
      <c r="J637" s="632"/>
      <c r="K637" s="632"/>
      <c r="L637" s="632"/>
      <c r="M637" s="632"/>
      <c r="N637" s="632"/>
      <c r="O637" s="632"/>
      <c r="P637" s="632"/>
      <c r="Q637" s="632"/>
    </row>
    <row r="638" spans="1:17" x14ac:dyDescent="0.3">
      <c r="A638" s="632"/>
      <c r="B638" s="632"/>
      <c r="C638" s="632"/>
      <c r="D638" s="632"/>
      <c r="E638" s="632"/>
      <c r="F638" s="632"/>
      <c r="G638" s="632"/>
      <c r="H638" s="632"/>
      <c r="I638" s="632"/>
      <c r="J638" s="632"/>
      <c r="K638" s="632"/>
      <c r="L638" s="632"/>
      <c r="M638" s="632"/>
      <c r="N638" s="632"/>
      <c r="O638" s="632"/>
      <c r="P638" s="632"/>
      <c r="Q638" s="632"/>
    </row>
    <row r="639" spans="1:17" x14ac:dyDescent="0.3">
      <c r="A639" s="632"/>
      <c r="B639" s="632"/>
      <c r="C639" s="632"/>
      <c r="D639" s="632"/>
      <c r="E639" s="632"/>
      <c r="F639" s="632"/>
      <c r="G639" s="632"/>
      <c r="H639" s="632"/>
      <c r="I639" s="632"/>
      <c r="J639" s="632"/>
      <c r="K639" s="632"/>
      <c r="L639" s="632"/>
      <c r="M639" s="632"/>
      <c r="N639" s="632"/>
      <c r="O639" s="632"/>
      <c r="P639" s="632"/>
      <c r="Q639" s="632"/>
    </row>
    <row r="640" spans="1:17" x14ac:dyDescent="0.3">
      <c r="A640" s="632"/>
      <c r="B640" s="632"/>
      <c r="C640" s="632"/>
      <c r="D640" s="632"/>
      <c r="E640" s="632"/>
      <c r="F640" s="632"/>
      <c r="G640" s="632"/>
      <c r="H640" s="632"/>
      <c r="I640" s="632"/>
      <c r="J640" s="632"/>
      <c r="K640" s="632"/>
      <c r="L640" s="632"/>
      <c r="M640" s="632"/>
      <c r="N640" s="632"/>
      <c r="O640" s="632"/>
      <c r="P640" s="632"/>
      <c r="Q640" s="632"/>
    </row>
    <row r="641" spans="1:17" x14ac:dyDescent="0.3">
      <c r="A641" s="632"/>
      <c r="B641" s="632"/>
      <c r="C641" s="632"/>
      <c r="D641" s="632"/>
      <c r="E641" s="632"/>
      <c r="F641" s="632"/>
      <c r="G641" s="632"/>
      <c r="H641" s="632"/>
      <c r="I641" s="632"/>
      <c r="J641" s="632"/>
      <c r="K641" s="632"/>
      <c r="L641" s="632"/>
      <c r="M641" s="632"/>
      <c r="N641" s="632"/>
      <c r="O641" s="632"/>
      <c r="P641" s="632"/>
      <c r="Q641" s="632"/>
    </row>
    <row r="642" spans="1:17" x14ac:dyDescent="0.3">
      <c r="A642" s="632"/>
      <c r="B642" s="632"/>
      <c r="C642" s="632"/>
      <c r="D642" s="632"/>
      <c r="E642" s="632"/>
      <c r="F642" s="632"/>
      <c r="G642" s="632"/>
      <c r="H642" s="632"/>
      <c r="I642" s="632"/>
      <c r="J642" s="632"/>
      <c r="K642" s="632"/>
      <c r="L642" s="632"/>
      <c r="M642" s="632"/>
      <c r="N642" s="632"/>
      <c r="O642" s="632"/>
      <c r="P642" s="632"/>
      <c r="Q642" s="632"/>
    </row>
    <row r="643" spans="1:17" x14ac:dyDescent="0.3">
      <c r="A643" s="632"/>
      <c r="B643" s="632"/>
      <c r="C643" s="632"/>
      <c r="D643" s="632"/>
      <c r="E643" s="632"/>
      <c r="F643" s="632"/>
      <c r="G643" s="632"/>
      <c r="H643" s="632"/>
      <c r="I643" s="632"/>
      <c r="J643" s="632"/>
      <c r="K643" s="632"/>
      <c r="L643" s="632"/>
      <c r="M643" s="632"/>
      <c r="N643" s="632"/>
      <c r="O643" s="632"/>
      <c r="P643" s="632"/>
      <c r="Q643" s="632"/>
    </row>
    <row r="644" spans="1:17" x14ac:dyDescent="0.3">
      <c r="A644" s="632"/>
      <c r="B644" s="632"/>
      <c r="C644" s="632"/>
      <c r="D644" s="632"/>
      <c r="E644" s="632"/>
      <c r="F644" s="632"/>
      <c r="G644" s="632"/>
      <c r="H644" s="632"/>
      <c r="I644" s="632"/>
      <c r="J644" s="632"/>
      <c r="K644" s="632"/>
      <c r="L644" s="632"/>
      <c r="M644" s="632"/>
      <c r="N644" s="632"/>
      <c r="O644" s="632"/>
      <c r="P644" s="632"/>
      <c r="Q644" s="632"/>
    </row>
    <row r="645" spans="1:17" x14ac:dyDescent="0.3">
      <c r="A645" s="632"/>
      <c r="B645" s="632"/>
      <c r="C645" s="632"/>
      <c r="D645" s="632"/>
      <c r="E645" s="632"/>
      <c r="F645" s="632"/>
      <c r="G645" s="632"/>
      <c r="H645" s="632"/>
      <c r="I645" s="632"/>
      <c r="J645" s="632"/>
      <c r="K645" s="632"/>
      <c r="L645" s="632"/>
      <c r="M645" s="632"/>
      <c r="N645" s="632"/>
      <c r="O645" s="632"/>
      <c r="P645" s="632"/>
      <c r="Q645" s="632"/>
    </row>
    <row r="646" spans="1:17" x14ac:dyDescent="0.3">
      <c r="A646" s="632"/>
      <c r="B646" s="632"/>
      <c r="C646" s="632"/>
      <c r="D646" s="632"/>
      <c r="E646" s="632"/>
      <c r="F646" s="632"/>
      <c r="G646" s="632"/>
      <c r="H646" s="632"/>
      <c r="I646" s="632"/>
      <c r="J646" s="632"/>
      <c r="K646" s="632"/>
      <c r="L646" s="632"/>
      <c r="M646" s="632"/>
      <c r="N646" s="632"/>
      <c r="O646" s="632"/>
      <c r="P646" s="632"/>
      <c r="Q646" s="632"/>
    </row>
    <row r="647" spans="1:17" x14ac:dyDescent="0.3">
      <c r="A647" s="632"/>
      <c r="B647" s="632"/>
      <c r="C647" s="632"/>
      <c r="D647" s="632"/>
      <c r="E647" s="632"/>
      <c r="F647" s="632"/>
      <c r="G647" s="632"/>
      <c r="H647" s="632"/>
      <c r="I647" s="632"/>
      <c r="J647" s="632"/>
      <c r="K647" s="632"/>
      <c r="L647" s="632"/>
      <c r="M647" s="632"/>
      <c r="N647" s="632"/>
      <c r="O647" s="632"/>
      <c r="P647" s="632"/>
      <c r="Q647" s="632"/>
    </row>
    <row r="648" spans="1:17" x14ac:dyDescent="0.3">
      <c r="A648" s="632"/>
      <c r="B648" s="632"/>
      <c r="C648" s="632"/>
      <c r="D648" s="632"/>
      <c r="E648" s="632"/>
      <c r="F648" s="632"/>
      <c r="G648" s="632"/>
      <c r="H648" s="632"/>
      <c r="I648" s="632"/>
      <c r="J648" s="632"/>
      <c r="K648" s="632"/>
      <c r="L648" s="632"/>
      <c r="M648" s="632"/>
      <c r="N648" s="632"/>
      <c r="O648" s="632"/>
      <c r="P648" s="632"/>
      <c r="Q648" s="632"/>
    </row>
    <row r="649" spans="1:17" x14ac:dyDescent="0.3">
      <c r="A649" s="632"/>
      <c r="B649" s="632"/>
      <c r="C649" s="632"/>
      <c r="D649" s="632"/>
      <c r="E649" s="632"/>
      <c r="F649" s="632"/>
      <c r="G649" s="632"/>
      <c r="H649" s="632"/>
      <c r="I649" s="632"/>
      <c r="J649" s="632"/>
      <c r="K649" s="632"/>
      <c r="L649" s="632"/>
      <c r="M649" s="632"/>
      <c r="N649" s="632"/>
      <c r="O649" s="632"/>
      <c r="P649" s="632"/>
      <c r="Q649" s="632"/>
    </row>
    <row r="650" spans="1:17" x14ac:dyDescent="0.3">
      <c r="A650" s="632"/>
      <c r="B650" s="632"/>
      <c r="C650" s="632"/>
      <c r="D650" s="632"/>
      <c r="E650" s="632"/>
      <c r="F650" s="632"/>
      <c r="G650" s="632"/>
      <c r="H650" s="632"/>
      <c r="I650" s="632"/>
      <c r="J650" s="632"/>
      <c r="K650" s="632"/>
      <c r="L650" s="632"/>
      <c r="M650" s="632"/>
      <c r="N650" s="632"/>
      <c r="O650" s="632"/>
      <c r="P650" s="632"/>
      <c r="Q650" s="632"/>
    </row>
    <row r="651" spans="1:17" x14ac:dyDescent="0.3">
      <c r="A651" s="632"/>
      <c r="B651" s="632"/>
      <c r="C651" s="632"/>
      <c r="D651" s="632"/>
      <c r="E651" s="632"/>
      <c r="F651" s="632"/>
      <c r="G651" s="632"/>
      <c r="H651" s="632"/>
      <c r="I651" s="632"/>
      <c r="J651" s="632"/>
      <c r="K651" s="632"/>
      <c r="L651" s="632"/>
      <c r="M651" s="632"/>
      <c r="N651" s="632"/>
      <c r="O651" s="632"/>
      <c r="P651" s="632"/>
      <c r="Q651" s="632"/>
    </row>
    <row r="652" spans="1:17" x14ac:dyDescent="0.3">
      <c r="A652" s="632"/>
      <c r="B652" s="632"/>
      <c r="C652" s="632"/>
      <c r="D652" s="632"/>
      <c r="E652" s="632"/>
      <c r="F652" s="632"/>
      <c r="G652" s="632"/>
      <c r="H652" s="632"/>
      <c r="I652" s="632"/>
      <c r="J652" s="632"/>
      <c r="K652" s="632"/>
      <c r="L652" s="632"/>
      <c r="M652" s="632"/>
      <c r="N652" s="632"/>
      <c r="O652" s="632"/>
      <c r="P652" s="632"/>
      <c r="Q652" s="632"/>
    </row>
    <row r="653" spans="1:17" x14ac:dyDescent="0.3">
      <c r="A653" s="632"/>
      <c r="B653" s="632"/>
      <c r="C653" s="632"/>
      <c r="D653" s="632"/>
      <c r="E653" s="632"/>
      <c r="F653" s="632"/>
      <c r="G653" s="632"/>
      <c r="H653" s="632"/>
      <c r="I653" s="632"/>
      <c r="J653" s="632"/>
      <c r="K653" s="632"/>
      <c r="L653" s="632"/>
      <c r="M653" s="632"/>
      <c r="N653" s="632"/>
      <c r="O653" s="632"/>
      <c r="P653" s="632"/>
      <c r="Q653" s="632"/>
    </row>
    <row r="654" spans="1:17" x14ac:dyDescent="0.3">
      <c r="A654" s="632"/>
      <c r="B654" s="632"/>
      <c r="C654" s="632"/>
      <c r="D654" s="632"/>
      <c r="E654" s="632"/>
      <c r="F654" s="632"/>
      <c r="G654" s="632"/>
      <c r="H654" s="632"/>
      <c r="I654" s="632"/>
      <c r="J654" s="632"/>
      <c r="K654" s="632"/>
      <c r="L654" s="632"/>
      <c r="M654" s="632"/>
      <c r="N654" s="632"/>
      <c r="O654" s="632"/>
      <c r="P654" s="632"/>
      <c r="Q654" s="632"/>
    </row>
    <row r="655" spans="1:17" x14ac:dyDescent="0.3">
      <c r="A655" s="632"/>
      <c r="B655" s="632"/>
      <c r="C655" s="632"/>
      <c r="D655" s="632"/>
      <c r="E655" s="632"/>
      <c r="F655" s="632"/>
      <c r="G655" s="632"/>
      <c r="H655" s="632"/>
      <c r="I655" s="632"/>
      <c r="J655" s="632"/>
      <c r="K655" s="632"/>
      <c r="L655" s="632"/>
      <c r="M655" s="632"/>
      <c r="N655" s="632"/>
      <c r="O655" s="632"/>
      <c r="P655" s="632"/>
      <c r="Q655" s="632"/>
    </row>
    <row r="656" spans="1:17" x14ac:dyDescent="0.3">
      <c r="A656" s="632"/>
      <c r="B656" s="632"/>
      <c r="C656" s="632"/>
      <c r="D656" s="632"/>
      <c r="E656" s="632"/>
      <c r="F656" s="632"/>
      <c r="G656" s="632"/>
      <c r="H656" s="632"/>
      <c r="I656" s="632"/>
      <c r="J656" s="632"/>
      <c r="K656" s="632"/>
      <c r="L656" s="632"/>
      <c r="M656" s="632"/>
      <c r="N656" s="632"/>
      <c r="O656" s="632"/>
      <c r="P656" s="632"/>
      <c r="Q656" s="632"/>
    </row>
    <row r="657" spans="1:17" x14ac:dyDescent="0.3">
      <c r="A657" s="632"/>
      <c r="B657" s="632"/>
      <c r="C657" s="632"/>
      <c r="D657" s="632"/>
      <c r="E657" s="632"/>
      <c r="F657" s="632"/>
      <c r="G657" s="632"/>
      <c r="H657" s="632"/>
      <c r="I657" s="632"/>
      <c r="J657" s="632"/>
      <c r="K657" s="632"/>
      <c r="L657" s="632"/>
      <c r="M657" s="632"/>
      <c r="N657" s="632"/>
      <c r="O657" s="632"/>
      <c r="P657" s="632"/>
      <c r="Q657" s="632"/>
    </row>
    <row r="658" spans="1:17" x14ac:dyDescent="0.3">
      <c r="A658" s="632"/>
      <c r="B658" s="632"/>
      <c r="C658" s="632"/>
      <c r="D658" s="632"/>
      <c r="E658" s="632"/>
      <c r="F658" s="632"/>
      <c r="G658" s="632"/>
      <c r="H658" s="632"/>
      <c r="I658" s="632"/>
      <c r="J658" s="632"/>
      <c r="K658" s="632"/>
      <c r="L658" s="632"/>
      <c r="M658" s="632"/>
      <c r="N658" s="632"/>
      <c r="O658" s="632"/>
      <c r="P658" s="632"/>
      <c r="Q658" s="632"/>
    </row>
    <row r="659" spans="1:17" x14ac:dyDescent="0.3">
      <c r="A659" s="632"/>
      <c r="B659" s="632"/>
      <c r="C659" s="632"/>
      <c r="D659" s="632"/>
      <c r="E659" s="632"/>
      <c r="F659" s="632"/>
      <c r="G659" s="632"/>
      <c r="H659" s="632"/>
      <c r="I659" s="632"/>
      <c r="J659" s="632"/>
      <c r="K659" s="632"/>
      <c r="L659" s="632"/>
      <c r="M659" s="632"/>
      <c r="N659" s="632"/>
      <c r="O659" s="632"/>
      <c r="P659" s="632"/>
      <c r="Q659" s="632"/>
    </row>
    <row r="660" spans="1:17" x14ac:dyDescent="0.3">
      <c r="A660" s="632"/>
      <c r="B660" s="632"/>
      <c r="C660" s="632"/>
      <c r="D660" s="632"/>
      <c r="E660" s="632"/>
      <c r="F660" s="632"/>
      <c r="G660" s="632"/>
      <c r="H660" s="632"/>
      <c r="I660" s="632"/>
      <c r="J660" s="632"/>
      <c r="K660" s="632"/>
      <c r="L660" s="632"/>
      <c r="M660" s="632"/>
      <c r="N660" s="632"/>
      <c r="O660" s="632"/>
      <c r="P660" s="632"/>
      <c r="Q660" s="632"/>
    </row>
    <row r="661" spans="1:17" x14ac:dyDescent="0.3">
      <c r="A661" s="632"/>
      <c r="B661" s="632"/>
      <c r="C661" s="632"/>
      <c r="D661" s="632"/>
      <c r="E661" s="632"/>
      <c r="F661" s="632"/>
      <c r="G661" s="632"/>
      <c r="H661" s="632"/>
      <c r="I661" s="632"/>
      <c r="J661" s="632"/>
      <c r="K661" s="632"/>
      <c r="L661" s="632"/>
      <c r="M661" s="632"/>
      <c r="N661" s="632"/>
      <c r="O661" s="632"/>
      <c r="P661" s="632"/>
      <c r="Q661" s="632"/>
    </row>
    <row r="662" spans="1:17" x14ac:dyDescent="0.3">
      <c r="A662" s="632"/>
      <c r="B662" s="632"/>
      <c r="C662" s="632"/>
      <c r="D662" s="632"/>
      <c r="E662" s="632"/>
      <c r="F662" s="632"/>
      <c r="G662" s="632"/>
      <c r="H662" s="632"/>
      <c r="I662" s="632"/>
      <c r="J662" s="632"/>
      <c r="K662" s="632"/>
      <c r="L662" s="632"/>
      <c r="M662" s="632"/>
      <c r="N662" s="632"/>
      <c r="O662" s="632"/>
      <c r="P662" s="632"/>
      <c r="Q662" s="632"/>
    </row>
    <row r="663" spans="1:17" x14ac:dyDescent="0.3">
      <c r="A663" s="632"/>
      <c r="B663" s="632"/>
      <c r="C663" s="632"/>
      <c r="D663" s="632"/>
      <c r="E663" s="632"/>
      <c r="F663" s="632"/>
      <c r="G663" s="632"/>
      <c r="H663" s="632"/>
      <c r="I663" s="632"/>
      <c r="J663" s="632"/>
      <c r="K663" s="632"/>
      <c r="L663" s="632"/>
      <c r="M663" s="632"/>
      <c r="N663" s="632"/>
      <c r="O663" s="632"/>
      <c r="P663" s="632"/>
      <c r="Q663" s="632"/>
    </row>
    <row r="664" spans="1:17" x14ac:dyDescent="0.3">
      <c r="A664" s="632"/>
      <c r="B664" s="632"/>
      <c r="C664" s="632"/>
      <c r="D664" s="632"/>
      <c r="E664" s="632"/>
      <c r="F664" s="632"/>
      <c r="G664" s="632"/>
      <c r="H664" s="632"/>
      <c r="I664" s="632"/>
      <c r="J664" s="632"/>
      <c r="K664" s="632"/>
      <c r="L664" s="632"/>
      <c r="M664" s="632"/>
      <c r="N664" s="632"/>
      <c r="O664" s="632"/>
      <c r="P664" s="632"/>
      <c r="Q664" s="632"/>
    </row>
    <row r="665" spans="1:17" x14ac:dyDescent="0.3">
      <c r="A665" s="632"/>
      <c r="B665" s="632"/>
      <c r="C665" s="632"/>
      <c r="D665" s="632"/>
      <c r="E665" s="632"/>
      <c r="F665" s="632"/>
      <c r="G665" s="632"/>
      <c r="H665" s="632"/>
      <c r="I665" s="632"/>
      <c r="J665" s="632"/>
      <c r="K665" s="632"/>
      <c r="L665" s="632"/>
      <c r="M665" s="632"/>
      <c r="N665" s="632"/>
      <c r="O665" s="632"/>
      <c r="P665" s="632"/>
      <c r="Q665" s="632"/>
    </row>
    <row r="666" spans="1:17" x14ac:dyDescent="0.3">
      <c r="A666" s="632"/>
      <c r="B666" s="632"/>
      <c r="C666" s="632"/>
      <c r="D666" s="632"/>
      <c r="E666" s="632"/>
      <c r="F666" s="632"/>
      <c r="G666" s="632"/>
      <c r="H666" s="632"/>
      <c r="I666" s="632"/>
      <c r="J666" s="632"/>
      <c r="K666" s="632"/>
      <c r="L666" s="632"/>
      <c r="M666" s="632"/>
      <c r="N666" s="632"/>
      <c r="O666" s="632"/>
      <c r="P666" s="632"/>
      <c r="Q666" s="632"/>
    </row>
    <row r="667" spans="1:17" x14ac:dyDescent="0.3">
      <c r="A667" s="632"/>
      <c r="B667" s="632"/>
      <c r="C667" s="632"/>
      <c r="D667" s="632"/>
      <c r="E667" s="632"/>
      <c r="F667" s="632"/>
      <c r="G667" s="632"/>
      <c r="H667" s="632"/>
      <c r="I667" s="632"/>
      <c r="J667" s="632"/>
      <c r="K667" s="632"/>
      <c r="L667" s="632"/>
      <c r="M667" s="632"/>
      <c r="N667" s="632"/>
      <c r="O667" s="632"/>
      <c r="P667" s="632"/>
      <c r="Q667" s="632"/>
    </row>
    <row r="668" spans="1:17" x14ac:dyDescent="0.3">
      <c r="A668" s="632"/>
      <c r="B668" s="632"/>
      <c r="C668" s="632"/>
      <c r="D668" s="632"/>
      <c r="E668" s="632"/>
      <c r="F668" s="632"/>
      <c r="G668" s="632"/>
      <c r="H668" s="632"/>
      <c r="I668" s="632"/>
      <c r="J668" s="632"/>
      <c r="K668" s="632"/>
      <c r="L668" s="632"/>
      <c r="M668" s="632"/>
      <c r="N668" s="632"/>
      <c r="O668" s="632"/>
      <c r="P668" s="632"/>
      <c r="Q668" s="632"/>
    </row>
    <row r="669" spans="1:17" x14ac:dyDescent="0.3">
      <c r="A669" s="632"/>
      <c r="B669" s="632"/>
      <c r="C669" s="632"/>
      <c r="D669" s="632"/>
      <c r="E669" s="632"/>
      <c r="F669" s="632"/>
      <c r="G669" s="632"/>
      <c r="H669" s="632"/>
      <c r="I669" s="632"/>
      <c r="J669" s="632"/>
      <c r="K669" s="632"/>
      <c r="L669" s="632"/>
      <c r="M669" s="632"/>
      <c r="N669" s="632"/>
      <c r="O669" s="632"/>
      <c r="P669" s="632"/>
      <c r="Q669" s="632"/>
    </row>
    <row r="670" spans="1:17" x14ac:dyDescent="0.3">
      <c r="A670" s="632"/>
      <c r="B670" s="632"/>
      <c r="C670" s="632"/>
      <c r="D670" s="632"/>
      <c r="E670" s="632"/>
      <c r="F670" s="632"/>
      <c r="G670" s="632"/>
      <c r="H670" s="632"/>
      <c r="I670" s="632"/>
      <c r="J670" s="632"/>
      <c r="K670" s="632"/>
      <c r="L670" s="632"/>
      <c r="M670" s="632"/>
      <c r="N670" s="632"/>
      <c r="O670" s="632"/>
      <c r="P670" s="632"/>
      <c r="Q670" s="632"/>
    </row>
    <row r="671" spans="1:17" x14ac:dyDescent="0.3">
      <c r="A671" s="632"/>
      <c r="B671" s="632"/>
      <c r="C671" s="632"/>
      <c r="D671" s="632"/>
      <c r="E671" s="632"/>
      <c r="F671" s="632"/>
      <c r="G671" s="632"/>
      <c r="H671" s="632"/>
      <c r="I671" s="632"/>
      <c r="J671" s="632"/>
      <c r="K671" s="632"/>
      <c r="L671" s="632"/>
      <c r="M671" s="632"/>
      <c r="N671" s="632"/>
      <c r="O671" s="632"/>
      <c r="P671" s="632"/>
      <c r="Q671" s="632"/>
    </row>
    <row r="672" spans="1:17" x14ac:dyDescent="0.3">
      <c r="A672" s="632"/>
      <c r="B672" s="632"/>
      <c r="C672" s="632"/>
      <c r="D672" s="632"/>
      <c r="E672" s="632"/>
      <c r="F672" s="632"/>
      <c r="G672" s="632"/>
      <c r="H672" s="632"/>
      <c r="I672" s="632"/>
      <c r="J672" s="632"/>
      <c r="K672" s="632"/>
      <c r="L672" s="632"/>
      <c r="M672" s="632"/>
      <c r="N672" s="632"/>
      <c r="O672" s="632"/>
      <c r="P672" s="632"/>
      <c r="Q672" s="632"/>
    </row>
    <row r="673" spans="1:17" x14ac:dyDescent="0.3">
      <c r="A673" s="632"/>
      <c r="B673" s="632"/>
      <c r="C673" s="632"/>
      <c r="D673" s="632"/>
      <c r="E673" s="632"/>
      <c r="F673" s="632"/>
      <c r="G673" s="632"/>
      <c r="H673" s="632"/>
      <c r="I673" s="632"/>
      <c r="J673" s="632"/>
      <c r="K673" s="632"/>
      <c r="L673" s="632"/>
      <c r="M673" s="632"/>
      <c r="N673" s="632"/>
      <c r="O673" s="632"/>
      <c r="P673" s="632"/>
      <c r="Q673" s="632"/>
    </row>
    <row r="674" spans="1:17" x14ac:dyDescent="0.3">
      <c r="A674" s="632"/>
      <c r="B674" s="632"/>
      <c r="C674" s="632"/>
      <c r="D674" s="632"/>
      <c r="E674" s="632"/>
      <c r="F674" s="632"/>
      <c r="G674" s="632"/>
      <c r="H674" s="632"/>
      <c r="I674" s="632"/>
      <c r="J674" s="632"/>
      <c r="K674" s="632"/>
      <c r="L674" s="632"/>
      <c r="M674" s="632"/>
      <c r="N674" s="632"/>
      <c r="O674" s="632"/>
      <c r="P674" s="632"/>
      <c r="Q674" s="632"/>
    </row>
    <row r="675" spans="1:17" x14ac:dyDescent="0.3">
      <c r="A675" s="632"/>
      <c r="B675" s="632"/>
      <c r="C675" s="632"/>
      <c r="D675" s="632"/>
      <c r="E675" s="632"/>
      <c r="F675" s="632"/>
      <c r="G675" s="632"/>
      <c r="H675" s="632"/>
      <c r="I675" s="632"/>
      <c r="J675" s="632"/>
      <c r="K675" s="632"/>
      <c r="L675" s="632"/>
      <c r="M675" s="632"/>
      <c r="N675" s="632"/>
      <c r="O675" s="632"/>
      <c r="P675" s="632"/>
      <c r="Q675" s="632"/>
    </row>
    <row r="676" spans="1:17" x14ac:dyDescent="0.3">
      <c r="A676" s="632"/>
      <c r="B676" s="632"/>
      <c r="C676" s="632"/>
      <c r="D676" s="632"/>
      <c r="E676" s="632"/>
      <c r="F676" s="632"/>
      <c r="G676" s="632"/>
      <c r="H676" s="632"/>
      <c r="I676" s="632"/>
      <c r="J676" s="632"/>
      <c r="K676" s="632"/>
      <c r="L676" s="632"/>
      <c r="M676" s="632"/>
      <c r="N676" s="632"/>
      <c r="O676" s="632"/>
      <c r="P676" s="632"/>
      <c r="Q676" s="632"/>
    </row>
    <row r="677" spans="1:17" x14ac:dyDescent="0.3">
      <c r="A677" s="632"/>
      <c r="B677" s="632"/>
      <c r="C677" s="632"/>
      <c r="D677" s="632"/>
      <c r="E677" s="632"/>
      <c r="F677" s="632"/>
      <c r="G677" s="632"/>
      <c r="H677" s="632"/>
      <c r="I677" s="632"/>
      <c r="J677" s="632"/>
      <c r="K677" s="632"/>
      <c r="L677" s="632"/>
      <c r="M677" s="632"/>
      <c r="N677" s="632"/>
      <c r="O677" s="632"/>
      <c r="P677" s="632"/>
      <c r="Q677" s="632"/>
    </row>
    <row r="678" spans="1:17" x14ac:dyDescent="0.3">
      <c r="A678" s="632"/>
      <c r="B678" s="632"/>
      <c r="C678" s="632"/>
      <c r="D678" s="632"/>
      <c r="E678" s="632"/>
      <c r="F678" s="632"/>
      <c r="G678" s="632"/>
      <c r="H678" s="632"/>
      <c r="I678" s="632"/>
      <c r="J678" s="632"/>
      <c r="K678" s="632"/>
      <c r="L678" s="632"/>
      <c r="M678" s="632"/>
      <c r="N678" s="632"/>
      <c r="O678" s="632"/>
      <c r="P678" s="632"/>
      <c r="Q678" s="632"/>
    </row>
    <row r="679" spans="1:17" x14ac:dyDescent="0.3">
      <c r="A679" s="632"/>
      <c r="B679" s="632"/>
      <c r="C679" s="632"/>
      <c r="D679" s="632"/>
      <c r="E679" s="632"/>
      <c r="F679" s="632"/>
      <c r="G679" s="632"/>
      <c r="H679" s="632"/>
      <c r="I679" s="632"/>
      <c r="J679" s="632"/>
      <c r="K679" s="632"/>
      <c r="L679" s="632"/>
      <c r="M679" s="632"/>
      <c r="N679" s="632"/>
      <c r="O679" s="632"/>
      <c r="P679" s="632"/>
      <c r="Q679" s="632"/>
    </row>
    <row r="680" spans="1:17" x14ac:dyDescent="0.3">
      <c r="A680" s="632"/>
      <c r="B680" s="632"/>
      <c r="C680" s="632"/>
      <c r="D680" s="632"/>
      <c r="E680" s="632"/>
      <c r="F680" s="632"/>
      <c r="G680" s="632"/>
      <c r="H680" s="632"/>
      <c r="I680" s="632"/>
      <c r="J680" s="632"/>
      <c r="K680" s="632"/>
      <c r="L680" s="632"/>
      <c r="M680" s="632"/>
      <c r="N680" s="632"/>
      <c r="O680" s="632"/>
      <c r="P680" s="632"/>
      <c r="Q680" s="632"/>
    </row>
    <row r="681" spans="1:17" x14ac:dyDescent="0.3">
      <c r="A681" s="632"/>
      <c r="B681" s="632"/>
      <c r="C681" s="632"/>
      <c r="D681" s="632"/>
      <c r="E681" s="632"/>
      <c r="F681" s="632"/>
      <c r="G681" s="632"/>
      <c r="H681" s="632"/>
      <c r="I681" s="632"/>
      <c r="J681" s="632"/>
      <c r="K681" s="632"/>
      <c r="L681" s="632"/>
      <c r="M681" s="632"/>
      <c r="N681" s="632"/>
      <c r="O681" s="632"/>
      <c r="P681" s="632"/>
      <c r="Q681" s="632"/>
    </row>
    <row r="682" spans="1:17" x14ac:dyDescent="0.3">
      <c r="A682" s="632"/>
      <c r="B682" s="632"/>
      <c r="C682" s="632"/>
      <c r="D682" s="632"/>
      <c r="E682" s="632"/>
      <c r="F682" s="632"/>
      <c r="G682" s="632"/>
      <c r="H682" s="632"/>
      <c r="I682" s="632"/>
      <c r="J682" s="632"/>
      <c r="K682" s="632"/>
      <c r="L682" s="632"/>
      <c r="M682" s="632"/>
      <c r="N682" s="632"/>
      <c r="O682" s="632"/>
      <c r="P682" s="632"/>
      <c r="Q682" s="632"/>
    </row>
    <row r="683" spans="1:17" x14ac:dyDescent="0.3">
      <c r="A683" s="632"/>
      <c r="B683" s="632"/>
      <c r="C683" s="632"/>
      <c r="D683" s="632"/>
      <c r="E683" s="632"/>
      <c r="F683" s="632"/>
      <c r="G683" s="632"/>
      <c r="H683" s="632"/>
      <c r="I683" s="632"/>
      <c r="J683" s="632"/>
      <c r="K683" s="632"/>
      <c r="L683" s="632"/>
      <c r="M683" s="632"/>
      <c r="N683" s="632"/>
      <c r="O683" s="632"/>
      <c r="P683" s="632"/>
      <c r="Q683" s="632"/>
    </row>
    <row r="684" spans="1:17" x14ac:dyDescent="0.3">
      <c r="A684" s="632"/>
      <c r="B684" s="632"/>
      <c r="C684" s="632"/>
      <c r="D684" s="632"/>
      <c r="E684" s="632"/>
      <c r="F684" s="632"/>
      <c r="G684" s="632"/>
      <c r="H684" s="632"/>
      <c r="I684" s="632"/>
      <c r="J684" s="632"/>
      <c r="K684" s="632"/>
      <c r="L684" s="632"/>
      <c r="M684" s="632"/>
      <c r="N684" s="632"/>
      <c r="O684" s="632"/>
      <c r="P684" s="632"/>
      <c r="Q684" s="632"/>
    </row>
    <row r="685" spans="1:17" x14ac:dyDescent="0.3">
      <c r="A685" s="632"/>
      <c r="B685" s="632"/>
      <c r="C685" s="632"/>
      <c r="D685" s="632"/>
      <c r="E685" s="632"/>
      <c r="F685" s="632"/>
      <c r="G685" s="632"/>
      <c r="H685" s="632"/>
      <c r="I685" s="632"/>
      <c r="J685" s="632"/>
      <c r="K685" s="632"/>
      <c r="L685" s="632"/>
      <c r="M685" s="632"/>
      <c r="N685" s="632"/>
      <c r="O685" s="632"/>
      <c r="P685" s="632"/>
      <c r="Q685" s="632"/>
    </row>
  </sheetData>
  <sheetProtection algorithmName="SHA-512" hashValue="J+mA3/GEYLvIsiixP3qeSe7pQCt7d5Yv5peK05fNIPlwxRLuRrvh2EtxUdHbWeDS6EGnGFDTjPRznHtuegVR1Q==" saltValue="jBUNJ2sEUeeEwj3whdBM9Q==" spinCount="100000" sheet="1" objects="1" scenarios="1"/>
  <autoFilter ref="A10:BN180">
    <filterColumn colId="6">
      <filters>
        <filter val="SARLAFT"/>
      </filters>
    </filterColumn>
  </autoFilter>
  <mergeCells count="756">
    <mergeCell ref="A1:H3"/>
    <mergeCell ref="I1:AT1"/>
    <mergeCell ref="I2:AT2"/>
    <mergeCell ref="I3:AG3"/>
    <mergeCell ref="AH3:AT3"/>
    <mergeCell ref="A5:AT5"/>
    <mergeCell ref="A7:A10"/>
    <mergeCell ref="B7:B10"/>
    <mergeCell ref="C7:C10"/>
    <mergeCell ref="D7:E9"/>
    <mergeCell ref="F7:F9"/>
    <mergeCell ref="G7:G10"/>
    <mergeCell ref="H7:H10"/>
    <mergeCell ref="A6:H6"/>
    <mergeCell ref="I6:O6"/>
    <mergeCell ref="I7:I10"/>
    <mergeCell ref="J7:J10"/>
    <mergeCell ref="K7:K10"/>
    <mergeCell ref="L7:L10"/>
    <mergeCell ref="M7:M10"/>
    <mergeCell ref="N7:N10"/>
    <mergeCell ref="O7:O10"/>
    <mergeCell ref="P7:P10"/>
    <mergeCell ref="Q7:Q10"/>
    <mergeCell ref="R7:R10"/>
    <mergeCell ref="AL6:AO7"/>
    <mergeCell ref="AP6:AQ7"/>
    <mergeCell ref="AR6:AT7"/>
    <mergeCell ref="P6:X6"/>
    <mergeCell ref="Y6:AE6"/>
    <mergeCell ref="AF6:AI6"/>
    <mergeCell ref="AJ6:AK7"/>
    <mergeCell ref="AF7:AF10"/>
    <mergeCell ref="AG7:AG10"/>
    <mergeCell ref="AH7:AH10"/>
    <mergeCell ref="AI7:AI8"/>
    <mergeCell ref="S7:X7"/>
    <mergeCell ref="Y7:Y10"/>
    <mergeCell ref="Z7:Z10"/>
    <mergeCell ref="AA7:AA10"/>
    <mergeCell ref="AB7:AB10"/>
    <mergeCell ref="AC7:AC10"/>
    <mergeCell ref="S8:S10"/>
    <mergeCell ref="T8:T10"/>
    <mergeCell ref="U8:U10"/>
    <mergeCell ref="V8:V10"/>
    <mergeCell ref="AT8:AT10"/>
    <mergeCell ref="AI9:AI10"/>
    <mergeCell ref="A11:A14"/>
    <mergeCell ref="B11:B14"/>
    <mergeCell ref="C11:C14"/>
    <mergeCell ref="D11:D14"/>
    <mergeCell ref="E11:E14"/>
    <mergeCell ref="F11:F14"/>
    <mergeCell ref="G11:G14"/>
    <mergeCell ref="H11:H14"/>
    <mergeCell ref="AN8:AN10"/>
    <mergeCell ref="AO8:AO10"/>
    <mergeCell ref="AP8:AP10"/>
    <mergeCell ref="AQ8:AQ10"/>
    <mergeCell ref="AR8:AR10"/>
    <mergeCell ref="AS8:AS10"/>
    <mergeCell ref="W8:W10"/>
    <mergeCell ref="X8:X10"/>
    <mergeCell ref="AJ8:AJ10"/>
    <mergeCell ref="AK8:AK10"/>
    <mergeCell ref="AL8:AL9"/>
    <mergeCell ref="AM8:AM10"/>
    <mergeCell ref="AD7:AD10"/>
    <mergeCell ref="AE7:AE10"/>
    <mergeCell ref="AE11:AE14"/>
    <mergeCell ref="AI11:AI12"/>
    <mergeCell ref="AJ11:AJ12"/>
    <mergeCell ref="AK11:AK12"/>
    <mergeCell ref="A15:A18"/>
    <mergeCell ref="B15:B18"/>
    <mergeCell ref="C15:C18"/>
    <mergeCell ref="D15:D18"/>
    <mergeCell ref="E15:E18"/>
    <mergeCell ref="F15:F18"/>
    <mergeCell ref="I11:I14"/>
    <mergeCell ref="J11:J14"/>
    <mergeCell ref="K11:K14"/>
    <mergeCell ref="M11:M14"/>
    <mergeCell ref="N11:N14"/>
    <mergeCell ref="O11:O14"/>
    <mergeCell ref="AI15:AI16"/>
    <mergeCell ref="AJ15:AJ16"/>
    <mergeCell ref="AK15:AK16"/>
    <mergeCell ref="A19:A22"/>
    <mergeCell ref="B19:B22"/>
    <mergeCell ref="C19:C22"/>
    <mergeCell ref="D19:D22"/>
    <mergeCell ref="E19:E22"/>
    <mergeCell ref="F19:F22"/>
    <mergeCell ref="G19:G22"/>
    <mergeCell ref="N15:N18"/>
    <mergeCell ref="O15:O18"/>
    <mergeCell ref="AE15:AE18"/>
    <mergeCell ref="AF15:AF16"/>
    <mergeCell ref="AG15:AG16"/>
    <mergeCell ref="AH15:AH16"/>
    <mergeCell ref="G15:G18"/>
    <mergeCell ref="H15:H18"/>
    <mergeCell ref="I15:I18"/>
    <mergeCell ref="J15:J18"/>
    <mergeCell ref="K15:K18"/>
    <mergeCell ref="M15:M18"/>
    <mergeCell ref="V19:V22"/>
    <mergeCell ref="W19:W22"/>
    <mergeCell ref="X19:X22"/>
    <mergeCell ref="AE19:AE22"/>
    <mergeCell ref="A23:A26"/>
    <mergeCell ref="B23:B26"/>
    <mergeCell ref="C23:C26"/>
    <mergeCell ref="D23:D26"/>
    <mergeCell ref="E23:E26"/>
    <mergeCell ref="F23:F26"/>
    <mergeCell ref="O19:O22"/>
    <mergeCell ref="Q19:Q22"/>
    <mergeCell ref="R19:R22"/>
    <mergeCell ref="S19:S22"/>
    <mergeCell ref="T19:T22"/>
    <mergeCell ref="U19:U22"/>
    <mergeCell ref="H19:H22"/>
    <mergeCell ref="I19:I22"/>
    <mergeCell ref="J19:J22"/>
    <mergeCell ref="K19:K22"/>
    <mergeCell ref="M19:M22"/>
    <mergeCell ref="N19:N22"/>
    <mergeCell ref="U23:U26"/>
    <mergeCell ref="V23:V26"/>
    <mergeCell ref="W23:W26"/>
    <mergeCell ref="X23:X26"/>
    <mergeCell ref="AE23:AE26"/>
    <mergeCell ref="A27:A30"/>
    <mergeCell ref="B27:B30"/>
    <mergeCell ref="C27:C30"/>
    <mergeCell ref="D27:D30"/>
    <mergeCell ref="E27:E30"/>
    <mergeCell ref="N23:N26"/>
    <mergeCell ref="O23:O26"/>
    <mergeCell ref="Q23:Q26"/>
    <mergeCell ref="R23:R26"/>
    <mergeCell ref="S23:S26"/>
    <mergeCell ref="T23:T26"/>
    <mergeCell ref="G23:G26"/>
    <mergeCell ref="H23:H26"/>
    <mergeCell ref="I23:I26"/>
    <mergeCell ref="J23:J26"/>
    <mergeCell ref="K23:K26"/>
    <mergeCell ref="M23:M26"/>
    <mergeCell ref="AH27:AH29"/>
    <mergeCell ref="AI27:AI29"/>
    <mergeCell ref="AJ27:AJ29"/>
    <mergeCell ref="AK27:AK29"/>
    <mergeCell ref="A31:A34"/>
    <mergeCell ref="B31:B34"/>
    <mergeCell ref="C31:C34"/>
    <mergeCell ref="D31:D34"/>
    <mergeCell ref="E31:E34"/>
    <mergeCell ref="F31:F34"/>
    <mergeCell ref="M27:M30"/>
    <mergeCell ref="N27:N30"/>
    <mergeCell ref="O27:O30"/>
    <mergeCell ref="AE27:AE30"/>
    <mergeCell ref="AF27:AF29"/>
    <mergeCell ref="AG27:AG29"/>
    <mergeCell ref="F27:F30"/>
    <mergeCell ref="G27:G30"/>
    <mergeCell ref="H27:H30"/>
    <mergeCell ref="I27:I30"/>
    <mergeCell ref="J27:J30"/>
    <mergeCell ref="K27:K30"/>
    <mergeCell ref="N31:N34"/>
    <mergeCell ref="O31:O34"/>
    <mergeCell ref="AE31:AE34"/>
    <mergeCell ref="A35:A38"/>
    <mergeCell ref="B35:B38"/>
    <mergeCell ref="C35:C38"/>
    <mergeCell ref="D35:D38"/>
    <mergeCell ref="E35:E38"/>
    <mergeCell ref="F35:F38"/>
    <mergeCell ref="G35:G38"/>
    <mergeCell ref="G31:G34"/>
    <mergeCell ref="H31:H34"/>
    <mergeCell ref="I31:I34"/>
    <mergeCell ref="J31:J34"/>
    <mergeCell ref="K31:K34"/>
    <mergeCell ref="M31:M34"/>
    <mergeCell ref="O35:O38"/>
    <mergeCell ref="AE35:AE38"/>
    <mergeCell ref="A39:A42"/>
    <mergeCell ref="B39:B42"/>
    <mergeCell ref="C39:C42"/>
    <mergeCell ref="D39:D42"/>
    <mergeCell ref="E39:E42"/>
    <mergeCell ref="F39:F42"/>
    <mergeCell ref="G39:G42"/>
    <mergeCell ref="H39:H42"/>
    <mergeCell ref="H35:H38"/>
    <mergeCell ref="I35:I38"/>
    <mergeCell ref="J35:J38"/>
    <mergeCell ref="K35:K38"/>
    <mergeCell ref="M35:M38"/>
    <mergeCell ref="N35:N38"/>
    <mergeCell ref="AE39:AE42"/>
    <mergeCell ref="A43:A46"/>
    <mergeCell ref="B43:B46"/>
    <mergeCell ref="C43:C46"/>
    <mergeCell ref="D43:D46"/>
    <mergeCell ref="E43:E46"/>
    <mergeCell ref="F43:F46"/>
    <mergeCell ref="G43:G46"/>
    <mergeCell ref="H43:H46"/>
    <mergeCell ref="I43:I46"/>
    <mergeCell ref="I39:I42"/>
    <mergeCell ref="J39:J42"/>
    <mergeCell ref="K39:K42"/>
    <mergeCell ref="M39:M42"/>
    <mergeCell ref="N39:N42"/>
    <mergeCell ref="O39:O42"/>
    <mergeCell ref="J47:J50"/>
    <mergeCell ref="K47:K50"/>
    <mergeCell ref="M47:M50"/>
    <mergeCell ref="N47:N50"/>
    <mergeCell ref="O47:O50"/>
    <mergeCell ref="AE47:AE50"/>
    <mergeCell ref="AE43:AE46"/>
    <mergeCell ref="A47:A50"/>
    <mergeCell ref="B47:B50"/>
    <mergeCell ref="C47:C50"/>
    <mergeCell ref="D47:D50"/>
    <mergeCell ref="E47:E50"/>
    <mergeCell ref="F47:F50"/>
    <mergeCell ref="G47:G50"/>
    <mergeCell ref="H47:H50"/>
    <mergeCell ref="I47:I50"/>
    <mergeCell ref="J43:J46"/>
    <mergeCell ref="K43:K46"/>
    <mergeCell ref="M43:M46"/>
    <mergeCell ref="N43:N46"/>
    <mergeCell ref="O43:O46"/>
    <mergeCell ref="Q43:Q46"/>
    <mergeCell ref="N51:N54"/>
    <mergeCell ref="O51:O54"/>
    <mergeCell ref="AE51:AE54"/>
    <mergeCell ref="A55:A58"/>
    <mergeCell ref="B55:B58"/>
    <mergeCell ref="C55:C58"/>
    <mergeCell ref="D55:D58"/>
    <mergeCell ref="E55:E58"/>
    <mergeCell ref="F55:F58"/>
    <mergeCell ref="G55:G58"/>
    <mergeCell ref="G51:G54"/>
    <mergeCell ref="H51:H54"/>
    <mergeCell ref="I51:I54"/>
    <mergeCell ref="J51:J54"/>
    <mergeCell ref="K51:K54"/>
    <mergeCell ref="M51:M54"/>
    <mergeCell ref="A51:A54"/>
    <mergeCell ref="B51:B54"/>
    <mergeCell ref="C51:C54"/>
    <mergeCell ref="D51:D54"/>
    <mergeCell ref="E51:E54"/>
    <mergeCell ref="F51:F54"/>
    <mergeCell ref="T55:T58"/>
    <mergeCell ref="AE55:AE58"/>
    <mergeCell ref="A59:A62"/>
    <mergeCell ref="B59:B62"/>
    <mergeCell ref="C59:C62"/>
    <mergeCell ref="D59:D62"/>
    <mergeCell ref="E59:E62"/>
    <mergeCell ref="H55:H58"/>
    <mergeCell ref="I55:I58"/>
    <mergeCell ref="J55:J58"/>
    <mergeCell ref="K55:K58"/>
    <mergeCell ref="M55:M58"/>
    <mergeCell ref="N55:N58"/>
    <mergeCell ref="F59:F62"/>
    <mergeCell ref="G59:G62"/>
    <mergeCell ref="H59:H62"/>
    <mergeCell ref="I59:I62"/>
    <mergeCell ref="J59:J62"/>
    <mergeCell ref="K59:K62"/>
    <mergeCell ref="O55:O58"/>
    <mergeCell ref="Q55:Q58"/>
    <mergeCell ref="S55:S58"/>
    <mergeCell ref="T59:T62"/>
    <mergeCell ref="U59:U62"/>
    <mergeCell ref="V59:V62"/>
    <mergeCell ref="W59:W62"/>
    <mergeCell ref="X59:X62"/>
    <mergeCell ref="AE59:AE62"/>
    <mergeCell ref="M59:M62"/>
    <mergeCell ref="N59:N62"/>
    <mergeCell ref="O59:O62"/>
    <mergeCell ref="Q59:Q62"/>
    <mergeCell ref="R59:R62"/>
    <mergeCell ref="S59:S62"/>
    <mergeCell ref="N63:N64"/>
    <mergeCell ref="O63:O64"/>
    <mergeCell ref="AE63:AE64"/>
    <mergeCell ref="A65:A68"/>
    <mergeCell ref="B65:B68"/>
    <mergeCell ref="C65:C68"/>
    <mergeCell ref="D65:D68"/>
    <mergeCell ref="E65:E68"/>
    <mergeCell ref="F65:F68"/>
    <mergeCell ref="G65:G68"/>
    <mergeCell ref="G63:G64"/>
    <mergeCell ref="H63:H64"/>
    <mergeCell ref="I63:I64"/>
    <mergeCell ref="J63:J64"/>
    <mergeCell ref="L63:L64"/>
    <mergeCell ref="M63:M64"/>
    <mergeCell ref="A63:A64"/>
    <mergeCell ref="B63:B64"/>
    <mergeCell ref="C63:C64"/>
    <mergeCell ref="D63:D64"/>
    <mergeCell ref="E63:E64"/>
    <mergeCell ref="F63:F64"/>
    <mergeCell ref="O65:O68"/>
    <mergeCell ref="AE65:AE68"/>
    <mergeCell ref="A69:A72"/>
    <mergeCell ref="B69:B72"/>
    <mergeCell ref="C69:C72"/>
    <mergeCell ref="D69:D72"/>
    <mergeCell ref="E69:E72"/>
    <mergeCell ref="F69:F72"/>
    <mergeCell ref="G69:G72"/>
    <mergeCell ref="H69:H72"/>
    <mergeCell ref="H65:H68"/>
    <mergeCell ref="I65:I68"/>
    <mergeCell ref="J65:J68"/>
    <mergeCell ref="K65:K68"/>
    <mergeCell ref="M65:M68"/>
    <mergeCell ref="N65:N68"/>
    <mergeCell ref="O69:O72"/>
    <mergeCell ref="AE69:AE72"/>
    <mergeCell ref="A73:A76"/>
    <mergeCell ref="B73:B76"/>
    <mergeCell ref="C73:C76"/>
    <mergeCell ref="D73:D76"/>
    <mergeCell ref="E73:E76"/>
    <mergeCell ref="F73:F76"/>
    <mergeCell ref="G73:G76"/>
    <mergeCell ref="H73:H76"/>
    <mergeCell ref="I69:I72"/>
    <mergeCell ref="J69:J72"/>
    <mergeCell ref="K69:K72"/>
    <mergeCell ref="L69:L72"/>
    <mergeCell ref="M69:M72"/>
    <mergeCell ref="N69:N72"/>
    <mergeCell ref="O73:O76"/>
    <mergeCell ref="AE73:AE76"/>
    <mergeCell ref="A77:A80"/>
    <mergeCell ref="B77:B80"/>
    <mergeCell ref="C77:C80"/>
    <mergeCell ref="D77:D80"/>
    <mergeCell ref="E77:E80"/>
    <mergeCell ref="F77:F80"/>
    <mergeCell ref="G77:G80"/>
    <mergeCell ref="H77:H80"/>
    <mergeCell ref="I73:I76"/>
    <mergeCell ref="J73:J76"/>
    <mergeCell ref="K73:K76"/>
    <mergeCell ref="L73:L76"/>
    <mergeCell ref="M73:M76"/>
    <mergeCell ref="N73:N76"/>
    <mergeCell ref="O77:O80"/>
    <mergeCell ref="AE77:AE80"/>
    <mergeCell ref="A81:A84"/>
    <mergeCell ref="B81:B84"/>
    <mergeCell ref="C81:C84"/>
    <mergeCell ref="D81:D84"/>
    <mergeCell ref="E81:E84"/>
    <mergeCell ref="F81:F84"/>
    <mergeCell ref="G81:G84"/>
    <mergeCell ref="H81:H84"/>
    <mergeCell ref="I77:I80"/>
    <mergeCell ref="J77:J80"/>
    <mergeCell ref="K77:K80"/>
    <mergeCell ref="L77:L80"/>
    <mergeCell ref="M77:M80"/>
    <mergeCell ref="N77:N80"/>
    <mergeCell ref="O81:O84"/>
    <mergeCell ref="AE81:AE84"/>
    <mergeCell ref="A85:A86"/>
    <mergeCell ref="B85:B86"/>
    <mergeCell ref="C85:C86"/>
    <mergeCell ref="D85:D86"/>
    <mergeCell ref="E85:E86"/>
    <mergeCell ref="F85:F86"/>
    <mergeCell ref="G85:G86"/>
    <mergeCell ref="H85:H86"/>
    <mergeCell ref="I81:I84"/>
    <mergeCell ref="J81:J84"/>
    <mergeCell ref="K81:K84"/>
    <mergeCell ref="L81:L84"/>
    <mergeCell ref="M81:M84"/>
    <mergeCell ref="N81:N84"/>
    <mergeCell ref="AE85:AE86"/>
    <mergeCell ref="A87:A90"/>
    <mergeCell ref="B87:B90"/>
    <mergeCell ref="C87:C90"/>
    <mergeCell ref="D87:D90"/>
    <mergeCell ref="E87:E90"/>
    <mergeCell ref="F87:F90"/>
    <mergeCell ref="G87:G90"/>
    <mergeCell ref="H87:H90"/>
    <mergeCell ref="I87:I90"/>
    <mergeCell ref="I85:I86"/>
    <mergeCell ref="J85:J86"/>
    <mergeCell ref="L85:L86"/>
    <mergeCell ref="M85:M86"/>
    <mergeCell ref="N85:N86"/>
    <mergeCell ref="O85:O86"/>
    <mergeCell ref="AE87:AE90"/>
    <mergeCell ref="A91:A94"/>
    <mergeCell ref="B91:B94"/>
    <mergeCell ref="C91:C94"/>
    <mergeCell ref="D91:D94"/>
    <mergeCell ref="E91:E94"/>
    <mergeCell ref="F91:F94"/>
    <mergeCell ref="G91:G94"/>
    <mergeCell ref="H91:H94"/>
    <mergeCell ref="I91:I94"/>
    <mergeCell ref="J87:J90"/>
    <mergeCell ref="K87:K90"/>
    <mergeCell ref="L87:L90"/>
    <mergeCell ref="M87:M90"/>
    <mergeCell ref="N87:N90"/>
    <mergeCell ref="O87:O90"/>
    <mergeCell ref="AE91:AE94"/>
    <mergeCell ref="A95:A98"/>
    <mergeCell ref="B95:B98"/>
    <mergeCell ref="C95:C98"/>
    <mergeCell ref="D95:D98"/>
    <mergeCell ref="E95:E98"/>
    <mergeCell ref="F95:F98"/>
    <mergeCell ref="G95:G98"/>
    <mergeCell ref="H95:H98"/>
    <mergeCell ref="I95:I98"/>
    <mergeCell ref="J91:J94"/>
    <mergeCell ref="K91:K94"/>
    <mergeCell ref="L91:L94"/>
    <mergeCell ref="M91:M94"/>
    <mergeCell ref="N91:N94"/>
    <mergeCell ref="O91:O94"/>
    <mergeCell ref="AE95:AE98"/>
    <mergeCell ref="A99:A102"/>
    <mergeCell ref="B99:B102"/>
    <mergeCell ref="C99:C102"/>
    <mergeCell ref="D99:D102"/>
    <mergeCell ref="E99:E102"/>
    <mergeCell ref="F99:F102"/>
    <mergeCell ref="G99:G102"/>
    <mergeCell ref="H99:H102"/>
    <mergeCell ref="I99:I102"/>
    <mergeCell ref="J95:J98"/>
    <mergeCell ref="K95:K98"/>
    <mergeCell ref="L95:L98"/>
    <mergeCell ref="M95:M98"/>
    <mergeCell ref="N95:N98"/>
    <mergeCell ref="O95:O98"/>
    <mergeCell ref="AE99:AE102"/>
    <mergeCell ref="A103:A106"/>
    <mergeCell ref="B103:B106"/>
    <mergeCell ref="C103:C106"/>
    <mergeCell ref="D103:D106"/>
    <mergeCell ref="E103:E106"/>
    <mergeCell ref="F103:F106"/>
    <mergeCell ref="G103:G106"/>
    <mergeCell ref="H103:H106"/>
    <mergeCell ref="I103:I106"/>
    <mergeCell ref="J99:J102"/>
    <mergeCell ref="K99:K102"/>
    <mergeCell ref="L99:L102"/>
    <mergeCell ref="M99:M102"/>
    <mergeCell ref="N99:N102"/>
    <mergeCell ref="O99:O102"/>
    <mergeCell ref="AE103:AE106"/>
    <mergeCell ref="A107:A110"/>
    <mergeCell ref="B107:B110"/>
    <mergeCell ref="C107:C110"/>
    <mergeCell ref="D107:D110"/>
    <mergeCell ref="E107:E110"/>
    <mergeCell ref="F107:F110"/>
    <mergeCell ref="G107:G110"/>
    <mergeCell ref="H107:H110"/>
    <mergeCell ref="I107:I110"/>
    <mergeCell ref="J103:J106"/>
    <mergeCell ref="K103:K106"/>
    <mergeCell ref="L103:L106"/>
    <mergeCell ref="M103:M106"/>
    <mergeCell ref="N103:N106"/>
    <mergeCell ref="O103:O106"/>
    <mergeCell ref="AE107:AE110"/>
    <mergeCell ref="A111:A114"/>
    <mergeCell ref="B111:B114"/>
    <mergeCell ref="C111:C114"/>
    <mergeCell ref="D111:D114"/>
    <mergeCell ref="E111:E114"/>
    <mergeCell ref="F111:F114"/>
    <mergeCell ref="G111:G114"/>
    <mergeCell ref="H111:H114"/>
    <mergeCell ref="I111:I114"/>
    <mergeCell ref="J107:J110"/>
    <mergeCell ref="K107:K110"/>
    <mergeCell ref="L107:L110"/>
    <mergeCell ref="M107:M110"/>
    <mergeCell ref="N107:N110"/>
    <mergeCell ref="O107:O110"/>
    <mergeCell ref="AE111:AE114"/>
    <mergeCell ref="A115:A118"/>
    <mergeCell ref="B115:B118"/>
    <mergeCell ref="C115:C118"/>
    <mergeCell ref="D115:D118"/>
    <mergeCell ref="E115:E118"/>
    <mergeCell ref="F115:F118"/>
    <mergeCell ref="G115:G118"/>
    <mergeCell ref="H115:H118"/>
    <mergeCell ref="I115:I118"/>
    <mergeCell ref="J111:J114"/>
    <mergeCell ref="K111:K114"/>
    <mergeCell ref="L111:L114"/>
    <mergeCell ref="M111:M114"/>
    <mergeCell ref="N111:N114"/>
    <mergeCell ref="O111:O114"/>
    <mergeCell ref="AE115:AE118"/>
    <mergeCell ref="AE119:AE123"/>
    <mergeCell ref="A120:A123"/>
    <mergeCell ref="B120:B123"/>
    <mergeCell ref="C120:C123"/>
    <mergeCell ref="D120:D123"/>
    <mergeCell ref="E120:E123"/>
    <mergeCell ref="F120:F123"/>
    <mergeCell ref="G120:G123"/>
    <mergeCell ref="H120:H123"/>
    <mergeCell ref="J115:J118"/>
    <mergeCell ref="K115:K118"/>
    <mergeCell ref="L115:L118"/>
    <mergeCell ref="M115:M118"/>
    <mergeCell ref="N115:N118"/>
    <mergeCell ref="O115:O118"/>
    <mergeCell ref="O120:O123"/>
    <mergeCell ref="A124:A125"/>
    <mergeCell ref="B124:B125"/>
    <mergeCell ref="C124:C125"/>
    <mergeCell ref="D124:D125"/>
    <mergeCell ref="E124:E125"/>
    <mergeCell ref="F124:F125"/>
    <mergeCell ref="G124:G125"/>
    <mergeCell ref="H124:H125"/>
    <mergeCell ref="I124:I125"/>
    <mergeCell ref="I120:I123"/>
    <mergeCell ref="J120:J123"/>
    <mergeCell ref="K120:K123"/>
    <mergeCell ref="L120:L123"/>
    <mergeCell ref="M120:M123"/>
    <mergeCell ref="N120:N123"/>
    <mergeCell ref="AE124:AE125"/>
    <mergeCell ref="A126:A129"/>
    <mergeCell ref="B126:B129"/>
    <mergeCell ref="C126:C129"/>
    <mergeCell ref="D126:D129"/>
    <mergeCell ref="E126:E129"/>
    <mergeCell ref="F126:F129"/>
    <mergeCell ref="G126:G129"/>
    <mergeCell ref="H126:H129"/>
    <mergeCell ref="I126:I129"/>
    <mergeCell ref="J124:J125"/>
    <mergeCell ref="K124:K125"/>
    <mergeCell ref="L124:L125"/>
    <mergeCell ref="M124:M125"/>
    <mergeCell ref="N124:N125"/>
    <mergeCell ref="O124:O125"/>
    <mergeCell ref="AE126:AE129"/>
    <mergeCell ref="A130:A133"/>
    <mergeCell ref="B130:B133"/>
    <mergeCell ref="C130:C133"/>
    <mergeCell ref="D130:D133"/>
    <mergeCell ref="E130:E133"/>
    <mergeCell ref="F130:F133"/>
    <mergeCell ref="G130:G133"/>
    <mergeCell ref="H130:H133"/>
    <mergeCell ref="I130:I133"/>
    <mergeCell ref="J126:J129"/>
    <mergeCell ref="K126:K129"/>
    <mergeCell ref="L126:L129"/>
    <mergeCell ref="M126:M129"/>
    <mergeCell ref="N126:N129"/>
    <mergeCell ref="O126:O129"/>
    <mergeCell ref="AE130:AE133"/>
    <mergeCell ref="A134:A137"/>
    <mergeCell ref="B134:B137"/>
    <mergeCell ref="C134:C137"/>
    <mergeCell ref="D134:D137"/>
    <mergeCell ref="E134:E137"/>
    <mergeCell ref="F134:F137"/>
    <mergeCell ref="G134:G137"/>
    <mergeCell ref="H134:H137"/>
    <mergeCell ref="I134:I137"/>
    <mergeCell ref="J130:J133"/>
    <mergeCell ref="K130:K133"/>
    <mergeCell ref="L130:L133"/>
    <mergeCell ref="M130:M133"/>
    <mergeCell ref="N130:N133"/>
    <mergeCell ref="O130:O133"/>
    <mergeCell ref="AE134:AE137"/>
    <mergeCell ref="A138:A141"/>
    <mergeCell ref="B138:B141"/>
    <mergeCell ref="C138:C141"/>
    <mergeCell ref="D138:D141"/>
    <mergeCell ref="E138:E141"/>
    <mergeCell ref="F138:F141"/>
    <mergeCell ref="G138:G141"/>
    <mergeCell ref="H138:H141"/>
    <mergeCell ref="I138:I141"/>
    <mergeCell ref="J134:J137"/>
    <mergeCell ref="K134:K137"/>
    <mergeCell ref="L134:L137"/>
    <mergeCell ref="M134:M137"/>
    <mergeCell ref="N134:N137"/>
    <mergeCell ref="O134:O137"/>
    <mergeCell ref="AE138:AE141"/>
    <mergeCell ref="A142:A145"/>
    <mergeCell ref="B142:B145"/>
    <mergeCell ref="C142:C145"/>
    <mergeCell ref="D142:D145"/>
    <mergeCell ref="E142:E145"/>
    <mergeCell ref="F142:F145"/>
    <mergeCell ref="G142:G145"/>
    <mergeCell ref="H142:H145"/>
    <mergeCell ref="I142:I145"/>
    <mergeCell ref="J138:J141"/>
    <mergeCell ref="K138:K141"/>
    <mergeCell ref="L138:L141"/>
    <mergeCell ref="M138:M141"/>
    <mergeCell ref="N138:N141"/>
    <mergeCell ref="O138:O141"/>
    <mergeCell ref="J142:J145"/>
    <mergeCell ref="K142:K145"/>
    <mergeCell ref="AE142:AE145"/>
    <mergeCell ref="A146:A147"/>
    <mergeCell ref="B146:B147"/>
    <mergeCell ref="C146:C147"/>
    <mergeCell ref="D146:D147"/>
    <mergeCell ref="E146:E147"/>
    <mergeCell ref="F146:F147"/>
    <mergeCell ref="G146:G147"/>
    <mergeCell ref="N146:N147"/>
    <mergeCell ref="O146:O147"/>
    <mergeCell ref="AE146:AE147"/>
    <mergeCell ref="AJ146:AJ147"/>
    <mergeCell ref="AK146:AK147"/>
    <mergeCell ref="A148:A149"/>
    <mergeCell ref="B148:B149"/>
    <mergeCell ref="C148:C149"/>
    <mergeCell ref="D148:D149"/>
    <mergeCell ref="E148:E149"/>
    <mergeCell ref="H146:H147"/>
    <mergeCell ref="I146:I147"/>
    <mergeCell ref="J146:J147"/>
    <mergeCell ref="K146:K147"/>
    <mergeCell ref="L146:L147"/>
    <mergeCell ref="M146:M147"/>
    <mergeCell ref="F148:F149"/>
    <mergeCell ref="G148:G149"/>
    <mergeCell ref="H148:H149"/>
    <mergeCell ref="AE148:AE153"/>
    <mergeCell ref="A150:A153"/>
    <mergeCell ref="B150:B153"/>
    <mergeCell ref="C150:C153"/>
    <mergeCell ref="D150:D153"/>
    <mergeCell ref="E150:E153"/>
    <mergeCell ref="F150:F153"/>
    <mergeCell ref="G150:G153"/>
    <mergeCell ref="H150:H153"/>
    <mergeCell ref="A154:A157"/>
    <mergeCell ref="B154:B157"/>
    <mergeCell ref="C154:C157"/>
    <mergeCell ref="D154:D157"/>
    <mergeCell ref="E154:E157"/>
    <mergeCell ref="F154:F157"/>
    <mergeCell ref="G154:G157"/>
    <mergeCell ref="H154:H157"/>
    <mergeCell ref="AE154:AE157"/>
    <mergeCell ref="A158:A161"/>
    <mergeCell ref="B158:B161"/>
    <mergeCell ref="C158:C161"/>
    <mergeCell ref="D158:D161"/>
    <mergeCell ref="E158:E161"/>
    <mergeCell ref="F158:F161"/>
    <mergeCell ref="G158:G161"/>
    <mergeCell ref="H158:H161"/>
    <mergeCell ref="P158:P161"/>
    <mergeCell ref="W158:W161"/>
    <mergeCell ref="X158:X161"/>
    <mergeCell ref="AE158:AE161"/>
    <mergeCell ref="A162:A165"/>
    <mergeCell ref="B162:B165"/>
    <mergeCell ref="C162:C165"/>
    <mergeCell ref="D162:D165"/>
    <mergeCell ref="E162:E165"/>
    <mergeCell ref="F162:F165"/>
    <mergeCell ref="G162:G165"/>
    <mergeCell ref="Q158:Q161"/>
    <mergeCell ref="R158:R161"/>
    <mergeCell ref="S158:S161"/>
    <mergeCell ref="T158:T161"/>
    <mergeCell ref="U158:U161"/>
    <mergeCell ref="V158:V161"/>
    <mergeCell ref="AE162:AE165"/>
    <mergeCell ref="A166:A169"/>
    <mergeCell ref="B166:B169"/>
    <mergeCell ref="C166:C169"/>
    <mergeCell ref="D166:D169"/>
    <mergeCell ref="E166:E169"/>
    <mergeCell ref="F166:F169"/>
    <mergeCell ref="G166:G169"/>
    <mergeCell ref="AE166:AE169"/>
    <mergeCell ref="A179:B179"/>
    <mergeCell ref="C179:G179"/>
    <mergeCell ref="H179:J179"/>
    <mergeCell ref="A180:B180"/>
    <mergeCell ref="C180:G180"/>
    <mergeCell ref="H180:J180"/>
    <mergeCell ref="G170:G173"/>
    <mergeCell ref="AE170:AE173"/>
    <mergeCell ref="A174:A177"/>
    <mergeCell ref="B174:B177"/>
    <mergeCell ref="C174:C177"/>
    <mergeCell ref="D174:D177"/>
    <mergeCell ref="E174:E177"/>
    <mergeCell ref="F174:F177"/>
    <mergeCell ref="G174:G177"/>
    <mergeCell ref="AE174:AE177"/>
    <mergeCell ref="A170:A173"/>
    <mergeCell ref="B170:B173"/>
    <mergeCell ref="C170:C173"/>
    <mergeCell ref="D170:D173"/>
    <mergeCell ref="E170:E173"/>
    <mergeCell ref="F170:F173"/>
    <mergeCell ref="A185:B185"/>
    <mergeCell ref="C185:E185"/>
    <mergeCell ref="F185:G185"/>
    <mergeCell ref="A182:B182"/>
    <mergeCell ref="C182:E182"/>
    <mergeCell ref="F182:G182"/>
    <mergeCell ref="A183:B183"/>
    <mergeCell ref="C183:E183"/>
    <mergeCell ref="A184:B184"/>
    <mergeCell ref="C184:E184"/>
    <mergeCell ref="F184:G184"/>
  </mergeCells>
  <conditionalFormatting sqref="M126">
    <cfRule type="cellIs" dxfId="2029" priority="1233" operator="equal">
      <formula>"Catastrófico"</formula>
    </cfRule>
    <cfRule type="cellIs" dxfId="2028" priority="1234" operator="equal">
      <formula>"Mayor"</formula>
    </cfRule>
    <cfRule type="cellIs" dxfId="2027" priority="1235" operator="equal">
      <formula>"Moderado"</formula>
    </cfRule>
    <cfRule type="cellIs" dxfId="2026" priority="1236" operator="equal">
      <formula>"Menor"</formula>
    </cfRule>
    <cfRule type="cellIs" dxfId="2025" priority="1237" operator="equal">
      <formula>"Leve"</formula>
    </cfRule>
  </conditionalFormatting>
  <conditionalFormatting sqref="I126">
    <cfRule type="cellIs" dxfId="2024" priority="1228" operator="equal">
      <formula>"Muy Alta"</formula>
    </cfRule>
    <cfRule type="cellIs" dxfId="2023" priority="1229" operator="equal">
      <formula>"Alta"</formula>
    </cfRule>
    <cfRule type="cellIs" dxfId="2022" priority="1230" operator="equal">
      <formula>"Media"</formula>
    </cfRule>
    <cfRule type="cellIs" dxfId="2021" priority="1231" operator="equal">
      <formula>"Baja"</formula>
    </cfRule>
    <cfRule type="cellIs" dxfId="2020" priority="1232" operator="equal">
      <formula>"Muy Baja"</formula>
    </cfRule>
  </conditionalFormatting>
  <conditionalFormatting sqref="O126">
    <cfRule type="cellIs" dxfId="2019" priority="1224" operator="equal">
      <formula>"Extremo"</formula>
    </cfRule>
    <cfRule type="cellIs" dxfId="2018" priority="1225" operator="equal">
      <formula>"Alto"</formula>
    </cfRule>
    <cfRule type="cellIs" dxfId="2017" priority="1226" operator="equal">
      <formula>"Moderado"</formula>
    </cfRule>
    <cfRule type="cellIs" dxfId="2016" priority="1227" operator="equal">
      <formula>"Bajo"</formula>
    </cfRule>
  </conditionalFormatting>
  <conditionalFormatting sqref="L126">
    <cfRule type="containsText" dxfId="2015" priority="1223" operator="containsText" text="❌">
      <formula>NOT(ISERROR(SEARCH("❌",L126)))</formula>
    </cfRule>
  </conditionalFormatting>
  <conditionalFormatting sqref="M130">
    <cfRule type="cellIs" dxfId="2014" priority="1218" operator="equal">
      <formula>"Catastrófico"</formula>
    </cfRule>
    <cfRule type="cellIs" dxfId="2013" priority="1219" operator="equal">
      <formula>"Mayor"</formula>
    </cfRule>
    <cfRule type="cellIs" dxfId="2012" priority="1220" operator="equal">
      <formula>"Moderado"</formula>
    </cfRule>
    <cfRule type="cellIs" dxfId="2011" priority="1221" operator="equal">
      <formula>"Menor"</formula>
    </cfRule>
    <cfRule type="cellIs" dxfId="2010" priority="1222" operator="equal">
      <formula>"Leve"</formula>
    </cfRule>
  </conditionalFormatting>
  <conditionalFormatting sqref="I130">
    <cfRule type="cellIs" dxfId="2009" priority="1213" operator="equal">
      <formula>"Muy Alta"</formula>
    </cfRule>
    <cfRule type="cellIs" dxfId="2008" priority="1214" operator="equal">
      <formula>"Alta"</formula>
    </cfRule>
    <cfRule type="cellIs" dxfId="2007" priority="1215" operator="equal">
      <formula>"Media"</formula>
    </cfRule>
    <cfRule type="cellIs" dxfId="2006" priority="1216" operator="equal">
      <formula>"Baja"</formula>
    </cfRule>
    <cfRule type="cellIs" dxfId="2005" priority="1217" operator="equal">
      <formula>"Muy Baja"</formula>
    </cfRule>
  </conditionalFormatting>
  <conditionalFormatting sqref="O130">
    <cfRule type="cellIs" dxfId="2004" priority="1209" operator="equal">
      <formula>"Extremo"</formula>
    </cfRule>
    <cfRule type="cellIs" dxfId="2003" priority="1210" operator="equal">
      <formula>"Alto"</formula>
    </cfRule>
    <cfRule type="cellIs" dxfId="2002" priority="1211" operator="equal">
      <formula>"Moderado"</formula>
    </cfRule>
    <cfRule type="cellIs" dxfId="2001" priority="1212" operator="equal">
      <formula>"Bajo"</formula>
    </cfRule>
  </conditionalFormatting>
  <conditionalFormatting sqref="L130">
    <cfRule type="containsText" dxfId="2000" priority="1208" operator="containsText" text="❌">
      <formula>NOT(ISERROR(SEARCH("❌",L130)))</formula>
    </cfRule>
  </conditionalFormatting>
  <conditionalFormatting sqref="M23">
    <cfRule type="cellIs" dxfId="1999" priority="1203" operator="equal">
      <formula>"Catastrófico"</formula>
    </cfRule>
    <cfRule type="cellIs" dxfId="1998" priority="1204" operator="equal">
      <formula>"Mayor"</formula>
    </cfRule>
    <cfRule type="cellIs" dxfId="1997" priority="1205" operator="equal">
      <formula>"Moderado"</formula>
    </cfRule>
    <cfRule type="cellIs" dxfId="1996" priority="1206" operator="equal">
      <formula>"Menor"</formula>
    </cfRule>
    <cfRule type="cellIs" dxfId="1995" priority="1207" operator="equal">
      <formula>"Leve"</formula>
    </cfRule>
  </conditionalFormatting>
  <conditionalFormatting sqref="I23">
    <cfRule type="cellIs" dxfId="1994" priority="1198" operator="equal">
      <formula>"Muy Alta"</formula>
    </cfRule>
    <cfRule type="cellIs" dxfId="1993" priority="1199" operator="equal">
      <formula>"Alta"</formula>
    </cfRule>
    <cfRule type="cellIs" dxfId="1992" priority="1200" operator="equal">
      <formula>"Media"</formula>
    </cfRule>
    <cfRule type="cellIs" dxfId="1991" priority="1201" operator="equal">
      <formula>"Baja"</formula>
    </cfRule>
    <cfRule type="cellIs" dxfId="1990" priority="1202" operator="equal">
      <formula>"Muy Baja"</formula>
    </cfRule>
  </conditionalFormatting>
  <conditionalFormatting sqref="O23">
    <cfRule type="cellIs" dxfId="1989" priority="1194" operator="equal">
      <formula>"Extremo"</formula>
    </cfRule>
    <cfRule type="cellIs" dxfId="1988" priority="1195" operator="equal">
      <formula>"Alto"</formula>
    </cfRule>
    <cfRule type="cellIs" dxfId="1987" priority="1196" operator="equal">
      <formula>"Moderado"</formula>
    </cfRule>
    <cfRule type="cellIs" dxfId="1986" priority="1197" operator="equal">
      <formula>"Bajo"</formula>
    </cfRule>
  </conditionalFormatting>
  <conditionalFormatting sqref="L23:L26">
    <cfRule type="containsText" dxfId="1985" priority="1193" operator="containsText" text="❌">
      <formula>NOT(ISERROR(SEARCH("❌",L23)))</formula>
    </cfRule>
  </conditionalFormatting>
  <conditionalFormatting sqref="M134">
    <cfRule type="cellIs" dxfId="1984" priority="1188" operator="equal">
      <formula>"Catastrófico"</formula>
    </cfRule>
    <cfRule type="cellIs" dxfId="1983" priority="1189" operator="equal">
      <formula>"Mayor"</formula>
    </cfRule>
    <cfRule type="cellIs" dxfId="1982" priority="1190" operator="equal">
      <formula>"Moderado"</formula>
    </cfRule>
    <cfRule type="cellIs" dxfId="1981" priority="1191" operator="equal">
      <formula>"Menor"</formula>
    </cfRule>
    <cfRule type="cellIs" dxfId="1980" priority="1192" operator="equal">
      <formula>"Leve"</formula>
    </cfRule>
  </conditionalFormatting>
  <conditionalFormatting sqref="I134">
    <cfRule type="cellIs" dxfId="1979" priority="1183" operator="equal">
      <formula>"Muy Alta"</formula>
    </cfRule>
    <cfRule type="cellIs" dxfId="1978" priority="1184" operator="equal">
      <formula>"Alta"</formula>
    </cfRule>
    <cfRule type="cellIs" dxfId="1977" priority="1185" operator="equal">
      <formula>"Media"</formula>
    </cfRule>
    <cfRule type="cellIs" dxfId="1976" priority="1186" operator="equal">
      <formula>"Baja"</formula>
    </cfRule>
    <cfRule type="cellIs" dxfId="1975" priority="1187" operator="equal">
      <formula>"Muy Baja"</formula>
    </cfRule>
  </conditionalFormatting>
  <conditionalFormatting sqref="O134">
    <cfRule type="cellIs" dxfId="1974" priority="1179" operator="equal">
      <formula>"Extremo"</formula>
    </cfRule>
    <cfRule type="cellIs" dxfId="1973" priority="1180" operator="equal">
      <formula>"Alto"</formula>
    </cfRule>
    <cfRule type="cellIs" dxfId="1972" priority="1181" operator="equal">
      <formula>"Moderado"</formula>
    </cfRule>
    <cfRule type="cellIs" dxfId="1971" priority="1182" operator="equal">
      <formula>"Bajo"</formula>
    </cfRule>
  </conditionalFormatting>
  <conditionalFormatting sqref="L134">
    <cfRule type="containsText" dxfId="1970" priority="1178" operator="containsText" text="❌">
      <formula>NOT(ISERROR(SEARCH("❌",L134)))</formula>
    </cfRule>
  </conditionalFormatting>
  <conditionalFormatting sqref="M138">
    <cfRule type="cellIs" dxfId="1969" priority="1173" operator="equal">
      <formula>"Catastrófico"</formula>
    </cfRule>
    <cfRule type="cellIs" dxfId="1968" priority="1174" operator="equal">
      <formula>"Mayor"</formula>
    </cfRule>
    <cfRule type="cellIs" dxfId="1967" priority="1175" operator="equal">
      <formula>"Moderado"</formula>
    </cfRule>
    <cfRule type="cellIs" dxfId="1966" priority="1176" operator="equal">
      <formula>"Menor"</formula>
    </cfRule>
    <cfRule type="cellIs" dxfId="1965" priority="1177" operator="equal">
      <formula>"Leve"</formula>
    </cfRule>
  </conditionalFormatting>
  <conditionalFormatting sqref="I138">
    <cfRule type="cellIs" dxfId="1964" priority="1168" operator="equal">
      <formula>"Muy Alta"</formula>
    </cfRule>
    <cfRule type="cellIs" dxfId="1963" priority="1169" operator="equal">
      <formula>"Alta"</formula>
    </cfRule>
    <cfRule type="cellIs" dxfId="1962" priority="1170" operator="equal">
      <formula>"Media"</formula>
    </cfRule>
    <cfRule type="cellIs" dxfId="1961" priority="1171" operator="equal">
      <formula>"Baja"</formula>
    </cfRule>
    <cfRule type="cellIs" dxfId="1960" priority="1172" operator="equal">
      <formula>"Muy Baja"</formula>
    </cfRule>
  </conditionalFormatting>
  <conditionalFormatting sqref="O138">
    <cfRule type="cellIs" dxfId="1959" priority="1164" operator="equal">
      <formula>"Extremo"</formula>
    </cfRule>
    <cfRule type="cellIs" dxfId="1958" priority="1165" operator="equal">
      <formula>"Alto"</formula>
    </cfRule>
    <cfRule type="cellIs" dxfId="1957" priority="1166" operator="equal">
      <formula>"Moderado"</formula>
    </cfRule>
    <cfRule type="cellIs" dxfId="1956" priority="1167" operator="equal">
      <formula>"Bajo"</formula>
    </cfRule>
  </conditionalFormatting>
  <conditionalFormatting sqref="L138">
    <cfRule type="containsText" dxfId="1955" priority="1163" operator="containsText" text="❌">
      <formula>NOT(ISERROR(SEARCH("❌",L138)))</formula>
    </cfRule>
  </conditionalFormatting>
  <conditionalFormatting sqref="M142 M148 M150 M152 M154 M156 M158 M160">
    <cfRule type="cellIs" dxfId="1954" priority="1158" operator="equal">
      <formula>"Catastrófico"</formula>
    </cfRule>
    <cfRule type="cellIs" dxfId="1953" priority="1159" operator="equal">
      <formula>"Mayor"</formula>
    </cfRule>
    <cfRule type="cellIs" dxfId="1952" priority="1160" operator="equal">
      <formula>"Moderado"</formula>
    </cfRule>
    <cfRule type="cellIs" dxfId="1951" priority="1161" operator="equal">
      <formula>"Menor"</formula>
    </cfRule>
    <cfRule type="cellIs" dxfId="1950" priority="1162" operator="equal">
      <formula>"Leve"</formula>
    </cfRule>
  </conditionalFormatting>
  <conditionalFormatting sqref="I142">
    <cfRule type="cellIs" dxfId="1949" priority="1153" operator="equal">
      <formula>"Muy Alta"</formula>
    </cfRule>
    <cfRule type="cellIs" dxfId="1948" priority="1154" operator="equal">
      <formula>"Alta"</formula>
    </cfRule>
    <cfRule type="cellIs" dxfId="1947" priority="1155" operator="equal">
      <formula>"Media"</formula>
    </cfRule>
    <cfRule type="cellIs" dxfId="1946" priority="1156" operator="equal">
      <formula>"Baja"</formula>
    </cfRule>
    <cfRule type="cellIs" dxfId="1945" priority="1157" operator="equal">
      <formula>"Muy Baja"</formula>
    </cfRule>
  </conditionalFormatting>
  <conditionalFormatting sqref="O142 O148 O150 O152 O154 O156 O158 O160">
    <cfRule type="cellIs" dxfId="1944" priority="1149" operator="equal">
      <formula>"Extremo"</formula>
    </cfRule>
    <cfRule type="cellIs" dxfId="1943" priority="1150" operator="equal">
      <formula>"Alto"</formula>
    </cfRule>
    <cfRule type="cellIs" dxfId="1942" priority="1151" operator="equal">
      <formula>"Moderado"</formula>
    </cfRule>
    <cfRule type="cellIs" dxfId="1941" priority="1152" operator="equal">
      <formula>"Bajo"</formula>
    </cfRule>
  </conditionalFormatting>
  <conditionalFormatting sqref="L142 L148 L150 L152 L154 L156 L158 L160">
    <cfRule type="containsText" dxfId="1940" priority="1148" operator="containsText" text="❌">
      <formula>NOT(ISERROR(SEARCH("❌",L142)))</formula>
    </cfRule>
  </conditionalFormatting>
  <conditionalFormatting sqref="M59">
    <cfRule type="cellIs" dxfId="1939" priority="1143" operator="equal">
      <formula>"Catastrófico"</formula>
    </cfRule>
    <cfRule type="cellIs" dxfId="1938" priority="1144" operator="equal">
      <formula>"Mayor"</formula>
    </cfRule>
    <cfRule type="cellIs" dxfId="1937" priority="1145" operator="equal">
      <formula>"Moderado"</formula>
    </cfRule>
    <cfRule type="cellIs" dxfId="1936" priority="1146" operator="equal">
      <formula>"Menor"</formula>
    </cfRule>
    <cfRule type="cellIs" dxfId="1935" priority="1147" operator="equal">
      <formula>"Leve"</formula>
    </cfRule>
  </conditionalFormatting>
  <conditionalFormatting sqref="I59">
    <cfRule type="cellIs" dxfId="1934" priority="1138" operator="equal">
      <formula>"Muy Alta"</formula>
    </cfRule>
    <cfRule type="cellIs" dxfId="1933" priority="1139" operator="equal">
      <formula>"Alta"</formula>
    </cfRule>
    <cfRule type="cellIs" dxfId="1932" priority="1140" operator="equal">
      <formula>"Media"</formula>
    </cfRule>
    <cfRule type="cellIs" dxfId="1931" priority="1141" operator="equal">
      <formula>"Baja"</formula>
    </cfRule>
    <cfRule type="cellIs" dxfId="1930" priority="1142" operator="equal">
      <formula>"Muy Baja"</formula>
    </cfRule>
  </conditionalFormatting>
  <conditionalFormatting sqref="O59">
    <cfRule type="cellIs" dxfId="1929" priority="1134" operator="equal">
      <formula>"Extremo"</formula>
    </cfRule>
    <cfRule type="cellIs" dxfId="1928" priority="1135" operator="equal">
      <formula>"Alto"</formula>
    </cfRule>
    <cfRule type="cellIs" dxfId="1927" priority="1136" operator="equal">
      <formula>"Moderado"</formula>
    </cfRule>
    <cfRule type="cellIs" dxfId="1926" priority="1137" operator="equal">
      <formula>"Bajo"</formula>
    </cfRule>
  </conditionalFormatting>
  <conditionalFormatting sqref="L59:L62">
    <cfRule type="containsText" dxfId="1925" priority="1133" operator="containsText" text="❌">
      <formula>NOT(ISERROR(SEARCH("❌",L59)))</formula>
    </cfRule>
  </conditionalFormatting>
  <conditionalFormatting sqref="M65">
    <cfRule type="cellIs" dxfId="1924" priority="1128" operator="equal">
      <formula>"Catastrófico"</formula>
    </cfRule>
    <cfRule type="cellIs" dxfId="1923" priority="1129" operator="equal">
      <formula>"Mayor"</formula>
    </cfRule>
    <cfRule type="cellIs" dxfId="1922" priority="1130" operator="equal">
      <formula>"Moderado"</formula>
    </cfRule>
    <cfRule type="cellIs" dxfId="1921" priority="1131" operator="equal">
      <formula>"Menor"</formula>
    </cfRule>
    <cfRule type="cellIs" dxfId="1920" priority="1132" operator="equal">
      <formula>"Leve"</formula>
    </cfRule>
  </conditionalFormatting>
  <conditionalFormatting sqref="I65">
    <cfRule type="cellIs" dxfId="1919" priority="1123" operator="equal">
      <formula>"Muy Alta"</formula>
    </cfRule>
    <cfRule type="cellIs" dxfId="1918" priority="1124" operator="equal">
      <formula>"Alta"</formula>
    </cfRule>
    <cfRule type="cellIs" dxfId="1917" priority="1125" operator="equal">
      <formula>"Media"</formula>
    </cfRule>
    <cfRule type="cellIs" dxfId="1916" priority="1126" operator="equal">
      <formula>"Baja"</formula>
    </cfRule>
    <cfRule type="cellIs" dxfId="1915" priority="1127" operator="equal">
      <formula>"Muy Baja"</formula>
    </cfRule>
  </conditionalFormatting>
  <conditionalFormatting sqref="O65">
    <cfRule type="cellIs" dxfId="1914" priority="1119" operator="equal">
      <formula>"Extremo"</formula>
    </cfRule>
    <cfRule type="cellIs" dxfId="1913" priority="1120" operator="equal">
      <formula>"Alto"</formula>
    </cfRule>
    <cfRule type="cellIs" dxfId="1912" priority="1121" operator="equal">
      <formula>"Moderado"</formula>
    </cfRule>
    <cfRule type="cellIs" dxfId="1911" priority="1122" operator="equal">
      <formula>"Bajo"</formula>
    </cfRule>
  </conditionalFormatting>
  <conditionalFormatting sqref="L65:L68">
    <cfRule type="containsText" dxfId="1910" priority="1118" operator="containsText" text="❌">
      <formula>NOT(ISERROR(SEARCH("❌",L65)))</formula>
    </cfRule>
  </conditionalFormatting>
  <conditionalFormatting sqref="M69">
    <cfRule type="cellIs" dxfId="1909" priority="1113" operator="equal">
      <formula>"Catastrófico"</formula>
    </cfRule>
    <cfRule type="cellIs" dxfId="1908" priority="1114" operator="equal">
      <formula>"Mayor"</formula>
    </cfRule>
    <cfRule type="cellIs" dxfId="1907" priority="1115" operator="equal">
      <formula>"Moderado"</formula>
    </cfRule>
    <cfRule type="cellIs" dxfId="1906" priority="1116" operator="equal">
      <formula>"Menor"</formula>
    </cfRule>
    <cfRule type="cellIs" dxfId="1905" priority="1117" operator="equal">
      <formula>"Leve"</formula>
    </cfRule>
  </conditionalFormatting>
  <conditionalFormatting sqref="I69">
    <cfRule type="cellIs" dxfId="1904" priority="1108" operator="equal">
      <formula>"Muy Alta"</formula>
    </cfRule>
    <cfRule type="cellIs" dxfId="1903" priority="1109" operator="equal">
      <formula>"Alta"</formula>
    </cfRule>
    <cfRule type="cellIs" dxfId="1902" priority="1110" operator="equal">
      <formula>"Media"</formula>
    </cfRule>
    <cfRule type="cellIs" dxfId="1901" priority="1111" operator="equal">
      <formula>"Baja"</formula>
    </cfRule>
    <cfRule type="cellIs" dxfId="1900" priority="1112" operator="equal">
      <formula>"Muy Baja"</formula>
    </cfRule>
  </conditionalFormatting>
  <conditionalFormatting sqref="O69">
    <cfRule type="cellIs" dxfId="1899" priority="1104" operator="equal">
      <formula>"Extremo"</formula>
    </cfRule>
    <cfRule type="cellIs" dxfId="1898" priority="1105" operator="equal">
      <formula>"Alto"</formula>
    </cfRule>
    <cfRule type="cellIs" dxfId="1897" priority="1106" operator="equal">
      <formula>"Moderado"</formula>
    </cfRule>
    <cfRule type="cellIs" dxfId="1896" priority="1107" operator="equal">
      <formula>"Bajo"</formula>
    </cfRule>
  </conditionalFormatting>
  <conditionalFormatting sqref="L69">
    <cfRule type="containsText" dxfId="1895" priority="1103" operator="containsText" text="❌">
      <formula>NOT(ISERROR(SEARCH("❌",L69)))</formula>
    </cfRule>
  </conditionalFormatting>
  <conditionalFormatting sqref="M73 M77 M81 M87">
    <cfRule type="cellIs" dxfId="1894" priority="1098" operator="equal">
      <formula>"Catastrófico"</formula>
    </cfRule>
    <cfRule type="cellIs" dxfId="1893" priority="1099" operator="equal">
      <formula>"Mayor"</formula>
    </cfRule>
    <cfRule type="cellIs" dxfId="1892" priority="1100" operator="equal">
      <formula>"Moderado"</formula>
    </cfRule>
    <cfRule type="cellIs" dxfId="1891" priority="1101" operator="equal">
      <formula>"Menor"</formula>
    </cfRule>
    <cfRule type="cellIs" dxfId="1890" priority="1102" operator="equal">
      <formula>"Leve"</formula>
    </cfRule>
  </conditionalFormatting>
  <conditionalFormatting sqref="I73 I77 I81 I87">
    <cfRule type="cellIs" dxfId="1889" priority="1093" operator="equal">
      <formula>"Muy Alta"</formula>
    </cfRule>
    <cfRule type="cellIs" dxfId="1888" priority="1094" operator="equal">
      <formula>"Alta"</formula>
    </cfRule>
    <cfRule type="cellIs" dxfId="1887" priority="1095" operator="equal">
      <formula>"Media"</formula>
    </cfRule>
    <cfRule type="cellIs" dxfId="1886" priority="1096" operator="equal">
      <formula>"Baja"</formula>
    </cfRule>
    <cfRule type="cellIs" dxfId="1885" priority="1097" operator="equal">
      <formula>"Muy Baja"</formula>
    </cfRule>
  </conditionalFormatting>
  <conditionalFormatting sqref="O73 O77 O81 O87">
    <cfRule type="cellIs" dxfId="1884" priority="1089" operator="equal">
      <formula>"Extremo"</formula>
    </cfRule>
    <cfRule type="cellIs" dxfId="1883" priority="1090" operator="equal">
      <formula>"Alto"</formula>
    </cfRule>
    <cfRule type="cellIs" dxfId="1882" priority="1091" operator="equal">
      <formula>"Moderado"</formula>
    </cfRule>
    <cfRule type="cellIs" dxfId="1881" priority="1092" operator="equal">
      <formula>"Bajo"</formula>
    </cfRule>
  </conditionalFormatting>
  <conditionalFormatting sqref="L73 L77 L81 L87">
    <cfRule type="containsText" dxfId="1880" priority="1088" operator="containsText" text="❌">
      <formula>NOT(ISERROR(SEARCH("❌",L73)))</formula>
    </cfRule>
  </conditionalFormatting>
  <conditionalFormatting sqref="M19">
    <cfRule type="cellIs" dxfId="1879" priority="1083" operator="equal">
      <formula>"Catastrófico"</formula>
    </cfRule>
    <cfRule type="cellIs" dxfId="1878" priority="1084" operator="equal">
      <formula>"Mayor"</formula>
    </cfRule>
    <cfRule type="cellIs" dxfId="1877" priority="1085" operator="equal">
      <formula>"Moderado"</formula>
    </cfRule>
    <cfRule type="cellIs" dxfId="1876" priority="1086" operator="equal">
      <formula>"Menor"</formula>
    </cfRule>
    <cfRule type="cellIs" dxfId="1875" priority="1087" operator="equal">
      <formula>"Leve"</formula>
    </cfRule>
  </conditionalFormatting>
  <conditionalFormatting sqref="I19">
    <cfRule type="cellIs" dxfId="1874" priority="1078" operator="equal">
      <formula>"Muy Alta"</formula>
    </cfRule>
    <cfRule type="cellIs" dxfId="1873" priority="1079" operator="equal">
      <formula>"Alta"</formula>
    </cfRule>
    <cfRule type="cellIs" dxfId="1872" priority="1080" operator="equal">
      <formula>"Media"</formula>
    </cfRule>
    <cfRule type="cellIs" dxfId="1871" priority="1081" operator="equal">
      <formula>"Baja"</formula>
    </cfRule>
    <cfRule type="cellIs" dxfId="1870" priority="1082" operator="equal">
      <formula>"Muy Baja"</formula>
    </cfRule>
  </conditionalFormatting>
  <conditionalFormatting sqref="O19">
    <cfRule type="cellIs" dxfId="1869" priority="1074" operator="equal">
      <formula>"Extremo"</formula>
    </cfRule>
    <cfRule type="cellIs" dxfId="1868" priority="1075" operator="equal">
      <formula>"Alto"</formula>
    </cfRule>
    <cfRule type="cellIs" dxfId="1867" priority="1076" operator="equal">
      <formula>"Moderado"</formula>
    </cfRule>
    <cfRule type="cellIs" dxfId="1866" priority="1077" operator="equal">
      <formula>"Bajo"</formula>
    </cfRule>
  </conditionalFormatting>
  <conditionalFormatting sqref="L19:L22">
    <cfRule type="containsText" dxfId="1865" priority="1073" operator="containsText" text="❌">
      <formula>NOT(ISERROR(SEARCH("❌",L19)))</formula>
    </cfRule>
  </conditionalFormatting>
  <conditionalFormatting sqref="M27">
    <cfRule type="cellIs" dxfId="1864" priority="1068" operator="equal">
      <formula>"Catastrófico"</formula>
    </cfRule>
    <cfRule type="cellIs" dxfId="1863" priority="1069" operator="equal">
      <formula>"Mayor"</formula>
    </cfRule>
    <cfRule type="cellIs" dxfId="1862" priority="1070" operator="equal">
      <formula>"Moderado"</formula>
    </cfRule>
    <cfRule type="cellIs" dxfId="1861" priority="1071" operator="equal">
      <formula>"Menor"</formula>
    </cfRule>
    <cfRule type="cellIs" dxfId="1860" priority="1072" operator="equal">
      <formula>"Leve"</formula>
    </cfRule>
  </conditionalFormatting>
  <conditionalFormatting sqref="I27">
    <cfRule type="cellIs" dxfId="1859" priority="1063" operator="equal">
      <formula>"Muy Alta"</formula>
    </cfRule>
    <cfRule type="cellIs" dxfId="1858" priority="1064" operator="equal">
      <formula>"Alta"</formula>
    </cfRule>
    <cfRule type="cellIs" dxfId="1857" priority="1065" operator="equal">
      <formula>"Media"</formula>
    </cfRule>
    <cfRule type="cellIs" dxfId="1856" priority="1066" operator="equal">
      <formula>"Baja"</formula>
    </cfRule>
    <cfRule type="cellIs" dxfId="1855" priority="1067" operator="equal">
      <formula>"Muy Baja"</formula>
    </cfRule>
  </conditionalFormatting>
  <conditionalFormatting sqref="O27">
    <cfRule type="cellIs" dxfId="1854" priority="1059" operator="equal">
      <formula>"Extremo"</formula>
    </cfRule>
    <cfRule type="cellIs" dxfId="1853" priority="1060" operator="equal">
      <formula>"Alto"</formula>
    </cfRule>
    <cfRule type="cellIs" dxfId="1852" priority="1061" operator="equal">
      <formula>"Moderado"</formula>
    </cfRule>
    <cfRule type="cellIs" dxfId="1851" priority="1062" operator="equal">
      <formula>"Bajo"</formula>
    </cfRule>
  </conditionalFormatting>
  <conditionalFormatting sqref="L27:L30">
    <cfRule type="containsText" dxfId="1850" priority="1058" operator="containsText" text="❌">
      <formula>NOT(ISERROR(SEARCH("❌",L27)))</formula>
    </cfRule>
  </conditionalFormatting>
  <conditionalFormatting sqref="M162">
    <cfRule type="cellIs" dxfId="1849" priority="1053" operator="equal">
      <formula>"Catastrófico"</formula>
    </cfRule>
    <cfRule type="cellIs" dxfId="1848" priority="1054" operator="equal">
      <formula>"Mayor"</formula>
    </cfRule>
    <cfRule type="cellIs" dxfId="1847" priority="1055" operator="equal">
      <formula>"Moderado"</formula>
    </cfRule>
    <cfRule type="cellIs" dxfId="1846" priority="1056" operator="equal">
      <formula>"Menor"</formula>
    </cfRule>
    <cfRule type="cellIs" dxfId="1845" priority="1057" operator="equal">
      <formula>"Leve"</formula>
    </cfRule>
  </conditionalFormatting>
  <conditionalFormatting sqref="I162">
    <cfRule type="cellIs" dxfId="1844" priority="1048" operator="equal">
      <formula>"Muy Alta"</formula>
    </cfRule>
    <cfRule type="cellIs" dxfId="1843" priority="1049" operator="equal">
      <formula>"Alta"</formula>
    </cfRule>
    <cfRule type="cellIs" dxfId="1842" priority="1050" operator="equal">
      <formula>"Media"</formula>
    </cfRule>
    <cfRule type="cellIs" dxfId="1841" priority="1051" operator="equal">
      <formula>"Baja"</formula>
    </cfRule>
    <cfRule type="cellIs" dxfId="1840" priority="1052" operator="equal">
      <formula>"Muy Baja"</formula>
    </cfRule>
  </conditionalFormatting>
  <conditionalFormatting sqref="O162">
    <cfRule type="cellIs" dxfId="1839" priority="1044" operator="equal">
      <formula>"Extremo"</formula>
    </cfRule>
    <cfRule type="cellIs" dxfId="1838" priority="1045" operator="equal">
      <formula>"Alto"</formula>
    </cfRule>
    <cfRule type="cellIs" dxfId="1837" priority="1046" operator="equal">
      <formula>"Moderado"</formula>
    </cfRule>
    <cfRule type="cellIs" dxfId="1836" priority="1047" operator="equal">
      <formula>"Bajo"</formula>
    </cfRule>
  </conditionalFormatting>
  <conditionalFormatting sqref="L162:L165">
    <cfRule type="containsText" dxfId="1835" priority="1043" operator="containsText" text="❌">
      <formula>NOT(ISERROR(SEARCH("❌",L162)))</formula>
    </cfRule>
  </conditionalFormatting>
  <conditionalFormatting sqref="M31">
    <cfRule type="cellIs" dxfId="1834" priority="1038" operator="equal">
      <formula>"Catastrófico"</formula>
    </cfRule>
    <cfRule type="cellIs" dxfId="1833" priority="1039" operator="equal">
      <formula>"Mayor"</formula>
    </cfRule>
    <cfRule type="cellIs" dxfId="1832" priority="1040" operator="equal">
      <formula>"Moderado"</formula>
    </cfRule>
    <cfRule type="cellIs" dxfId="1831" priority="1041" operator="equal">
      <formula>"Menor"</formula>
    </cfRule>
    <cfRule type="cellIs" dxfId="1830" priority="1042" operator="equal">
      <formula>"Leve"</formula>
    </cfRule>
  </conditionalFormatting>
  <conditionalFormatting sqref="I31">
    <cfRule type="cellIs" dxfId="1829" priority="1033" operator="equal">
      <formula>"Muy Alta"</formula>
    </cfRule>
    <cfRule type="cellIs" dxfId="1828" priority="1034" operator="equal">
      <formula>"Alta"</formula>
    </cfRule>
    <cfRule type="cellIs" dxfId="1827" priority="1035" operator="equal">
      <formula>"Media"</formula>
    </cfRule>
    <cfRule type="cellIs" dxfId="1826" priority="1036" operator="equal">
      <formula>"Baja"</formula>
    </cfRule>
    <cfRule type="cellIs" dxfId="1825" priority="1037" operator="equal">
      <formula>"Muy Baja"</formula>
    </cfRule>
  </conditionalFormatting>
  <conditionalFormatting sqref="O31">
    <cfRule type="cellIs" dxfId="1824" priority="1029" operator="equal">
      <formula>"Extremo"</formula>
    </cfRule>
    <cfRule type="cellIs" dxfId="1823" priority="1030" operator="equal">
      <formula>"Alto"</formula>
    </cfRule>
    <cfRule type="cellIs" dxfId="1822" priority="1031" operator="equal">
      <formula>"Moderado"</formula>
    </cfRule>
    <cfRule type="cellIs" dxfId="1821" priority="1032" operator="equal">
      <formula>"Bajo"</formula>
    </cfRule>
  </conditionalFormatting>
  <conditionalFormatting sqref="L31:L34">
    <cfRule type="containsText" dxfId="1820" priority="1028" operator="containsText" text="❌">
      <formula>NOT(ISERROR(SEARCH("❌",L31)))</formula>
    </cfRule>
  </conditionalFormatting>
  <conditionalFormatting sqref="M166">
    <cfRule type="cellIs" dxfId="1819" priority="1023" operator="equal">
      <formula>"Catastrófico"</formula>
    </cfRule>
    <cfRule type="cellIs" dxfId="1818" priority="1024" operator="equal">
      <formula>"Mayor"</formula>
    </cfRule>
    <cfRule type="cellIs" dxfId="1817" priority="1025" operator="equal">
      <formula>"Moderado"</formula>
    </cfRule>
    <cfRule type="cellIs" dxfId="1816" priority="1026" operator="equal">
      <formula>"Menor"</formula>
    </cfRule>
    <cfRule type="cellIs" dxfId="1815" priority="1027" operator="equal">
      <formula>"Leve"</formula>
    </cfRule>
  </conditionalFormatting>
  <conditionalFormatting sqref="I166">
    <cfRule type="cellIs" dxfId="1814" priority="1018" operator="equal">
      <formula>"Muy Alta"</formula>
    </cfRule>
    <cfRule type="cellIs" dxfId="1813" priority="1019" operator="equal">
      <formula>"Alta"</formula>
    </cfRule>
    <cfRule type="cellIs" dxfId="1812" priority="1020" operator="equal">
      <formula>"Media"</formula>
    </cfRule>
    <cfRule type="cellIs" dxfId="1811" priority="1021" operator="equal">
      <formula>"Baja"</formula>
    </cfRule>
    <cfRule type="cellIs" dxfId="1810" priority="1022" operator="equal">
      <formula>"Muy Baja"</formula>
    </cfRule>
  </conditionalFormatting>
  <conditionalFormatting sqref="O166">
    <cfRule type="cellIs" dxfId="1809" priority="1014" operator="equal">
      <formula>"Extremo"</formula>
    </cfRule>
    <cfRule type="cellIs" dxfId="1808" priority="1015" operator="equal">
      <formula>"Alto"</formula>
    </cfRule>
    <cfRule type="cellIs" dxfId="1807" priority="1016" operator="equal">
      <formula>"Moderado"</formula>
    </cfRule>
    <cfRule type="cellIs" dxfId="1806" priority="1017" operator="equal">
      <formula>"Bajo"</formula>
    </cfRule>
  </conditionalFormatting>
  <conditionalFormatting sqref="L166:L169">
    <cfRule type="containsText" dxfId="1805" priority="1013" operator="containsText" text="❌">
      <formula>NOT(ISERROR(SEARCH("❌",L166)))</formula>
    </cfRule>
  </conditionalFormatting>
  <conditionalFormatting sqref="M115">
    <cfRule type="cellIs" dxfId="1804" priority="1008" operator="equal">
      <formula>"Catastrófico"</formula>
    </cfRule>
    <cfRule type="cellIs" dxfId="1803" priority="1009" operator="equal">
      <formula>"Mayor"</formula>
    </cfRule>
    <cfRule type="cellIs" dxfId="1802" priority="1010" operator="equal">
      <formula>"Moderado"</formula>
    </cfRule>
    <cfRule type="cellIs" dxfId="1801" priority="1011" operator="equal">
      <formula>"Menor"</formula>
    </cfRule>
    <cfRule type="cellIs" dxfId="1800" priority="1012" operator="equal">
      <formula>"Leve"</formula>
    </cfRule>
  </conditionalFormatting>
  <conditionalFormatting sqref="I115">
    <cfRule type="cellIs" dxfId="1799" priority="1003" operator="equal">
      <formula>"Muy Alta"</formula>
    </cfRule>
    <cfRule type="cellIs" dxfId="1798" priority="1004" operator="equal">
      <formula>"Alta"</formula>
    </cfRule>
    <cfRule type="cellIs" dxfId="1797" priority="1005" operator="equal">
      <formula>"Media"</formula>
    </cfRule>
    <cfRule type="cellIs" dxfId="1796" priority="1006" operator="equal">
      <formula>"Baja"</formula>
    </cfRule>
    <cfRule type="cellIs" dxfId="1795" priority="1007" operator="equal">
      <formula>"Muy Baja"</formula>
    </cfRule>
  </conditionalFormatting>
  <conditionalFormatting sqref="O115">
    <cfRule type="cellIs" dxfId="1794" priority="999" operator="equal">
      <formula>"Extremo"</formula>
    </cfRule>
    <cfRule type="cellIs" dxfId="1793" priority="1000" operator="equal">
      <formula>"Alto"</formula>
    </cfRule>
    <cfRule type="cellIs" dxfId="1792" priority="1001" operator="equal">
      <formula>"Moderado"</formula>
    </cfRule>
    <cfRule type="cellIs" dxfId="1791" priority="1002" operator="equal">
      <formula>"Bajo"</formula>
    </cfRule>
  </conditionalFormatting>
  <conditionalFormatting sqref="L115">
    <cfRule type="containsText" dxfId="1790" priority="998" operator="containsText" text="❌">
      <formula>NOT(ISERROR(SEARCH("❌",L115)))</formula>
    </cfRule>
  </conditionalFormatting>
  <conditionalFormatting sqref="M35">
    <cfRule type="cellIs" dxfId="1789" priority="993" operator="equal">
      <formula>"Catastrófico"</formula>
    </cfRule>
    <cfRule type="cellIs" dxfId="1788" priority="994" operator="equal">
      <formula>"Mayor"</formula>
    </cfRule>
    <cfRule type="cellIs" dxfId="1787" priority="995" operator="equal">
      <formula>"Moderado"</formula>
    </cfRule>
    <cfRule type="cellIs" dxfId="1786" priority="996" operator="equal">
      <formula>"Menor"</formula>
    </cfRule>
    <cfRule type="cellIs" dxfId="1785" priority="997" operator="equal">
      <formula>"Leve"</formula>
    </cfRule>
  </conditionalFormatting>
  <conditionalFormatting sqref="I35">
    <cfRule type="cellIs" dxfId="1784" priority="988" operator="equal">
      <formula>"Muy Alta"</formula>
    </cfRule>
    <cfRule type="cellIs" dxfId="1783" priority="989" operator="equal">
      <formula>"Alta"</formula>
    </cfRule>
    <cfRule type="cellIs" dxfId="1782" priority="990" operator="equal">
      <formula>"Media"</formula>
    </cfRule>
    <cfRule type="cellIs" dxfId="1781" priority="991" operator="equal">
      <formula>"Baja"</formula>
    </cfRule>
    <cfRule type="cellIs" dxfId="1780" priority="992" operator="equal">
      <formula>"Muy Baja"</formula>
    </cfRule>
  </conditionalFormatting>
  <conditionalFormatting sqref="O35">
    <cfRule type="cellIs" dxfId="1779" priority="984" operator="equal">
      <formula>"Extremo"</formula>
    </cfRule>
    <cfRule type="cellIs" dxfId="1778" priority="985" operator="equal">
      <formula>"Alto"</formula>
    </cfRule>
    <cfRule type="cellIs" dxfId="1777" priority="986" operator="equal">
      <formula>"Moderado"</formula>
    </cfRule>
    <cfRule type="cellIs" dxfId="1776" priority="987" operator="equal">
      <formula>"Bajo"</formula>
    </cfRule>
  </conditionalFormatting>
  <conditionalFormatting sqref="L35:L38">
    <cfRule type="containsText" dxfId="1775" priority="983" operator="containsText" text="❌">
      <formula>NOT(ISERROR(SEARCH("❌",L35)))</formula>
    </cfRule>
  </conditionalFormatting>
  <conditionalFormatting sqref="M39">
    <cfRule type="cellIs" dxfId="1774" priority="978" operator="equal">
      <formula>"Catastrófico"</formula>
    </cfRule>
    <cfRule type="cellIs" dxfId="1773" priority="979" operator="equal">
      <formula>"Mayor"</formula>
    </cfRule>
    <cfRule type="cellIs" dxfId="1772" priority="980" operator="equal">
      <formula>"Moderado"</formula>
    </cfRule>
    <cfRule type="cellIs" dxfId="1771" priority="981" operator="equal">
      <formula>"Menor"</formula>
    </cfRule>
    <cfRule type="cellIs" dxfId="1770" priority="982" operator="equal">
      <formula>"Leve"</formula>
    </cfRule>
  </conditionalFormatting>
  <conditionalFormatting sqref="I39">
    <cfRule type="cellIs" dxfId="1769" priority="973" operator="equal">
      <formula>"Muy Alta"</formula>
    </cfRule>
    <cfRule type="cellIs" dxfId="1768" priority="974" operator="equal">
      <formula>"Alta"</formula>
    </cfRule>
    <cfRule type="cellIs" dxfId="1767" priority="975" operator="equal">
      <formula>"Media"</formula>
    </cfRule>
    <cfRule type="cellIs" dxfId="1766" priority="976" operator="equal">
      <formula>"Baja"</formula>
    </cfRule>
    <cfRule type="cellIs" dxfId="1765" priority="977" operator="equal">
      <formula>"Muy Baja"</formula>
    </cfRule>
  </conditionalFormatting>
  <conditionalFormatting sqref="O39">
    <cfRule type="cellIs" dxfId="1764" priority="969" operator="equal">
      <formula>"Extremo"</formula>
    </cfRule>
    <cfRule type="cellIs" dxfId="1763" priority="970" operator="equal">
      <formula>"Alto"</formula>
    </cfRule>
    <cfRule type="cellIs" dxfId="1762" priority="971" operator="equal">
      <formula>"Moderado"</formula>
    </cfRule>
    <cfRule type="cellIs" dxfId="1761" priority="972" operator="equal">
      <formula>"Bajo"</formula>
    </cfRule>
  </conditionalFormatting>
  <conditionalFormatting sqref="L39:L42">
    <cfRule type="containsText" dxfId="1760" priority="968" operator="containsText" text="❌">
      <formula>NOT(ISERROR(SEARCH("❌",L39)))</formula>
    </cfRule>
  </conditionalFormatting>
  <conditionalFormatting sqref="M11">
    <cfRule type="cellIs" dxfId="1759" priority="963" operator="equal">
      <formula>"Catastrófico"</formula>
    </cfRule>
    <cfRule type="cellIs" dxfId="1758" priority="964" operator="equal">
      <formula>"Mayor"</formula>
    </cfRule>
    <cfRule type="cellIs" dxfId="1757" priority="965" operator="equal">
      <formula>"Moderado"</formula>
    </cfRule>
    <cfRule type="cellIs" dxfId="1756" priority="966" operator="equal">
      <formula>"Menor"</formula>
    </cfRule>
    <cfRule type="cellIs" dxfId="1755" priority="967" operator="equal">
      <formula>"Leve"</formula>
    </cfRule>
  </conditionalFormatting>
  <conditionalFormatting sqref="I11">
    <cfRule type="cellIs" dxfId="1754" priority="958" operator="equal">
      <formula>"Muy Alta"</formula>
    </cfRule>
    <cfRule type="cellIs" dxfId="1753" priority="959" operator="equal">
      <formula>"Alta"</formula>
    </cfRule>
    <cfRule type="cellIs" dxfId="1752" priority="960" operator="equal">
      <formula>"Media"</formula>
    </cfRule>
    <cfRule type="cellIs" dxfId="1751" priority="961" operator="equal">
      <formula>"Baja"</formula>
    </cfRule>
    <cfRule type="cellIs" dxfId="1750" priority="962" operator="equal">
      <formula>"Muy Baja"</formula>
    </cfRule>
  </conditionalFormatting>
  <conditionalFormatting sqref="O11">
    <cfRule type="cellIs" dxfId="1749" priority="954" operator="equal">
      <formula>"Extremo"</formula>
    </cfRule>
    <cfRule type="cellIs" dxfId="1748" priority="955" operator="equal">
      <formula>"Alto"</formula>
    </cfRule>
    <cfRule type="cellIs" dxfId="1747" priority="956" operator="equal">
      <formula>"Moderado"</formula>
    </cfRule>
    <cfRule type="cellIs" dxfId="1746" priority="957" operator="equal">
      <formula>"Bajo"</formula>
    </cfRule>
  </conditionalFormatting>
  <conditionalFormatting sqref="L11:L14">
    <cfRule type="containsText" dxfId="1745" priority="953" operator="containsText" text="❌">
      <formula>NOT(ISERROR(SEARCH("❌",L11)))</formula>
    </cfRule>
  </conditionalFormatting>
  <conditionalFormatting sqref="M15">
    <cfRule type="cellIs" dxfId="1744" priority="948" operator="equal">
      <formula>"Catastrófico"</formula>
    </cfRule>
    <cfRule type="cellIs" dxfId="1743" priority="949" operator="equal">
      <formula>"Mayor"</formula>
    </cfRule>
    <cfRule type="cellIs" dxfId="1742" priority="950" operator="equal">
      <formula>"Moderado"</formula>
    </cfRule>
    <cfRule type="cellIs" dxfId="1741" priority="951" operator="equal">
      <formula>"Menor"</formula>
    </cfRule>
    <cfRule type="cellIs" dxfId="1740" priority="952" operator="equal">
      <formula>"Leve"</formula>
    </cfRule>
  </conditionalFormatting>
  <conditionalFormatting sqref="I15">
    <cfRule type="cellIs" dxfId="1739" priority="943" operator="equal">
      <formula>"Muy Alta"</formula>
    </cfRule>
    <cfRule type="cellIs" dxfId="1738" priority="944" operator="equal">
      <formula>"Alta"</formula>
    </cfRule>
    <cfRule type="cellIs" dxfId="1737" priority="945" operator="equal">
      <formula>"Media"</formula>
    </cfRule>
    <cfRule type="cellIs" dxfId="1736" priority="946" operator="equal">
      <formula>"Baja"</formula>
    </cfRule>
    <cfRule type="cellIs" dxfId="1735" priority="947" operator="equal">
      <formula>"Muy Baja"</formula>
    </cfRule>
  </conditionalFormatting>
  <conditionalFormatting sqref="O15">
    <cfRule type="cellIs" dxfId="1734" priority="939" operator="equal">
      <formula>"Extremo"</formula>
    </cfRule>
    <cfRule type="cellIs" dxfId="1733" priority="940" operator="equal">
      <formula>"Alto"</formula>
    </cfRule>
    <cfRule type="cellIs" dxfId="1732" priority="941" operator="equal">
      <formula>"Moderado"</formula>
    </cfRule>
    <cfRule type="cellIs" dxfId="1731" priority="942" operator="equal">
      <formula>"Bajo"</formula>
    </cfRule>
  </conditionalFormatting>
  <conditionalFormatting sqref="L15:L18">
    <cfRule type="containsText" dxfId="1730" priority="938" operator="containsText" text="❌">
      <formula>NOT(ISERROR(SEARCH("❌",L15)))</formula>
    </cfRule>
  </conditionalFormatting>
  <conditionalFormatting sqref="M43">
    <cfRule type="cellIs" dxfId="1729" priority="933" operator="equal">
      <formula>"Catastrófico"</formula>
    </cfRule>
    <cfRule type="cellIs" dxfId="1728" priority="934" operator="equal">
      <formula>"Mayor"</formula>
    </cfRule>
    <cfRule type="cellIs" dxfId="1727" priority="935" operator="equal">
      <formula>"Moderado"</formula>
    </cfRule>
    <cfRule type="cellIs" dxfId="1726" priority="936" operator="equal">
      <formula>"Menor"</formula>
    </cfRule>
    <cfRule type="cellIs" dxfId="1725" priority="937" operator="equal">
      <formula>"Leve"</formula>
    </cfRule>
  </conditionalFormatting>
  <conditionalFormatting sqref="I43">
    <cfRule type="cellIs" dxfId="1724" priority="928" operator="equal">
      <formula>"Muy Alta"</formula>
    </cfRule>
    <cfRule type="cellIs" dxfId="1723" priority="929" operator="equal">
      <formula>"Alta"</formula>
    </cfRule>
    <cfRule type="cellIs" dxfId="1722" priority="930" operator="equal">
      <formula>"Media"</formula>
    </cfRule>
    <cfRule type="cellIs" dxfId="1721" priority="931" operator="equal">
      <formula>"Baja"</formula>
    </cfRule>
    <cfRule type="cellIs" dxfId="1720" priority="932" operator="equal">
      <formula>"Muy Baja"</formula>
    </cfRule>
  </conditionalFormatting>
  <conditionalFormatting sqref="O43">
    <cfRule type="cellIs" dxfId="1719" priority="924" operator="equal">
      <formula>"Extremo"</formula>
    </cfRule>
    <cfRule type="cellIs" dxfId="1718" priority="925" operator="equal">
      <formula>"Alto"</formula>
    </cfRule>
    <cfRule type="cellIs" dxfId="1717" priority="926" operator="equal">
      <formula>"Moderado"</formula>
    </cfRule>
    <cfRule type="cellIs" dxfId="1716" priority="927" operator="equal">
      <formula>"Bajo"</formula>
    </cfRule>
  </conditionalFormatting>
  <conditionalFormatting sqref="L43:L46">
    <cfRule type="containsText" dxfId="1715" priority="923" operator="containsText" text="❌">
      <formula>NOT(ISERROR(SEARCH("❌",L43)))</formula>
    </cfRule>
  </conditionalFormatting>
  <conditionalFormatting sqref="M91">
    <cfRule type="cellIs" dxfId="1714" priority="918" operator="equal">
      <formula>"Catastrófico"</formula>
    </cfRule>
    <cfRule type="cellIs" dxfId="1713" priority="919" operator="equal">
      <formula>"Mayor"</formula>
    </cfRule>
    <cfRule type="cellIs" dxfId="1712" priority="920" operator="equal">
      <formula>"Moderado"</formula>
    </cfRule>
    <cfRule type="cellIs" dxfId="1711" priority="921" operator="equal">
      <formula>"Menor"</formula>
    </cfRule>
    <cfRule type="cellIs" dxfId="1710" priority="922" operator="equal">
      <formula>"Leve"</formula>
    </cfRule>
  </conditionalFormatting>
  <conditionalFormatting sqref="I91">
    <cfRule type="cellIs" dxfId="1709" priority="913" operator="equal">
      <formula>"Muy Alta"</formula>
    </cfRule>
    <cfRule type="cellIs" dxfId="1708" priority="914" operator="equal">
      <formula>"Alta"</formula>
    </cfRule>
    <cfRule type="cellIs" dxfId="1707" priority="915" operator="equal">
      <formula>"Media"</formula>
    </cfRule>
    <cfRule type="cellIs" dxfId="1706" priority="916" operator="equal">
      <formula>"Baja"</formula>
    </cfRule>
    <cfRule type="cellIs" dxfId="1705" priority="917" operator="equal">
      <formula>"Muy Baja"</formula>
    </cfRule>
  </conditionalFormatting>
  <conditionalFormatting sqref="O91">
    <cfRule type="cellIs" dxfId="1704" priority="909" operator="equal">
      <formula>"Extremo"</formula>
    </cfRule>
    <cfRule type="cellIs" dxfId="1703" priority="910" operator="equal">
      <formula>"Alto"</formula>
    </cfRule>
    <cfRule type="cellIs" dxfId="1702" priority="911" operator="equal">
      <formula>"Moderado"</formula>
    </cfRule>
    <cfRule type="cellIs" dxfId="1701" priority="912" operator="equal">
      <formula>"Bajo"</formula>
    </cfRule>
  </conditionalFormatting>
  <conditionalFormatting sqref="L91">
    <cfRule type="containsText" dxfId="1700" priority="908" operator="containsText" text="❌">
      <formula>NOT(ISERROR(SEARCH("❌",L91)))</formula>
    </cfRule>
  </conditionalFormatting>
  <conditionalFormatting sqref="M51">
    <cfRule type="cellIs" dxfId="1699" priority="903" operator="equal">
      <formula>"Catastrófico"</formula>
    </cfRule>
    <cfRule type="cellIs" dxfId="1698" priority="904" operator="equal">
      <formula>"Mayor"</formula>
    </cfRule>
    <cfRule type="cellIs" dxfId="1697" priority="905" operator="equal">
      <formula>"Moderado"</formula>
    </cfRule>
    <cfRule type="cellIs" dxfId="1696" priority="906" operator="equal">
      <formula>"Menor"</formula>
    </cfRule>
    <cfRule type="cellIs" dxfId="1695" priority="907" operator="equal">
      <formula>"Leve"</formula>
    </cfRule>
  </conditionalFormatting>
  <conditionalFormatting sqref="I51">
    <cfRule type="cellIs" dxfId="1694" priority="898" operator="equal">
      <formula>"Muy Alta"</formula>
    </cfRule>
    <cfRule type="cellIs" dxfId="1693" priority="899" operator="equal">
      <formula>"Alta"</formula>
    </cfRule>
    <cfRule type="cellIs" dxfId="1692" priority="900" operator="equal">
      <formula>"Media"</formula>
    </cfRule>
    <cfRule type="cellIs" dxfId="1691" priority="901" operator="equal">
      <formula>"Baja"</formula>
    </cfRule>
    <cfRule type="cellIs" dxfId="1690" priority="902" operator="equal">
      <formula>"Muy Baja"</formula>
    </cfRule>
  </conditionalFormatting>
  <conditionalFormatting sqref="O51">
    <cfRule type="cellIs" dxfId="1689" priority="894" operator="equal">
      <formula>"Extremo"</formula>
    </cfRule>
    <cfRule type="cellIs" dxfId="1688" priority="895" operator="equal">
      <formula>"Alto"</formula>
    </cfRule>
    <cfRule type="cellIs" dxfId="1687" priority="896" operator="equal">
      <formula>"Moderado"</formula>
    </cfRule>
    <cfRule type="cellIs" dxfId="1686" priority="897" operator="equal">
      <formula>"Bajo"</formula>
    </cfRule>
  </conditionalFormatting>
  <conditionalFormatting sqref="L51:L54">
    <cfRule type="containsText" dxfId="1685" priority="893" operator="containsText" text="❌">
      <formula>NOT(ISERROR(SEARCH("❌",L51)))</formula>
    </cfRule>
  </conditionalFormatting>
  <conditionalFormatting sqref="M47">
    <cfRule type="cellIs" dxfId="1684" priority="888" operator="equal">
      <formula>"Catastrófico"</formula>
    </cfRule>
    <cfRule type="cellIs" dxfId="1683" priority="889" operator="equal">
      <formula>"Mayor"</formula>
    </cfRule>
    <cfRule type="cellIs" dxfId="1682" priority="890" operator="equal">
      <formula>"Moderado"</formula>
    </cfRule>
    <cfRule type="cellIs" dxfId="1681" priority="891" operator="equal">
      <formula>"Menor"</formula>
    </cfRule>
    <cfRule type="cellIs" dxfId="1680" priority="892" operator="equal">
      <formula>"Leve"</formula>
    </cfRule>
  </conditionalFormatting>
  <conditionalFormatting sqref="I47">
    <cfRule type="cellIs" dxfId="1679" priority="883" operator="equal">
      <formula>"Muy Alta"</formula>
    </cfRule>
    <cfRule type="cellIs" dxfId="1678" priority="884" operator="equal">
      <formula>"Alta"</formula>
    </cfRule>
    <cfRule type="cellIs" dxfId="1677" priority="885" operator="equal">
      <formula>"Media"</formula>
    </cfRule>
    <cfRule type="cellIs" dxfId="1676" priority="886" operator="equal">
      <formula>"Baja"</formula>
    </cfRule>
    <cfRule type="cellIs" dxfId="1675" priority="887" operator="equal">
      <formula>"Muy Baja"</formula>
    </cfRule>
  </conditionalFormatting>
  <conditionalFormatting sqref="O47">
    <cfRule type="cellIs" dxfId="1674" priority="879" operator="equal">
      <formula>"Extremo"</formula>
    </cfRule>
    <cfRule type="cellIs" dxfId="1673" priority="880" operator="equal">
      <formula>"Alto"</formula>
    </cfRule>
    <cfRule type="cellIs" dxfId="1672" priority="881" operator="equal">
      <formula>"Moderado"</formula>
    </cfRule>
    <cfRule type="cellIs" dxfId="1671" priority="882" operator="equal">
      <formula>"Bajo"</formula>
    </cfRule>
  </conditionalFormatting>
  <conditionalFormatting sqref="L47:L50">
    <cfRule type="containsText" dxfId="1670" priority="878" operator="containsText" text="❌">
      <formula>NOT(ISERROR(SEARCH("❌",L47)))</formula>
    </cfRule>
  </conditionalFormatting>
  <conditionalFormatting sqref="M95">
    <cfRule type="cellIs" dxfId="1669" priority="873" operator="equal">
      <formula>"Catastrófico"</formula>
    </cfRule>
    <cfRule type="cellIs" dxfId="1668" priority="874" operator="equal">
      <formula>"Mayor"</formula>
    </cfRule>
    <cfRule type="cellIs" dxfId="1667" priority="875" operator="equal">
      <formula>"Moderado"</formula>
    </cfRule>
    <cfRule type="cellIs" dxfId="1666" priority="876" operator="equal">
      <formula>"Menor"</formula>
    </cfRule>
    <cfRule type="cellIs" dxfId="1665" priority="877" operator="equal">
      <formula>"Leve"</formula>
    </cfRule>
  </conditionalFormatting>
  <conditionalFormatting sqref="I95">
    <cfRule type="cellIs" dxfId="1664" priority="868" operator="equal">
      <formula>"Muy Alta"</formula>
    </cfRule>
    <cfRule type="cellIs" dxfId="1663" priority="869" operator="equal">
      <formula>"Alta"</formula>
    </cfRule>
    <cfRule type="cellIs" dxfId="1662" priority="870" operator="equal">
      <formula>"Media"</formula>
    </cfRule>
    <cfRule type="cellIs" dxfId="1661" priority="871" operator="equal">
      <formula>"Baja"</formula>
    </cfRule>
    <cfRule type="cellIs" dxfId="1660" priority="872" operator="equal">
      <formula>"Muy Baja"</formula>
    </cfRule>
  </conditionalFormatting>
  <conditionalFormatting sqref="O95">
    <cfRule type="cellIs" dxfId="1659" priority="864" operator="equal">
      <formula>"Extremo"</formula>
    </cfRule>
    <cfRule type="cellIs" dxfId="1658" priority="865" operator="equal">
      <formula>"Alto"</formula>
    </cfRule>
    <cfRule type="cellIs" dxfId="1657" priority="866" operator="equal">
      <formula>"Moderado"</formula>
    </cfRule>
    <cfRule type="cellIs" dxfId="1656" priority="867" operator="equal">
      <formula>"Bajo"</formula>
    </cfRule>
  </conditionalFormatting>
  <conditionalFormatting sqref="L95">
    <cfRule type="containsText" dxfId="1655" priority="863" operator="containsText" text="❌">
      <formula>NOT(ISERROR(SEARCH("❌",L95)))</formula>
    </cfRule>
  </conditionalFormatting>
  <conditionalFormatting sqref="M99">
    <cfRule type="cellIs" dxfId="1654" priority="858" operator="equal">
      <formula>"Catastrófico"</formula>
    </cfRule>
    <cfRule type="cellIs" dxfId="1653" priority="859" operator="equal">
      <formula>"Mayor"</formula>
    </cfRule>
    <cfRule type="cellIs" dxfId="1652" priority="860" operator="equal">
      <formula>"Moderado"</formula>
    </cfRule>
    <cfRule type="cellIs" dxfId="1651" priority="861" operator="equal">
      <formula>"Menor"</formula>
    </cfRule>
    <cfRule type="cellIs" dxfId="1650" priority="862" operator="equal">
      <formula>"Leve"</formula>
    </cfRule>
  </conditionalFormatting>
  <conditionalFormatting sqref="I99">
    <cfRule type="cellIs" dxfId="1649" priority="853" operator="equal">
      <formula>"Muy Alta"</formula>
    </cfRule>
    <cfRule type="cellIs" dxfId="1648" priority="854" operator="equal">
      <formula>"Alta"</formula>
    </cfRule>
    <cfRule type="cellIs" dxfId="1647" priority="855" operator="equal">
      <formula>"Media"</formula>
    </cfRule>
    <cfRule type="cellIs" dxfId="1646" priority="856" operator="equal">
      <formula>"Baja"</formula>
    </cfRule>
    <cfRule type="cellIs" dxfId="1645" priority="857" operator="equal">
      <formula>"Muy Baja"</formula>
    </cfRule>
  </conditionalFormatting>
  <conditionalFormatting sqref="O99">
    <cfRule type="cellIs" dxfId="1644" priority="849" operator="equal">
      <formula>"Extremo"</formula>
    </cfRule>
    <cfRule type="cellIs" dxfId="1643" priority="850" operator="equal">
      <formula>"Alto"</formula>
    </cfRule>
    <cfRule type="cellIs" dxfId="1642" priority="851" operator="equal">
      <formula>"Moderado"</formula>
    </cfRule>
    <cfRule type="cellIs" dxfId="1641" priority="852" operator="equal">
      <formula>"Bajo"</formula>
    </cfRule>
  </conditionalFormatting>
  <conditionalFormatting sqref="L99">
    <cfRule type="containsText" dxfId="1640" priority="848" operator="containsText" text="❌">
      <formula>NOT(ISERROR(SEARCH("❌",L99)))</formula>
    </cfRule>
  </conditionalFormatting>
  <conditionalFormatting sqref="M124">
    <cfRule type="cellIs" dxfId="1639" priority="843" operator="equal">
      <formula>"Catastrófico"</formula>
    </cfRule>
    <cfRule type="cellIs" dxfId="1638" priority="844" operator="equal">
      <formula>"Mayor"</formula>
    </cfRule>
    <cfRule type="cellIs" dxfId="1637" priority="845" operator="equal">
      <formula>"Moderado"</formula>
    </cfRule>
    <cfRule type="cellIs" dxfId="1636" priority="846" operator="equal">
      <formula>"Menor"</formula>
    </cfRule>
    <cfRule type="cellIs" dxfId="1635" priority="847" operator="equal">
      <formula>"Leve"</formula>
    </cfRule>
  </conditionalFormatting>
  <conditionalFormatting sqref="I124">
    <cfRule type="cellIs" dxfId="1634" priority="838" operator="equal">
      <formula>"Muy Alta"</formula>
    </cfRule>
    <cfRule type="cellIs" dxfId="1633" priority="839" operator="equal">
      <formula>"Alta"</formula>
    </cfRule>
    <cfRule type="cellIs" dxfId="1632" priority="840" operator="equal">
      <formula>"Media"</formula>
    </cfRule>
    <cfRule type="cellIs" dxfId="1631" priority="841" operator="equal">
      <formula>"Baja"</formula>
    </cfRule>
    <cfRule type="cellIs" dxfId="1630" priority="842" operator="equal">
      <formula>"Muy Baja"</formula>
    </cfRule>
  </conditionalFormatting>
  <conditionalFormatting sqref="O124">
    <cfRule type="cellIs" dxfId="1629" priority="834" operator="equal">
      <formula>"Extremo"</formula>
    </cfRule>
    <cfRule type="cellIs" dxfId="1628" priority="835" operator="equal">
      <formula>"Alto"</formula>
    </cfRule>
    <cfRule type="cellIs" dxfId="1627" priority="836" operator="equal">
      <formula>"Moderado"</formula>
    </cfRule>
    <cfRule type="cellIs" dxfId="1626" priority="837" operator="equal">
      <formula>"Bajo"</formula>
    </cfRule>
  </conditionalFormatting>
  <conditionalFormatting sqref="L124">
    <cfRule type="containsText" dxfId="1625" priority="833" operator="containsText" text="❌">
      <formula>NOT(ISERROR(SEARCH("❌",L124)))</formula>
    </cfRule>
  </conditionalFormatting>
  <conditionalFormatting sqref="M103">
    <cfRule type="cellIs" dxfId="1624" priority="828" operator="equal">
      <formula>"Catastrófico"</formula>
    </cfRule>
    <cfRule type="cellIs" dxfId="1623" priority="829" operator="equal">
      <formula>"Mayor"</formula>
    </cfRule>
    <cfRule type="cellIs" dxfId="1622" priority="830" operator="equal">
      <formula>"Moderado"</formula>
    </cfRule>
    <cfRule type="cellIs" dxfId="1621" priority="831" operator="equal">
      <formula>"Menor"</formula>
    </cfRule>
    <cfRule type="cellIs" dxfId="1620" priority="832" operator="equal">
      <formula>"Leve"</formula>
    </cfRule>
  </conditionalFormatting>
  <conditionalFormatting sqref="I103">
    <cfRule type="cellIs" dxfId="1619" priority="823" operator="equal">
      <formula>"Muy Alta"</formula>
    </cfRule>
    <cfRule type="cellIs" dxfId="1618" priority="824" operator="equal">
      <formula>"Alta"</formula>
    </cfRule>
    <cfRule type="cellIs" dxfId="1617" priority="825" operator="equal">
      <formula>"Media"</formula>
    </cfRule>
    <cfRule type="cellIs" dxfId="1616" priority="826" operator="equal">
      <formula>"Baja"</formula>
    </cfRule>
    <cfRule type="cellIs" dxfId="1615" priority="827" operator="equal">
      <formula>"Muy Baja"</formula>
    </cfRule>
  </conditionalFormatting>
  <conditionalFormatting sqref="O103">
    <cfRule type="cellIs" dxfId="1614" priority="819" operator="equal">
      <formula>"Extremo"</formula>
    </cfRule>
    <cfRule type="cellIs" dxfId="1613" priority="820" operator="equal">
      <formula>"Alto"</formula>
    </cfRule>
    <cfRule type="cellIs" dxfId="1612" priority="821" operator="equal">
      <formula>"Moderado"</formula>
    </cfRule>
    <cfRule type="cellIs" dxfId="1611" priority="822" operator="equal">
      <formula>"Bajo"</formula>
    </cfRule>
  </conditionalFormatting>
  <conditionalFormatting sqref="L103">
    <cfRule type="containsText" dxfId="1610" priority="818" operator="containsText" text="❌">
      <formula>NOT(ISERROR(SEARCH("❌",L103)))</formula>
    </cfRule>
  </conditionalFormatting>
  <conditionalFormatting sqref="M107">
    <cfRule type="cellIs" dxfId="1609" priority="813" operator="equal">
      <formula>"Catastrófico"</formula>
    </cfRule>
    <cfRule type="cellIs" dxfId="1608" priority="814" operator="equal">
      <formula>"Mayor"</formula>
    </cfRule>
    <cfRule type="cellIs" dxfId="1607" priority="815" operator="equal">
      <formula>"Moderado"</formula>
    </cfRule>
    <cfRule type="cellIs" dxfId="1606" priority="816" operator="equal">
      <formula>"Menor"</formula>
    </cfRule>
    <cfRule type="cellIs" dxfId="1605" priority="817" operator="equal">
      <formula>"Leve"</formula>
    </cfRule>
  </conditionalFormatting>
  <conditionalFormatting sqref="I107">
    <cfRule type="cellIs" dxfId="1604" priority="808" operator="equal">
      <formula>"Muy Alta"</formula>
    </cfRule>
    <cfRule type="cellIs" dxfId="1603" priority="809" operator="equal">
      <formula>"Alta"</formula>
    </cfRule>
    <cfRule type="cellIs" dxfId="1602" priority="810" operator="equal">
      <formula>"Media"</formula>
    </cfRule>
    <cfRule type="cellIs" dxfId="1601" priority="811" operator="equal">
      <formula>"Baja"</formula>
    </cfRule>
    <cfRule type="cellIs" dxfId="1600" priority="812" operator="equal">
      <formula>"Muy Baja"</formula>
    </cfRule>
  </conditionalFormatting>
  <conditionalFormatting sqref="O107">
    <cfRule type="cellIs" dxfId="1599" priority="804" operator="equal">
      <formula>"Extremo"</formula>
    </cfRule>
    <cfRule type="cellIs" dxfId="1598" priority="805" operator="equal">
      <formula>"Alto"</formula>
    </cfRule>
    <cfRule type="cellIs" dxfId="1597" priority="806" operator="equal">
      <formula>"Moderado"</formula>
    </cfRule>
    <cfRule type="cellIs" dxfId="1596" priority="807" operator="equal">
      <formula>"Bajo"</formula>
    </cfRule>
  </conditionalFormatting>
  <conditionalFormatting sqref="L107">
    <cfRule type="containsText" dxfId="1595" priority="803" operator="containsText" text="❌">
      <formula>NOT(ISERROR(SEARCH("❌",L107)))</formula>
    </cfRule>
  </conditionalFormatting>
  <conditionalFormatting sqref="M111">
    <cfRule type="cellIs" dxfId="1594" priority="798" operator="equal">
      <formula>"Catastrófico"</formula>
    </cfRule>
    <cfRule type="cellIs" dxfId="1593" priority="799" operator="equal">
      <formula>"Mayor"</formula>
    </cfRule>
    <cfRule type="cellIs" dxfId="1592" priority="800" operator="equal">
      <formula>"Moderado"</formula>
    </cfRule>
    <cfRule type="cellIs" dxfId="1591" priority="801" operator="equal">
      <formula>"Menor"</formula>
    </cfRule>
    <cfRule type="cellIs" dxfId="1590" priority="802" operator="equal">
      <formula>"Leve"</formula>
    </cfRule>
  </conditionalFormatting>
  <conditionalFormatting sqref="I111">
    <cfRule type="cellIs" dxfId="1589" priority="793" operator="equal">
      <formula>"Muy Alta"</formula>
    </cfRule>
    <cfRule type="cellIs" dxfId="1588" priority="794" operator="equal">
      <formula>"Alta"</formula>
    </cfRule>
    <cfRule type="cellIs" dxfId="1587" priority="795" operator="equal">
      <formula>"Media"</formula>
    </cfRule>
    <cfRule type="cellIs" dxfId="1586" priority="796" operator="equal">
      <formula>"Baja"</formula>
    </cfRule>
    <cfRule type="cellIs" dxfId="1585" priority="797" operator="equal">
      <formula>"Muy Baja"</formula>
    </cfRule>
  </conditionalFormatting>
  <conditionalFormatting sqref="O111">
    <cfRule type="cellIs" dxfId="1584" priority="789" operator="equal">
      <formula>"Extremo"</formula>
    </cfRule>
    <cfRule type="cellIs" dxfId="1583" priority="790" operator="equal">
      <formula>"Alto"</formula>
    </cfRule>
    <cfRule type="cellIs" dxfId="1582" priority="791" operator="equal">
      <formula>"Moderado"</formula>
    </cfRule>
    <cfRule type="cellIs" dxfId="1581" priority="792" operator="equal">
      <formula>"Bajo"</formula>
    </cfRule>
  </conditionalFormatting>
  <conditionalFormatting sqref="L111">
    <cfRule type="containsText" dxfId="1580" priority="788" operator="containsText" text="❌">
      <formula>NOT(ISERROR(SEARCH("❌",L111)))</formula>
    </cfRule>
  </conditionalFormatting>
  <conditionalFormatting sqref="M170">
    <cfRule type="cellIs" dxfId="1579" priority="783" operator="equal">
      <formula>"Catastrófico"</formula>
    </cfRule>
    <cfRule type="cellIs" dxfId="1578" priority="784" operator="equal">
      <formula>"Mayor"</formula>
    </cfRule>
    <cfRule type="cellIs" dxfId="1577" priority="785" operator="equal">
      <formula>"Moderado"</formula>
    </cfRule>
    <cfRule type="cellIs" dxfId="1576" priority="786" operator="equal">
      <formula>"Menor"</formula>
    </cfRule>
    <cfRule type="cellIs" dxfId="1575" priority="787" operator="equal">
      <formula>"Leve"</formula>
    </cfRule>
  </conditionalFormatting>
  <conditionalFormatting sqref="I170">
    <cfRule type="cellIs" dxfId="1574" priority="778" operator="equal">
      <formula>"Muy Alta"</formula>
    </cfRule>
    <cfRule type="cellIs" dxfId="1573" priority="779" operator="equal">
      <formula>"Alta"</formula>
    </cfRule>
    <cfRule type="cellIs" dxfId="1572" priority="780" operator="equal">
      <formula>"Media"</formula>
    </cfRule>
    <cfRule type="cellIs" dxfId="1571" priority="781" operator="equal">
      <formula>"Baja"</formula>
    </cfRule>
    <cfRule type="cellIs" dxfId="1570" priority="782" operator="equal">
      <formula>"Muy Baja"</formula>
    </cfRule>
  </conditionalFormatting>
  <conditionalFormatting sqref="O170">
    <cfRule type="cellIs" dxfId="1569" priority="774" operator="equal">
      <formula>"Extremo"</formula>
    </cfRule>
    <cfRule type="cellIs" dxfId="1568" priority="775" operator="equal">
      <formula>"Alto"</formula>
    </cfRule>
    <cfRule type="cellIs" dxfId="1567" priority="776" operator="equal">
      <formula>"Moderado"</formula>
    </cfRule>
    <cfRule type="cellIs" dxfId="1566" priority="777" operator="equal">
      <formula>"Bajo"</formula>
    </cfRule>
  </conditionalFormatting>
  <conditionalFormatting sqref="L170:L173">
    <cfRule type="containsText" dxfId="1565" priority="773" operator="containsText" text="❌">
      <formula>NOT(ISERROR(SEARCH("❌",L170)))</formula>
    </cfRule>
  </conditionalFormatting>
  <conditionalFormatting sqref="M174">
    <cfRule type="cellIs" dxfId="1564" priority="768" operator="equal">
      <formula>"Catastrófico"</formula>
    </cfRule>
    <cfRule type="cellIs" dxfId="1563" priority="769" operator="equal">
      <formula>"Mayor"</formula>
    </cfRule>
    <cfRule type="cellIs" dxfId="1562" priority="770" operator="equal">
      <formula>"Moderado"</formula>
    </cfRule>
    <cfRule type="cellIs" dxfId="1561" priority="771" operator="equal">
      <formula>"Menor"</formula>
    </cfRule>
    <cfRule type="cellIs" dxfId="1560" priority="772" operator="equal">
      <formula>"Leve"</formula>
    </cfRule>
  </conditionalFormatting>
  <conditionalFormatting sqref="I174">
    <cfRule type="cellIs" dxfId="1559" priority="763" operator="equal">
      <formula>"Muy Alta"</formula>
    </cfRule>
    <cfRule type="cellIs" dxfId="1558" priority="764" operator="equal">
      <formula>"Alta"</formula>
    </cfRule>
    <cfRule type="cellIs" dxfId="1557" priority="765" operator="equal">
      <formula>"Media"</formula>
    </cfRule>
    <cfRule type="cellIs" dxfId="1556" priority="766" operator="equal">
      <formula>"Baja"</formula>
    </cfRule>
    <cfRule type="cellIs" dxfId="1555" priority="767" operator="equal">
      <formula>"Muy Baja"</formula>
    </cfRule>
  </conditionalFormatting>
  <conditionalFormatting sqref="O174">
    <cfRule type="cellIs" dxfId="1554" priority="759" operator="equal">
      <formula>"Extremo"</formula>
    </cfRule>
    <cfRule type="cellIs" dxfId="1553" priority="760" operator="equal">
      <formula>"Alto"</formula>
    </cfRule>
    <cfRule type="cellIs" dxfId="1552" priority="761" operator="equal">
      <formula>"Moderado"</formula>
    </cfRule>
    <cfRule type="cellIs" dxfId="1551" priority="762" operator="equal">
      <formula>"Bajo"</formula>
    </cfRule>
  </conditionalFormatting>
  <conditionalFormatting sqref="L174:L177">
    <cfRule type="containsText" dxfId="1550" priority="758" operator="containsText" text="❌">
      <formula>NOT(ISERROR(SEARCH("❌",L174)))</formula>
    </cfRule>
  </conditionalFormatting>
  <conditionalFormatting sqref="M119:M120">
    <cfRule type="cellIs" dxfId="1549" priority="743" operator="equal">
      <formula>"Catastrófico"</formula>
    </cfRule>
    <cfRule type="cellIs" dxfId="1548" priority="744" operator="equal">
      <formula>"Mayor"</formula>
    </cfRule>
    <cfRule type="cellIs" dxfId="1547" priority="745" operator="equal">
      <formula>"Moderado"</formula>
    </cfRule>
    <cfRule type="cellIs" dxfId="1546" priority="746" operator="equal">
      <formula>"Menor"</formula>
    </cfRule>
    <cfRule type="cellIs" dxfId="1545" priority="747" operator="equal">
      <formula>"Leve"</formula>
    </cfRule>
  </conditionalFormatting>
  <conditionalFormatting sqref="H63">
    <cfRule type="cellIs" dxfId="1544" priority="753" operator="equal">
      <formula>"Muy Alta"</formula>
    </cfRule>
    <cfRule type="cellIs" dxfId="1543" priority="754" operator="equal">
      <formula>"Alta"</formula>
    </cfRule>
    <cfRule type="cellIs" dxfId="1542" priority="755" operator="equal">
      <formula>"Media"</formula>
    </cfRule>
    <cfRule type="cellIs" dxfId="1541" priority="756" operator="equal">
      <formula>"Baja"</formula>
    </cfRule>
    <cfRule type="cellIs" dxfId="1540" priority="757" operator="equal">
      <formula>"Muy Baja"</formula>
    </cfRule>
  </conditionalFormatting>
  <conditionalFormatting sqref="H120">
    <cfRule type="cellIs" dxfId="1539" priority="748" operator="equal">
      <formula>"Muy Alta"</formula>
    </cfRule>
    <cfRule type="cellIs" dxfId="1538" priority="749" operator="equal">
      <formula>"Alta"</formula>
    </cfRule>
    <cfRule type="cellIs" dxfId="1537" priority="750" operator="equal">
      <formula>"Media"</formula>
    </cfRule>
    <cfRule type="cellIs" dxfId="1536" priority="751" operator="equal">
      <formula>"Baja"</formula>
    </cfRule>
    <cfRule type="cellIs" dxfId="1535" priority="752" operator="equal">
      <formula>"Muy Baja"</formula>
    </cfRule>
  </conditionalFormatting>
  <conditionalFormatting sqref="O119:O120">
    <cfRule type="cellIs" dxfId="1534" priority="734" operator="equal">
      <formula>"Extremo"</formula>
    </cfRule>
    <cfRule type="cellIs" dxfId="1533" priority="735" operator="equal">
      <formula>"Alto"</formula>
    </cfRule>
    <cfRule type="cellIs" dxfId="1532" priority="736" operator="equal">
      <formula>"Moderado"</formula>
    </cfRule>
    <cfRule type="cellIs" dxfId="1531" priority="737" operator="equal">
      <formula>"Bajo"</formula>
    </cfRule>
  </conditionalFormatting>
  <conditionalFormatting sqref="L119:L120">
    <cfRule type="containsText" dxfId="1530" priority="733" operator="containsText" text="❌">
      <formula>NOT(ISERROR(SEARCH("❌",L119)))</formula>
    </cfRule>
  </conditionalFormatting>
  <conditionalFormatting sqref="I119:I120">
    <cfRule type="cellIs" dxfId="1529" priority="738" operator="equal">
      <formula>"Muy Alta"</formula>
    </cfRule>
    <cfRule type="cellIs" dxfId="1528" priority="739" operator="equal">
      <formula>"Alta"</formula>
    </cfRule>
    <cfRule type="cellIs" dxfId="1527" priority="740" operator="equal">
      <formula>"Media"</formula>
    </cfRule>
    <cfRule type="cellIs" dxfId="1526" priority="741" operator="equal">
      <formula>"Baja"</formula>
    </cfRule>
    <cfRule type="cellIs" dxfId="1525" priority="742" operator="equal">
      <formula>"Muy Baja"</formula>
    </cfRule>
  </conditionalFormatting>
  <conditionalFormatting sqref="M55 M63">
    <cfRule type="cellIs" dxfId="1524" priority="728" operator="equal">
      <formula>"Catastrófico"</formula>
    </cfRule>
    <cfRule type="cellIs" dxfId="1523" priority="729" operator="equal">
      <formula>"Mayor"</formula>
    </cfRule>
    <cfRule type="cellIs" dxfId="1522" priority="730" operator="equal">
      <formula>"Moderado"</formula>
    </cfRule>
    <cfRule type="cellIs" dxfId="1521" priority="731" operator="equal">
      <formula>"Menor"</formula>
    </cfRule>
    <cfRule type="cellIs" dxfId="1520" priority="732" operator="equal">
      <formula>"Leve"</formula>
    </cfRule>
  </conditionalFormatting>
  <conditionalFormatting sqref="I55">
    <cfRule type="cellIs" dxfId="1519" priority="723" operator="equal">
      <formula>"Muy Alta"</formula>
    </cfRule>
    <cfRule type="cellIs" dxfId="1518" priority="724" operator="equal">
      <formula>"Alta"</formula>
    </cfRule>
    <cfRule type="cellIs" dxfId="1517" priority="725" operator="equal">
      <formula>"Media"</formula>
    </cfRule>
    <cfRule type="cellIs" dxfId="1516" priority="726" operator="equal">
      <formula>"Baja"</formula>
    </cfRule>
    <cfRule type="cellIs" dxfId="1515" priority="727" operator="equal">
      <formula>"Muy Baja"</formula>
    </cfRule>
  </conditionalFormatting>
  <conditionalFormatting sqref="O55 O63">
    <cfRule type="cellIs" dxfId="1514" priority="719" operator="equal">
      <formula>"Extremo"</formula>
    </cfRule>
    <cfRule type="cellIs" dxfId="1513" priority="720" operator="equal">
      <formula>"Alto"</formula>
    </cfRule>
    <cfRule type="cellIs" dxfId="1512" priority="721" operator="equal">
      <formula>"Moderado"</formula>
    </cfRule>
    <cfRule type="cellIs" dxfId="1511" priority="722" operator="equal">
      <formula>"Bajo"</formula>
    </cfRule>
  </conditionalFormatting>
  <conditionalFormatting sqref="L55:L58 L63">
    <cfRule type="containsText" dxfId="1510" priority="718" operator="containsText" text="❌">
      <formula>NOT(ISERROR(SEARCH("❌",L55)))</formula>
    </cfRule>
  </conditionalFormatting>
  <conditionalFormatting sqref="I85">
    <cfRule type="cellIs" dxfId="1509" priority="688" operator="equal">
      <formula>"Muy Alta"</formula>
    </cfRule>
    <cfRule type="cellIs" dxfId="1508" priority="689" operator="equal">
      <formula>"Alta"</formula>
    </cfRule>
    <cfRule type="cellIs" dxfId="1507" priority="690" operator="equal">
      <formula>"Media"</formula>
    </cfRule>
    <cfRule type="cellIs" dxfId="1506" priority="691" operator="equal">
      <formula>"Baja"</formula>
    </cfRule>
    <cfRule type="cellIs" dxfId="1505" priority="692" operator="equal">
      <formula>"Muy Baja"</formula>
    </cfRule>
  </conditionalFormatting>
  <conditionalFormatting sqref="I148 I150 I152 I154 I156 I158 I160">
    <cfRule type="cellIs" dxfId="1504" priority="713" operator="equal">
      <formula>"Muy Alta"</formula>
    </cfRule>
    <cfRule type="cellIs" dxfId="1503" priority="714" operator="equal">
      <formula>"Alta"</formula>
    </cfRule>
    <cfRule type="cellIs" dxfId="1502" priority="715" operator="equal">
      <formula>"Media"</formula>
    </cfRule>
    <cfRule type="cellIs" dxfId="1501" priority="716" operator="equal">
      <formula>"Baja"</formula>
    </cfRule>
    <cfRule type="cellIs" dxfId="1500" priority="717" operator="equal">
      <formula>"Muy Baja"</formula>
    </cfRule>
  </conditionalFormatting>
  <conditionalFormatting sqref="I63">
    <cfRule type="cellIs" dxfId="1499" priority="708" operator="equal">
      <formula>"Muy Alta"</formula>
    </cfRule>
    <cfRule type="cellIs" dxfId="1498" priority="709" operator="equal">
      <formula>"Alta"</formula>
    </cfRule>
    <cfRule type="cellIs" dxfId="1497" priority="710" operator="equal">
      <formula>"Media"</formula>
    </cfRule>
    <cfRule type="cellIs" dxfId="1496" priority="711" operator="equal">
      <formula>"Baja"</formula>
    </cfRule>
    <cfRule type="cellIs" dxfId="1495" priority="712" operator="equal">
      <formula>"Muy Baja"</formula>
    </cfRule>
  </conditionalFormatting>
  <conditionalFormatting sqref="H85">
    <cfRule type="cellIs" dxfId="1494" priority="703" operator="equal">
      <formula>"Muy Alta"</formula>
    </cfRule>
    <cfRule type="cellIs" dxfId="1493" priority="704" operator="equal">
      <formula>"Alta"</formula>
    </cfRule>
    <cfRule type="cellIs" dxfId="1492" priority="705" operator="equal">
      <formula>"Media"</formula>
    </cfRule>
    <cfRule type="cellIs" dxfId="1491" priority="706" operator="equal">
      <formula>"Baja"</formula>
    </cfRule>
    <cfRule type="cellIs" dxfId="1490" priority="707" operator="equal">
      <formula>"Muy Baja"</formula>
    </cfRule>
  </conditionalFormatting>
  <conditionalFormatting sqref="M85">
    <cfRule type="cellIs" dxfId="1489" priority="698" operator="equal">
      <formula>"Catastrófico"</formula>
    </cfRule>
    <cfRule type="cellIs" dxfId="1488" priority="699" operator="equal">
      <formula>"Mayor"</formula>
    </cfRule>
    <cfRule type="cellIs" dxfId="1487" priority="700" operator="equal">
      <formula>"Moderado"</formula>
    </cfRule>
    <cfRule type="cellIs" dxfId="1486" priority="701" operator="equal">
      <formula>"Menor"</formula>
    </cfRule>
    <cfRule type="cellIs" dxfId="1485" priority="702" operator="equal">
      <formula>"Leve"</formula>
    </cfRule>
  </conditionalFormatting>
  <conditionalFormatting sqref="O85">
    <cfRule type="cellIs" dxfId="1484" priority="694" operator="equal">
      <formula>"Extremo"</formula>
    </cfRule>
    <cfRule type="cellIs" dxfId="1483" priority="695" operator="equal">
      <formula>"Alto"</formula>
    </cfRule>
    <cfRule type="cellIs" dxfId="1482" priority="696" operator="equal">
      <formula>"Moderado"</formula>
    </cfRule>
    <cfRule type="cellIs" dxfId="1481" priority="697" operator="equal">
      <formula>"Bajo"</formula>
    </cfRule>
  </conditionalFormatting>
  <conditionalFormatting sqref="L85">
    <cfRule type="containsText" dxfId="1480" priority="693" operator="containsText" text="❌">
      <formula>NOT(ISERROR(SEARCH("❌",L85)))</formula>
    </cfRule>
  </conditionalFormatting>
  <conditionalFormatting sqref="Z146:Z147">
    <cfRule type="cellIs" dxfId="1479" priority="683" operator="equal">
      <formula>"Muy Alta"</formula>
    </cfRule>
    <cfRule type="cellIs" dxfId="1478" priority="684" operator="equal">
      <formula>"Alta"</formula>
    </cfRule>
    <cfRule type="cellIs" dxfId="1477" priority="685" operator="equal">
      <formula>"Media"</formula>
    </cfRule>
    <cfRule type="cellIs" dxfId="1476" priority="686" operator="equal">
      <formula>"Baja"</formula>
    </cfRule>
    <cfRule type="cellIs" dxfId="1475" priority="687" operator="equal">
      <formula>"Muy Baja"</formula>
    </cfRule>
  </conditionalFormatting>
  <conditionalFormatting sqref="AB146:AB147">
    <cfRule type="cellIs" dxfId="1474" priority="678" operator="equal">
      <formula>"Catastrófico"</formula>
    </cfRule>
    <cfRule type="cellIs" dxfId="1473" priority="679" operator="equal">
      <formula>"Mayor"</formula>
    </cfRule>
    <cfRule type="cellIs" dxfId="1472" priority="680" operator="equal">
      <formula>"Moderado"</formula>
    </cfRule>
    <cfRule type="cellIs" dxfId="1471" priority="681" operator="equal">
      <formula>"Menor"</formula>
    </cfRule>
    <cfRule type="cellIs" dxfId="1470" priority="682" operator="equal">
      <formula>"Leve"</formula>
    </cfRule>
  </conditionalFormatting>
  <conditionalFormatting sqref="AD146:AD147">
    <cfRule type="cellIs" dxfId="1469" priority="674" operator="equal">
      <formula>"Extremo"</formula>
    </cfRule>
    <cfRule type="cellIs" dxfId="1468" priority="675" operator="equal">
      <formula>"Alto"</formula>
    </cfRule>
    <cfRule type="cellIs" dxfId="1467" priority="676" operator="equal">
      <formula>"Moderado"</formula>
    </cfRule>
    <cfRule type="cellIs" dxfId="1466" priority="677" operator="equal">
      <formula>"Bajo"</formula>
    </cfRule>
  </conditionalFormatting>
  <conditionalFormatting sqref="L146:L147">
    <cfRule type="containsText" dxfId="1465" priority="673" operator="containsText" text="❌">
      <formula>NOT(ISERROR(SEARCH("❌",L146)))</formula>
    </cfRule>
  </conditionalFormatting>
  <conditionalFormatting sqref="M146">
    <cfRule type="cellIs" dxfId="1464" priority="668" operator="equal">
      <formula>"Catastrófico"</formula>
    </cfRule>
    <cfRule type="cellIs" dxfId="1463" priority="669" operator="equal">
      <formula>"Mayor"</formula>
    </cfRule>
    <cfRule type="cellIs" dxfId="1462" priority="670" operator="equal">
      <formula>"Moderado"</formula>
    </cfRule>
    <cfRule type="cellIs" dxfId="1461" priority="671" operator="equal">
      <formula>"Menor"</formula>
    </cfRule>
    <cfRule type="cellIs" dxfId="1460" priority="672" operator="equal">
      <formula>"Leve"</formula>
    </cfRule>
  </conditionalFormatting>
  <conditionalFormatting sqref="I146">
    <cfRule type="cellIs" dxfId="1459" priority="663" operator="equal">
      <formula>"Muy Alta"</formula>
    </cfRule>
    <cfRule type="cellIs" dxfId="1458" priority="664" operator="equal">
      <formula>"Alta"</formula>
    </cfRule>
    <cfRule type="cellIs" dxfId="1457" priority="665" operator="equal">
      <formula>"Media"</formula>
    </cfRule>
    <cfRule type="cellIs" dxfId="1456" priority="666" operator="equal">
      <formula>"Baja"</formula>
    </cfRule>
    <cfRule type="cellIs" dxfId="1455" priority="667" operator="equal">
      <formula>"Muy Baja"</formula>
    </cfRule>
  </conditionalFormatting>
  <conditionalFormatting sqref="O146">
    <cfRule type="cellIs" dxfId="1454" priority="659" operator="equal">
      <formula>"Extremo"</formula>
    </cfRule>
    <cfRule type="cellIs" dxfId="1453" priority="660" operator="equal">
      <formula>"Alto"</formula>
    </cfRule>
    <cfRule type="cellIs" dxfId="1452" priority="661" operator="equal">
      <formula>"Moderado"</formula>
    </cfRule>
    <cfRule type="cellIs" dxfId="1451" priority="662" operator="equal">
      <formula>"Bajo"</formula>
    </cfRule>
  </conditionalFormatting>
  <conditionalFormatting sqref="B146">
    <cfRule type="cellIs" dxfId="1450" priority="641" operator="equal">
      <formula>#REF!</formula>
    </cfRule>
    <cfRule type="cellIs" dxfId="1449" priority="642" operator="equal">
      <formula>#REF!</formula>
    </cfRule>
    <cfRule type="cellIs" dxfId="1448" priority="643" operator="equal">
      <formula>#REF!</formula>
    </cfRule>
    <cfRule type="cellIs" dxfId="1447" priority="644" operator="equal">
      <formula>#REF!</formula>
    </cfRule>
    <cfRule type="cellIs" dxfId="1446" priority="645" operator="equal">
      <formula>#REF!</formula>
    </cfRule>
    <cfRule type="cellIs" dxfId="1445" priority="646" operator="equal">
      <formula>#REF!</formula>
    </cfRule>
    <cfRule type="cellIs" dxfId="1444" priority="647" operator="equal">
      <formula>#REF!</formula>
    </cfRule>
    <cfRule type="cellIs" dxfId="1443" priority="648" operator="equal">
      <formula>#REF!</formula>
    </cfRule>
    <cfRule type="cellIs" dxfId="1442" priority="649" operator="equal">
      <formula>#REF!</formula>
    </cfRule>
    <cfRule type="cellIs" dxfId="1441" priority="650" operator="equal">
      <formula>#REF!</formula>
    </cfRule>
    <cfRule type="cellIs" dxfId="1440" priority="651" operator="equal">
      <formula>#REF!</formula>
    </cfRule>
    <cfRule type="cellIs" dxfId="1439" priority="652" operator="equal">
      <formula>#REF!</formula>
    </cfRule>
    <cfRule type="cellIs" dxfId="1438" priority="653" operator="equal">
      <formula>#REF!</formula>
    </cfRule>
    <cfRule type="cellIs" dxfId="1437" priority="654" operator="equal">
      <formula>#REF!</formula>
    </cfRule>
    <cfRule type="cellIs" dxfId="1436" priority="655" operator="equal">
      <formula>#REF!</formula>
    </cfRule>
    <cfRule type="cellIs" dxfId="1435" priority="656" operator="equal">
      <formula>#REF!</formula>
    </cfRule>
    <cfRule type="cellIs" dxfId="1434" priority="657" operator="equal">
      <formula>#REF!</formula>
    </cfRule>
    <cfRule type="cellIs" dxfId="1433" priority="658" operator="equal">
      <formula>#REF!</formula>
    </cfRule>
  </conditionalFormatting>
  <conditionalFormatting sqref="Z11:Z14">
    <cfRule type="cellIs" dxfId="1432" priority="636" operator="equal">
      <formula>"Muy Alta"</formula>
    </cfRule>
    <cfRule type="cellIs" dxfId="1431" priority="637" operator="equal">
      <formula>"Alta"</formula>
    </cfRule>
    <cfRule type="cellIs" dxfId="1430" priority="638" operator="equal">
      <formula>"Media"</formula>
    </cfRule>
    <cfRule type="cellIs" dxfId="1429" priority="639" operator="equal">
      <formula>"Baja"</formula>
    </cfRule>
    <cfRule type="cellIs" dxfId="1428" priority="640" operator="equal">
      <formula>"Muy Baja"</formula>
    </cfRule>
  </conditionalFormatting>
  <conditionalFormatting sqref="AB11:AB14">
    <cfRule type="cellIs" dxfId="1427" priority="631" operator="equal">
      <formula>"Catastrófico"</formula>
    </cfRule>
    <cfRule type="cellIs" dxfId="1426" priority="632" operator="equal">
      <formula>"Mayor"</formula>
    </cfRule>
    <cfRule type="cellIs" dxfId="1425" priority="633" operator="equal">
      <formula>"Moderado"</formula>
    </cfRule>
    <cfRule type="cellIs" dxfId="1424" priority="634" operator="equal">
      <formula>"Menor"</formula>
    </cfRule>
    <cfRule type="cellIs" dxfId="1423" priority="635" operator="equal">
      <formula>"Leve"</formula>
    </cfRule>
  </conditionalFormatting>
  <conditionalFormatting sqref="AD11:AD14">
    <cfRule type="cellIs" dxfId="1422" priority="627" operator="equal">
      <formula>"Extremo"</formula>
    </cfRule>
    <cfRule type="cellIs" dxfId="1421" priority="628" operator="equal">
      <formula>"Alto"</formula>
    </cfRule>
    <cfRule type="cellIs" dxfId="1420" priority="629" operator="equal">
      <formula>"Moderado"</formula>
    </cfRule>
    <cfRule type="cellIs" dxfId="1419" priority="630" operator="equal">
      <formula>"Bajo"</formula>
    </cfRule>
  </conditionalFormatting>
  <conditionalFormatting sqref="Z17:Z18">
    <cfRule type="cellIs" dxfId="1418" priority="622" operator="equal">
      <formula>"Muy Alta"</formula>
    </cfRule>
    <cfRule type="cellIs" dxfId="1417" priority="623" operator="equal">
      <formula>"Alta"</formula>
    </cfRule>
    <cfRule type="cellIs" dxfId="1416" priority="624" operator="equal">
      <formula>"Media"</formula>
    </cfRule>
    <cfRule type="cellIs" dxfId="1415" priority="625" operator="equal">
      <formula>"Baja"</formula>
    </cfRule>
    <cfRule type="cellIs" dxfId="1414" priority="626" operator="equal">
      <formula>"Muy Baja"</formula>
    </cfRule>
  </conditionalFormatting>
  <conditionalFormatting sqref="AB17:AB18">
    <cfRule type="cellIs" dxfId="1413" priority="617" operator="equal">
      <formula>"Catastrófico"</formula>
    </cfRule>
    <cfRule type="cellIs" dxfId="1412" priority="618" operator="equal">
      <formula>"Mayor"</formula>
    </cfRule>
    <cfRule type="cellIs" dxfId="1411" priority="619" operator="equal">
      <formula>"Moderado"</formula>
    </cfRule>
    <cfRule type="cellIs" dxfId="1410" priority="620" operator="equal">
      <formula>"Menor"</formula>
    </cfRule>
    <cfRule type="cellIs" dxfId="1409" priority="621" operator="equal">
      <formula>"Leve"</formula>
    </cfRule>
  </conditionalFormatting>
  <conditionalFormatting sqref="AD15:AD18">
    <cfRule type="cellIs" dxfId="1408" priority="613" operator="equal">
      <formula>"Extremo"</formula>
    </cfRule>
    <cfRule type="cellIs" dxfId="1407" priority="614" operator="equal">
      <formula>"Alto"</formula>
    </cfRule>
    <cfRule type="cellIs" dxfId="1406" priority="615" operator="equal">
      <formula>"Moderado"</formula>
    </cfRule>
    <cfRule type="cellIs" dxfId="1405" priority="616" operator="equal">
      <formula>"Bajo"</formula>
    </cfRule>
  </conditionalFormatting>
  <conditionalFormatting sqref="Z19:Z22">
    <cfRule type="cellIs" dxfId="1404" priority="608" operator="equal">
      <formula>"Muy Alta"</formula>
    </cfRule>
    <cfRule type="cellIs" dxfId="1403" priority="609" operator="equal">
      <formula>"Alta"</formula>
    </cfRule>
    <cfRule type="cellIs" dxfId="1402" priority="610" operator="equal">
      <formula>"Media"</formula>
    </cfRule>
    <cfRule type="cellIs" dxfId="1401" priority="611" operator="equal">
      <formula>"Baja"</formula>
    </cfRule>
    <cfRule type="cellIs" dxfId="1400" priority="612" operator="equal">
      <formula>"Muy Baja"</formula>
    </cfRule>
  </conditionalFormatting>
  <conditionalFormatting sqref="AB19:AB22">
    <cfRule type="cellIs" dxfId="1399" priority="603" operator="equal">
      <formula>"Catastrófico"</formula>
    </cfRule>
    <cfRule type="cellIs" dxfId="1398" priority="604" operator="equal">
      <formula>"Mayor"</formula>
    </cfRule>
    <cfRule type="cellIs" dxfId="1397" priority="605" operator="equal">
      <formula>"Moderado"</formula>
    </cfRule>
    <cfRule type="cellIs" dxfId="1396" priority="606" operator="equal">
      <formula>"Menor"</formula>
    </cfRule>
    <cfRule type="cellIs" dxfId="1395" priority="607" operator="equal">
      <formula>"Leve"</formula>
    </cfRule>
  </conditionalFormatting>
  <conditionalFormatting sqref="AD19:AD22">
    <cfRule type="cellIs" dxfId="1394" priority="599" operator="equal">
      <formula>"Extremo"</formula>
    </cfRule>
    <cfRule type="cellIs" dxfId="1393" priority="600" operator="equal">
      <formula>"Alto"</formula>
    </cfRule>
    <cfRule type="cellIs" dxfId="1392" priority="601" operator="equal">
      <formula>"Moderado"</formula>
    </cfRule>
    <cfRule type="cellIs" dxfId="1391" priority="602" operator="equal">
      <formula>"Bajo"</formula>
    </cfRule>
  </conditionalFormatting>
  <conditionalFormatting sqref="Z23:Z26">
    <cfRule type="cellIs" dxfId="1390" priority="594" operator="equal">
      <formula>"Muy Alta"</formula>
    </cfRule>
    <cfRule type="cellIs" dxfId="1389" priority="595" operator="equal">
      <formula>"Alta"</formula>
    </cfRule>
    <cfRule type="cellIs" dxfId="1388" priority="596" operator="equal">
      <formula>"Media"</formula>
    </cfRule>
    <cfRule type="cellIs" dxfId="1387" priority="597" operator="equal">
      <formula>"Baja"</formula>
    </cfRule>
    <cfRule type="cellIs" dxfId="1386" priority="598" operator="equal">
      <formula>"Muy Baja"</formula>
    </cfRule>
  </conditionalFormatting>
  <conditionalFormatting sqref="AB23:AB26">
    <cfRule type="cellIs" dxfId="1385" priority="589" operator="equal">
      <formula>"Catastrófico"</formula>
    </cfRule>
    <cfRule type="cellIs" dxfId="1384" priority="590" operator="equal">
      <formula>"Mayor"</formula>
    </cfRule>
    <cfRule type="cellIs" dxfId="1383" priority="591" operator="equal">
      <formula>"Moderado"</formula>
    </cfRule>
    <cfRule type="cellIs" dxfId="1382" priority="592" operator="equal">
      <formula>"Menor"</formula>
    </cfRule>
    <cfRule type="cellIs" dxfId="1381" priority="593" operator="equal">
      <formula>"Leve"</formula>
    </cfRule>
  </conditionalFormatting>
  <conditionalFormatting sqref="AD23:AD26">
    <cfRule type="cellIs" dxfId="1380" priority="585" operator="equal">
      <formula>"Extremo"</formula>
    </cfRule>
    <cfRule type="cellIs" dxfId="1379" priority="586" operator="equal">
      <formula>"Alto"</formula>
    </cfRule>
    <cfRule type="cellIs" dxfId="1378" priority="587" operator="equal">
      <formula>"Moderado"</formula>
    </cfRule>
    <cfRule type="cellIs" dxfId="1377" priority="588" operator="equal">
      <formula>"Bajo"</formula>
    </cfRule>
  </conditionalFormatting>
  <conditionalFormatting sqref="Z27:Z30">
    <cfRule type="cellIs" dxfId="1376" priority="580" operator="equal">
      <formula>"Muy Alta"</formula>
    </cfRule>
    <cfRule type="cellIs" dxfId="1375" priority="581" operator="equal">
      <formula>"Alta"</formula>
    </cfRule>
    <cfRule type="cellIs" dxfId="1374" priority="582" operator="equal">
      <formula>"Media"</formula>
    </cfRule>
    <cfRule type="cellIs" dxfId="1373" priority="583" operator="equal">
      <formula>"Baja"</formula>
    </cfRule>
    <cfRule type="cellIs" dxfId="1372" priority="584" operator="equal">
      <formula>"Muy Baja"</formula>
    </cfRule>
  </conditionalFormatting>
  <conditionalFormatting sqref="AB27:AB30">
    <cfRule type="cellIs" dxfId="1371" priority="575" operator="equal">
      <formula>"Catastrófico"</formula>
    </cfRule>
    <cfRule type="cellIs" dxfId="1370" priority="576" operator="equal">
      <formula>"Mayor"</formula>
    </cfRule>
    <cfRule type="cellIs" dxfId="1369" priority="577" operator="equal">
      <formula>"Moderado"</formula>
    </cfRule>
    <cfRule type="cellIs" dxfId="1368" priority="578" operator="equal">
      <formula>"Menor"</formula>
    </cfRule>
    <cfRule type="cellIs" dxfId="1367" priority="579" operator="equal">
      <formula>"Leve"</formula>
    </cfRule>
  </conditionalFormatting>
  <conditionalFormatting sqref="AD27:AD30">
    <cfRule type="cellIs" dxfId="1366" priority="571" operator="equal">
      <formula>"Extremo"</formula>
    </cfRule>
    <cfRule type="cellIs" dxfId="1365" priority="572" operator="equal">
      <formula>"Alto"</formula>
    </cfRule>
    <cfRule type="cellIs" dxfId="1364" priority="573" operator="equal">
      <formula>"Moderado"</formula>
    </cfRule>
    <cfRule type="cellIs" dxfId="1363" priority="574" operator="equal">
      <formula>"Bajo"</formula>
    </cfRule>
  </conditionalFormatting>
  <conditionalFormatting sqref="Z31:Z34">
    <cfRule type="cellIs" dxfId="1362" priority="566" operator="equal">
      <formula>"Muy Alta"</formula>
    </cfRule>
    <cfRule type="cellIs" dxfId="1361" priority="567" operator="equal">
      <formula>"Alta"</formula>
    </cfRule>
    <cfRule type="cellIs" dxfId="1360" priority="568" operator="equal">
      <formula>"Media"</formula>
    </cfRule>
    <cfRule type="cellIs" dxfId="1359" priority="569" operator="equal">
      <formula>"Baja"</formula>
    </cfRule>
    <cfRule type="cellIs" dxfId="1358" priority="570" operator="equal">
      <formula>"Muy Baja"</formula>
    </cfRule>
  </conditionalFormatting>
  <conditionalFormatting sqref="AB31:AB34">
    <cfRule type="cellIs" dxfId="1357" priority="561" operator="equal">
      <formula>"Catastrófico"</formula>
    </cfRule>
    <cfRule type="cellIs" dxfId="1356" priority="562" operator="equal">
      <formula>"Mayor"</formula>
    </cfRule>
    <cfRule type="cellIs" dxfId="1355" priority="563" operator="equal">
      <formula>"Moderado"</formula>
    </cfRule>
    <cfRule type="cellIs" dxfId="1354" priority="564" operator="equal">
      <formula>"Menor"</formula>
    </cfRule>
    <cfRule type="cellIs" dxfId="1353" priority="565" operator="equal">
      <formula>"Leve"</formula>
    </cfRule>
  </conditionalFormatting>
  <conditionalFormatting sqref="AD31:AD34">
    <cfRule type="cellIs" dxfId="1352" priority="557" operator="equal">
      <formula>"Extremo"</formula>
    </cfRule>
    <cfRule type="cellIs" dxfId="1351" priority="558" operator="equal">
      <formula>"Alto"</formula>
    </cfRule>
    <cfRule type="cellIs" dxfId="1350" priority="559" operator="equal">
      <formula>"Moderado"</formula>
    </cfRule>
    <cfRule type="cellIs" dxfId="1349" priority="560" operator="equal">
      <formula>"Bajo"</formula>
    </cfRule>
  </conditionalFormatting>
  <conditionalFormatting sqref="Z39:Z42">
    <cfRule type="cellIs" dxfId="1348" priority="552" operator="equal">
      <formula>"Muy Alta"</formula>
    </cfRule>
    <cfRule type="cellIs" dxfId="1347" priority="553" operator="equal">
      <formula>"Alta"</formula>
    </cfRule>
    <cfRule type="cellIs" dxfId="1346" priority="554" operator="equal">
      <formula>"Media"</formula>
    </cfRule>
    <cfRule type="cellIs" dxfId="1345" priority="555" operator="equal">
      <formula>"Baja"</formula>
    </cfRule>
    <cfRule type="cellIs" dxfId="1344" priority="556" operator="equal">
      <formula>"Muy Baja"</formula>
    </cfRule>
  </conditionalFormatting>
  <conditionalFormatting sqref="AB39:AB42">
    <cfRule type="cellIs" dxfId="1343" priority="547" operator="equal">
      <formula>"Catastrófico"</formula>
    </cfRule>
    <cfRule type="cellIs" dxfId="1342" priority="548" operator="equal">
      <formula>"Mayor"</formula>
    </cfRule>
    <cfRule type="cellIs" dxfId="1341" priority="549" operator="equal">
      <formula>"Moderado"</formula>
    </cfRule>
    <cfRule type="cellIs" dxfId="1340" priority="550" operator="equal">
      <formula>"Menor"</formula>
    </cfRule>
    <cfRule type="cellIs" dxfId="1339" priority="551" operator="equal">
      <formula>"Leve"</formula>
    </cfRule>
  </conditionalFormatting>
  <conditionalFormatting sqref="AD39:AD42">
    <cfRule type="cellIs" dxfId="1338" priority="543" operator="equal">
      <formula>"Extremo"</formula>
    </cfRule>
    <cfRule type="cellIs" dxfId="1337" priority="544" operator="equal">
      <formula>"Alto"</formula>
    </cfRule>
    <cfRule type="cellIs" dxfId="1336" priority="545" operator="equal">
      <formula>"Moderado"</formula>
    </cfRule>
    <cfRule type="cellIs" dxfId="1335" priority="546" operator="equal">
      <formula>"Bajo"</formula>
    </cfRule>
  </conditionalFormatting>
  <conditionalFormatting sqref="Z43:Z46">
    <cfRule type="cellIs" dxfId="1334" priority="538" operator="equal">
      <formula>"Muy Alta"</formula>
    </cfRule>
    <cfRule type="cellIs" dxfId="1333" priority="539" operator="equal">
      <formula>"Alta"</formula>
    </cfRule>
    <cfRule type="cellIs" dxfId="1332" priority="540" operator="equal">
      <formula>"Media"</formula>
    </cfRule>
    <cfRule type="cellIs" dxfId="1331" priority="541" operator="equal">
      <formula>"Baja"</formula>
    </cfRule>
    <cfRule type="cellIs" dxfId="1330" priority="542" operator="equal">
      <formula>"Muy Baja"</formula>
    </cfRule>
  </conditionalFormatting>
  <conditionalFormatting sqref="AB43:AB46">
    <cfRule type="cellIs" dxfId="1329" priority="533" operator="equal">
      <formula>"Catastrófico"</formula>
    </cfRule>
    <cfRule type="cellIs" dxfId="1328" priority="534" operator="equal">
      <formula>"Mayor"</formula>
    </cfRule>
    <cfRule type="cellIs" dxfId="1327" priority="535" operator="equal">
      <formula>"Moderado"</formula>
    </cfRule>
    <cfRule type="cellIs" dxfId="1326" priority="536" operator="equal">
      <formula>"Menor"</formula>
    </cfRule>
    <cfRule type="cellIs" dxfId="1325" priority="537" operator="equal">
      <formula>"Leve"</formula>
    </cfRule>
  </conditionalFormatting>
  <conditionalFormatting sqref="AD43:AD46">
    <cfRule type="cellIs" dxfId="1324" priority="529" operator="equal">
      <formula>"Extremo"</formula>
    </cfRule>
    <cfRule type="cellIs" dxfId="1323" priority="530" operator="equal">
      <formula>"Alto"</formula>
    </cfRule>
    <cfRule type="cellIs" dxfId="1322" priority="531" operator="equal">
      <formula>"Moderado"</formula>
    </cfRule>
    <cfRule type="cellIs" dxfId="1321" priority="532" operator="equal">
      <formula>"Bajo"</formula>
    </cfRule>
  </conditionalFormatting>
  <conditionalFormatting sqref="Z47 Z49:Z50">
    <cfRule type="cellIs" dxfId="1320" priority="524" operator="equal">
      <formula>"Muy Alta"</formula>
    </cfRule>
    <cfRule type="cellIs" dxfId="1319" priority="525" operator="equal">
      <formula>"Alta"</formula>
    </cfRule>
    <cfRule type="cellIs" dxfId="1318" priority="526" operator="equal">
      <formula>"Media"</formula>
    </cfRule>
    <cfRule type="cellIs" dxfId="1317" priority="527" operator="equal">
      <formula>"Baja"</formula>
    </cfRule>
    <cfRule type="cellIs" dxfId="1316" priority="528" operator="equal">
      <formula>"Muy Baja"</formula>
    </cfRule>
  </conditionalFormatting>
  <conditionalFormatting sqref="AB47 AB49:AB50">
    <cfRule type="cellIs" dxfId="1315" priority="519" operator="equal">
      <formula>"Catastrófico"</formula>
    </cfRule>
    <cfRule type="cellIs" dxfId="1314" priority="520" operator="equal">
      <formula>"Mayor"</formula>
    </cfRule>
    <cfRule type="cellIs" dxfId="1313" priority="521" operator="equal">
      <formula>"Moderado"</formula>
    </cfRule>
    <cfRule type="cellIs" dxfId="1312" priority="522" operator="equal">
      <formula>"Menor"</formula>
    </cfRule>
    <cfRule type="cellIs" dxfId="1311" priority="523" operator="equal">
      <formula>"Leve"</formula>
    </cfRule>
  </conditionalFormatting>
  <conditionalFormatting sqref="AD47 AD49:AD50">
    <cfRule type="cellIs" dxfId="1310" priority="515" operator="equal">
      <formula>"Extremo"</formula>
    </cfRule>
    <cfRule type="cellIs" dxfId="1309" priority="516" operator="equal">
      <formula>"Alto"</formula>
    </cfRule>
    <cfRule type="cellIs" dxfId="1308" priority="517" operator="equal">
      <formula>"Moderado"</formula>
    </cfRule>
    <cfRule type="cellIs" dxfId="1307" priority="518" operator="equal">
      <formula>"Bajo"</formula>
    </cfRule>
  </conditionalFormatting>
  <conditionalFormatting sqref="Z51:Z54">
    <cfRule type="cellIs" dxfId="1306" priority="510" operator="equal">
      <formula>"Muy Alta"</formula>
    </cfRule>
    <cfRule type="cellIs" dxfId="1305" priority="511" operator="equal">
      <formula>"Alta"</formula>
    </cfRule>
    <cfRule type="cellIs" dxfId="1304" priority="512" operator="equal">
      <formula>"Media"</formula>
    </cfRule>
    <cfRule type="cellIs" dxfId="1303" priority="513" operator="equal">
      <formula>"Baja"</formula>
    </cfRule>
    <cfRule type="cellIs" dxfId="1302" priority="514" operator="equal">
      <formula>"Muy Baja"</formula>
    </cfRule>
  </conditionalFormatting>
  <conditionalFormatting sqref="AB51:AB54">
    <cfRule type="cellIs" dxfId="1301" priority="505" operator="equal">
      <formula>"Catastrófico"</formula>
    </cfRule>
    <cfRule type="cellIs" dxfId="1300" priority="506" operator="equal">
      <formula>"Mayor"</formula>
    </cfRule>
    <cfRule type="cellIs" dxfId="1299" priority="507" operator="equal">
      <formula>"Moderado"</formula>
    </cfRule>
    <cfRule type="cellIs" dxfId="1298" priority="508" operator="equal">
      <formula>"Menor"</formula>
    </cfRule>
    <cfRule type="cellIs" dxfId="1297" priority="509" operator="equal">
      <formula>"Leve"</formula>
    </cfRule>
  </conditionalFormatting>
  <conditionalFormatting sqref="AD51:AD54">
    <cfRule type="cellIs" dxfId="1296" priority="501" operator="equal">
      <formula>"Extremo"</formula>
    </cfRule>
    <cfRule type="cellIs" dxfId="1295" priority="502" operator="equal">
      <formula>"Alto"</formula>
    </cfRule>
    <cfRule type="cellIs" dxfId="1294" priority="503" operator="equal">
      <formula>"Moderado"</formula>
    </cfRule>
    <cfRule type="cellIs" dxfId="1293" priority="504" operator="equal">
      <formula>"Bajo"</formula>
    </cfRule>
  </conditionalFormatting>
  <conditionalFormatting sqref="Z55:Z58">
    <cfRule type="cellIs" dxfId="1292" priority="496" operator="equal">
      <formula>"Muy Alta"</formula>
    </cfRule>
    <cfRule type="cellIs" dxfId="1291" priority="497" operator="equal">
      <formula>"Alta"</formula>
    </cfRule>
    <cfRule type="cellIs" dxfId="1290" priority="498" operator="equal">
      <formula>"Media"</formula>
    </cfRule>
    <cfRule type="cellIs" dxfId="1289" priority="499" operator="equal">
      <formula>"Baja"</formula>
    </cfRule>
    <cfRule type="cellIs" dxfId="1288" priority="500" operator="equal">
      <formula>"Muy Baja"</formula>
    </cfRule>
  </conditionalFormatting>
  <conditionalFormatting sqref="AB55:AB58">
    <cfRule type="cellIs" dxfId="1287" priority="491" operator="equal">
      <formula>"Catastrófico"</formula>
    </cfRule>
    <cfRule type="cellIs" dxfId="1286" priority="492" operator="equal">
      <formula>"Mayor"</formula>
    </cfRule>
    <cfRule type="cellIs" dxfId="1285" priority="493" operator="equal">
      <formula>"Moderado"</formula>
    </cfRule>
    <cfRule type="cellIs" dxfId="1284" priority="494" operator="equal">
      <formula>"Menor"</formula>
    </cfRule>
    <cfRule type="cellIs" dxfId="1283" priority="495" operator="equal">
      <formula>"Leve"</formula>
    </cfRule>
  </conditionalFormatting>
  <conditionalFormatting sqref="AD55:AD58">
    <cfRule type="cellIs" dxfId="1282" priority="487" operator="equal">
      <formula>"Extremo"</formula>
    </cfRule>
    <cfRule type="cellIs" dxfId="1281" priority="488" operator="equal">
      <formula>"Alto"</formula>
    </cfRule>
    <cfRule type="cellIs" dxfId="1280" priority="489" operator="equal">
      <formula>"Moderado"</formula>
    </cfRule>
    <cfRule type="cellIs" dxfId="1279" priority="490" operator="equal">
      <formula>"Bajo"</formula>
    </cfRule>
  </conditionalFormatting>
  <conditionalFormatting sqref="Z59:Z62">
    <cfRule type="cellIs" dxfId="1278" priority="482" operator="equal">
      <formula>"Muy Alta"</formula>
    </cfRule>
    <cfRule type="cellIs" dxfId="1277" priority="483" operator="equal">
      <formula>"Alta"</formula>
    </cfRule>
    <cfRule type="cellIs" dxfId="1276" priority="484" operator="equal">
      <formula>"Media"</formula>
    </cfRule>
    <cfRule type="cellIs" dxfId="1275" priority="485" operator="equal">
      <formula>"Baja"</formula>
    </cfRule>
    <cfRule type="cellIs" dxfId="1274" priority="486" operator="equal">
      <formula>"Muy Baja"</formula>
    </cfRule>
  </conditionalFormatting>
  <conditionalFormatting sqref="AB59:AB62">
    <cfRule type="cellIs" dxfId="1273" priority="477" operator="equal">
      <formula>"Catastrófico"</formula>
    </cfRule>
    <cfRule type="cellIs" dxfId="1272" priority="478" operator="equal">
      <formula>"Mayor"</formula>
    </cfRule>
    <cfRule type="cellIs" dxfId="1271" priority="479" operator="equal">
      <formula>"Moderado"</formula>
    </cfRule>
    <cfRule type="cellIs" dxfId="1270" priority="480" operator="equal">
      <formula>"Menor"</formula>
    </cfRule>
    <cfRule type="cellIs" dxfId="1269" priority="481" operator="equal">
      <formula>"Leve"</formula>
    </cfRule>
  </conditionalFormatting>
  <conditionalFormatting sqref="AD59:AD62">
    <cfRule type="cellIs" dxfId="1268" priority="473" operator="equal">
      <formula>"Extremo"</formula>
    </cfRule>
    <cfRule type="cellIs" dxfId="1267" priority="474" operator="equal">
      <formula>"Alto"</formula>
    </cfRule>
    <cfRule type="cellIs" dxfId="1266" priority="475" operator="equal">
      <formula>"Moderado"</formula>
    </cfRule>
    <cfRule type="cellIs" dxfId="1265" priority="476" operator="equal">
      <formula>"Bajo"</formula>
    </cfRule>
  </conditionalFormatting>
  <conditionalFormatting sqref="Z69:Z72">
    <cfRule type="cellIs" dxfId="1264" priority="468" operator="equal">
      <formula>"Muy Alta"</formula>
    </cfRule>
    <cfRule type="cellIs" dxfId="1263" priority="469" operator="equal">
      <formula>"Alta"</formula>
    </cfRule>
    <cfRule type="cellIs" dxfId="1262" priority="470" operator="equal">
      <formula>"Media"</formula>
    </cfRule>
    <cfRule type="cellIs" dxfId="1261" priority="471" operator="equal">
      <formula>"Baja"</formula>
    </cfRule>
    <cfRule type="cellIs" dxfId="1260" priority="472" operator="equal">
      <formula>"Muy Baja"</formula>
    </cfRule>
  </conditionalFormatting>
  <conditionalFormatting sqref="AB69:AB72">
    <cfRule type="cellIs" dxfId="1259" priority="463" operator="equal">
      <formula>"Catastrófico"</formula>
    </cfRule>
    <cfRule type="cellIs" dxfId="1258" priority="464" operator="equal">
      <formula>"Mayor"</formula>
    </cfRule>
    <cfRule type="cellIs" dxfId="1257" priority="465" operator="equal">
      <formula>"Moderado"</formula>
    </cfRule>
    <cfRule type="cellIs" dxfId="1256" priority="466" operator="equal">
      <formula>"Menor"</formula>
    </cfRule>
    <cfRule type="cellIs" dxfId="1255" priority="467" operator="equal">
      <formula>"Leve"</formula>
    </cfRule>
  </conditionalFormatting>
  <conditionalFormatting sqref="AD69:AD72">
    <cfRule type="cellIs" dxfId="1254" priority="459" operator="equal">
      <formula>"Extremo"</formula>
    </cfRule>
    <cfRule type="cellIs" dxfId="1253" priority="460" operator="equal">
      <formula>"Alto"</formula>
    </cfRule>
    <cfRule type="cellIs" dxfId="1252" priority="461" operator="equal">
      <formula>"Moderado"</formula>
    </cfRule>
    <cfRule type="cellIs" dxfId="1251" priority="462" operator="equal">
      <formula>"Bajo"</formula>
    </cfRule>
  </conditionalFormatting>
  <conditionalFormatting sqref="Z73:Z76">
    <cfRule type="cellIs" dxfId="1250" priority="454" operator="equal">
      <formula>"Muy Alta"</formula>
    </cfRule>
    <cfRule type="cellIs" dxfId="1249" priority="455" operator="equal">
      <formula>"Alta"</formula>
    </cfRule>
    <cfRule type="cellIs" dxfId="1248" priority="456" operator="equal">
      <formula>"Media"</formula>
    </cfRule>
    <cfRule type="cellIs" dxfId="1247" priority="457" operator="equal">
      <formula>"Baja"</formula>
    </cfRule>
    <cfRule type="cellIs" dxfId="1246" priority="458" operator="equal">
      <formula>"Muy Baja"</formula>
    </cfRule>
  </conditionalFormatting>
  <conditionalFormatting sqref="AB73:AB76">
    <cfRule type="cellIs" dxfId="1245" priority="449" operator="equal">
      <formula>"Catastrófico"</formula>
    </cfRule>
    <cfRule type="cellIs" dxfId="1244" priority="450" operator="equal">
      <formula>"Mayor"</formula>
    </cfRule>
    <cfRule type="cellIs" dxfId="1243" priority="451" operator="equal">
      <formula>"Moderado"</formula>
    </cfRule>
    <cfRule type="cellIs" dxfId="1242" priority="452" operator="equal">
      <formula>"Menor"</formula>
    </cfRule>
    <cfRule type="cellIs" dxfId="1241" priority="453" operator="equal">
      <formula>"Leve"</formula>
    </cfRule>
  </conditionalFormatting>
  <conditionalFormatting sqref="AD73:AD76">
    <cfRule type="cellIs" dxfId="1240" priority="445" operator="equal">
      <formula>"Extremo"</formula>
    </cfRule>
    <cfRule type="cellIs" dxfId="1239" priority="446" operator="equal">
      <formula>"Alto"</formula>
    </cfRule>
    <cfRule type="cellIs" dxfId="1238" priority="447" operator="equal">
      <formula>"Moderado"</formula>
    </cfRule>
    <cfRule type="cellIs" dxfId="1237" priority="448" operator="equal">
      <formula>"Bajo"</formula>
    </cfRule>
  </conditionalFormatting>
  <conditionalFormatting sqref="Z77:Z80">
    <cfRule type="cellIs" dxfId="1236" priority="440" operator="equal">
      <formula>"Muy Alta"</formula>
    </cfRule>
    <cfRule type="cellIs" dxfId="1235" priority="441" operator="equal">
      <formula>"Alta"</formula>
    </cfRule>
    <cfRule type="cellIs" dxfId="1234" priority="442" operator="equal">
      <formula>"Media"</formula>
    </cfRule>
    <cfRule type="cellIs" dxfId="1233" priority="443" operator="equal">
      <formula>"Baja"</formula>
    </cfRule>
    <cfRule type="cellIs" dxfId="1232" priority="444" operator="equal">
      <formula>"Muy Baja"</formula>
    </cfRule>
  </conditionalFormatting>
  <conditionalFormatting sqref="AB77:AB80">
    <cfRule type="cellIs" dxfId="1231" priority="435" operator="equal">
      <formula>"Catastrófico"</formula>
    </cfRule>
    <cfRule type="cellIs" dxfId="1230" priority="436" operator="equal">
      <formula>"Mayor"</formula>
    </cfRule>
    <cfRule type="cellIs" dxfId="1229" priority="437" operator="equal">
      <formula>"Moderado"</formula>
    </cfRule>
    <cfRule type="cellIs" dxfId="1228" priority="438" operator="equal">
      <formula>"Menor"</formula>
    </cfRule>
    <cfRule type="cellIs" dxfId="1227" priority="439" operator="equal">
      <formula>"Leve"</formula>
    </cfRule>
  </conditionalFormatting>
  <conditionalFormatting sqref="AD77:AD80">
    <cfRule type="cellIs" dxfId="1226" priority="431" operator="equal">
      <formula>"Extremo"</formula>
    </cfRule>
    <cfRule type="cellIs" dxfId="1225" priority="432" operator="equal">
      <formula>"Alto"</formula>
    </cfRule>
    <cfRule type="cellIs" dxfId="1224" priority="433" operator="equal">
      <formula>"Moderado"</formula>
    </cfRule>
    <cfRule type="cellIs" dxfId="1223" priority="434" operator="equal">
      <formula>"Bajo"</formula>
    </cfRule>
  </conditionalFormatting>
  <conditionalFormatting sqref="Z81:Z84">
    <cfRule type="cellIs" dxfId="1222" priority="426" operator="equal">
      <formula>"Muy Alta"</formula>
    </cfRule>
    <cfRule type="cellIs" dxfId="1221" priority="427" operator="equal">
      <formula>"Alta"</formula>
    </cfRule>
    <cfRule type="cellIs" dxfId="1220" priority="428" operator="equal">
      <formula>"Media"</formula>
    </cfRule>
    <cfRule type="cellIs" dxfId="1219" priority="429" operator="equal">
      <formula>"Baja"</formula>
    </cfRule>
    <cfRule type="cellIs" dxfId="1218" priority="430" operator="equal">
      <formula>"Muy Baja"</formula>
    </cfRule>
  </conditionalFormatting>
  <conditionalFormatting sqref="AB81:AB84">
    <cfRule type="cellIs" dxfId="1217" priority="421" operator="equal">
      <formula>"Catastrófico"</formula>
    </cfRule>
    <cfRule type="cellIs" dxfId="1216" priority="422" operator="equal">
      <formula>"Mayor"</formula>
    </cfRule>
    <cfRule type="cellIs" dxfId="1215" priority="423" operator="equal">
      <formula>"Moderado"</formula>
    </cfRule>
    <cfRule type="cellIs" dxfId="1214" priority="424" operator="equal">
      <formula>"Menor"</formula>
    </cfRule>
    <cfRule type="cellIs" dxfId="1213" priority="425" operator="equal">
      <formula>"Leve"</formula>
    </cfRule>
  </conditionalFormatting>
  <conditionalFormatting sqref="AD81:AD84">
    <cfRule type="cellIs" dxfId="1212" priority="417" operator="equal">
      <formula>"Extremo"</formula>
    </cfRule>
    <cfRule type="cellIs" dxfId="1211" priority="418" operator="equal">
      <formula>"Alto"</formula>
    </cfRule>
    <cfRule type="cellIs" dxfId="1210" priority="419" operator="equal">
      <formula>"Moderado"</formula>
    </cfRule>
    <cfRule type="cellIs" dxfId="1209" priority="420" operator="equal">
      <formula>"Bajo"</formula>
    </cfRule>
  </conditionalFormatting>
  <conditionalFormatting sqref="Z87:Z90">
    <cfRule type="cellIs" dxfId="1208" priority="412" operator="equal">
      <formula>"Muy Alta"</formula>
    </cfRule>
    <cfRule type="cellIs" dxfId="1207" priority="413" operator="equal">
      <formula>"Alta"</formula>
    </cfRule>
    <cfRule type="cellIs" dxfId="1206" priority="414" operator="equal">
      <formula>"Media"</formula>
    </cfRule>
    <cfRule type="cellIs" dxfId="1205" priority="415" operator="equal">
      <formula>"Baja"</formula>
    </cfRule>
    <cfRule type="cellIs" dxfId="1204" priority="416" operator="equal">
      <formula>"Muy Baja"</formula>
    </cfRule>
  </conditionalFormatting>
  <conditionalFormatting sqref="AB87:AB90">
    <cfRule type="cellIs" dxfId="1203" priority="407" operator="equal">
      <formula>"Catastrófico"</formula>
    </cfRule>
    <cfRule type="cellIs" dxfId="1202" priority="408" operator="equal">
      <formula>"Mayor"</formula>
    </cfRule>
    <cfRule type="cellIs" dxfId="1201" priority="409" operator="equal">
      <formula>"Moderado"</formula>
    </cfRule>
    <cfRule type="cellIs" dxfId="1200" priority="410" operator="equal">
      <formula>"Menor"</formula>
    </cfRule>
    <cfRule type="cellIs" dxfId="1199" priority="411" operator="equal">
      <formula>"Leve"</formula>
    </cfRule>
  </conditionalFormatting>
  <conditionalFormatting sqref="AD87:AD90">
    <cfRule type="cellIs" dxfId="1198" priority="403" operator="equal">
      <formula>"Extremo"</formula>
    </cfRule>
    <cfRule type="cellIs" dxfId="1197" priority="404" operator="equal">
      <formula>"Alto"</formula>
    </cfRule>
    <cfRule type="cellIs" dxfId="1196" priority="405" operator="equal">
      <formula>"Moderado"</formula>
    </cfRule>
    <cfRule type="cellIs" dxfId="1195" priority="406" operator="equal">
      <formula>"Bajo"</formula>
    </cfRule>
  </conditionalFormatting>
  <conditionalFormatting sqref="Z91:Z94">
    <cfRule type="cellIs" dxfId="1194" priority="398" operator="equal">
      <formula>"Muy Alta"</formula>
    </cfRule>
    <cfRule type="cellIs" dxfId="1193" priority="399" operator="equal">
      <formula>"Alta"</formula>
    </cfRule>
    <cfRule type="cellIs" dxfId="1192" priority="400" operator="equal">
      <formula>"Media"</formula>
    </cfRule>
    <cfRule type="cellIs" dxfId="1191" priority="401" operator="equal">
      <formula>"Baja"</formula>
    </cfRule>
    <cfRule type="cellIs" dxfId="1190" priority="402" operator="equal">
      <formula>"Muy Baja"</formula>
    </cfRule>
  </conditionalFormatting>
  <conditionalFormatting sqref="AB91:AB94">
    <cfRule type="cellIs" dxfId="1189" priority="393" operator="equal">
      <formula>"Catastrófico"</formula>
    </cfRule>
    <cfRule type="cellIs" dxfId="1188" priority="394" operator="equal">
      <formula>"Mayor"</formula>
    </cfRule>
    <cfRule type="cellIs" dxfId="1187" priority="395" operator="equal">
      <formula>"Moderado"</formula>
    </cfRule>
    <cfRule type="cellIs" dxfId="1186" priority="396" operator="equal">
      <formula>"Menor"</formula>
    </cfRule>
    <cfRule type="cellIs" dxfId="1185" priority="397" operator="equal">
      <formula>"Leve"</formula>
    </cfRule>
  </conditionalFormatting>
  <conditionalFormatting sqref="AD91:AD94">
    <cfRule type="cellIs" dxfId="1184" priority="389" operator="equal">
      <formula>"Extremo"</formula>
    </cfRule>
    <cfRule type="cellIs" dxfId="1183" priority="390" operator="equal">
      <formula>"Alto"</formula>
    </cfRule>
    <cfRule type="cellIs" dxfId="1182" priority="391" operator="equal">
      <formula>"Moderado"</formula>
    </cfRule>
    <cfRule type="cellIs" dxfId="1181" priority="392" operator="equal">
      <formula>"Bajo"</formula>
    </cfRule>
  </conditionalFormatting>
  <conditionalFormatting sqref="Z95:Z98">
    <cfRule type="cellIs" dxfId="1180" priority="384" operator="equal">
      <formula>"Muy Alta"</formula>
    </cfRule>
    <cfRule type="cellIs" dxfId="1179" priority="385" operator="equal">
      <formula>"Alta"</formula>
    </cfRule>
    <cfRule type="cellIs" dxfId="1178" priority="386" operator="equal">
      <formula>"Media"</formula>
    </cfRule>
    <cfRule type="cellIs" dxfId="1177" priority="387" operator="equal">
      <formula>"Baja"</formula>
    </cfRule>
    <cfRule type="cellIs" dxfId="1176" priority="388" operator="equal">
      <formula>"Muy Baja"</formula>
    </cfRule>
  </conditionalFormatting>
  <conditionalFormatting sqref="AB95:AB98">
    <cfRule type="cellIs" dxfId="1175" priority="379" operator="equal">
      <formula>"Catastrófico"</formula>
    </cfRule>
    <cfRule type="cellIs" dxfId="1174" priority="380" operator="equal">
      <formula>"Mayor"</formula>
    </cfRule>
    <cfRule type="cellIs" dxfId="1173" priority="381" operator="equal">
      <formula>"Moderado"</formula>
    </cfRule>
    <cfRule type="cellIs" dxfId="1172" priority="382" operator="equal">
      <formula>"Menor"</formula>
    </cfRule>
    <cfRule type="cellIs" dxfId="1171" priority="383" operator="equal">
      <formula>"Leve"</formula>
    </cfRule>
  </conditionalFormatting>
  <conditionalFormatting sqref="AD95:AD98">
    <cfRule type="cellIs" dxfId="1170" priority="375" operator="equal">
      <formula>"Extremo"</formula>
    </cfRule>
    <cfRule type="cellIs" dxfId="1169" priority="376" operator="equal">
      <formula>"Alto"</formula>
    </cfRule>
    <cfRule type="cellIs" dxfId="1168" priority="377" operator="equal">
      <formula>"Moderado"</formula>
    </cfRule>
    <cfRule type="cellIs" dxfId="1167" priority="378" operator="equal">
      <formula>"Bajo"</formula>
    </cfRule>
  </conditionalFormatting>
  <conditionalFormatting sqref="Z99:Z102">
    <cfRule type="cellIs" dxfId="1166" priority="370" operator="equal">
      <formula>"Muy Alta"</formula>
    </cfRule>
    <cfRule type="cellIs" dxfId="1165" priority="371" operator="equal">
      <formula>"Alta"</formula>
    </cfRule>
    <cfRule type="cellIs" dxfId="1164" priority="372" operator="equal">
      <formula>"Media"</formula>
    </cfRule>
    <cfRule type="cellIs" dxfId="1163" priority="373" operator="equal">
      <formula>"Baja"</formula>
    </cfRule>
    <cfRule type="cellIs" dxfId="1162" priority="374" operator="equal">
      <formula>"Muy Baja"</formula>
    </cfRule>
  </conditionalFormatting>
  <conditionalFormatting sqref="AB99:AB102">
    <cfRule type="cellIs" dxfId="1161" priority="365" operator="equal">
      <formula>"Catastrófico"</formula>
    </cfRule>
    <cfRule type="cellIs" dxfId="1160" priority="366" operator="equal">
      <formula>"Mayor"</formula>
    </cfRule>
    <cfRule type="cellIs" dxfId="1159" priority="367" operator="equal">
      <formula>"Moderado"</formula>
    </cfRule>
    <cfRule type="cellIs" dxfId="1158" priority="368" operator="equal">
      <formula>"Menor"</formula>
    </cfRule>
    <cfRule type="cellIs" dxfId="1157" priority="369" operator="equal">
      <formula>"Leve"</formula>
    </cfRule>
  </conditionalFormatting>
  <conditionalFormatting sqref="AD99:AD102">
    <cfRule type="cellIs" dxfId="1156" priority="361" operator="equal">
      <formula>"Extremo"</formula>
    </cfRule>
    <cfRule type="cellIs" dxfId="1155" priority="362" operator="equal">
      <formula>"Alto"</formula>
    </cfRule>
    <cfRule type="cellIs" dxfId="1154" priority="363" operator="equal">
      <formula>"Moderado"</formula>
    </cfRule>
    <cfRule type="cellIs" dxfId="1153" priority="364" operator="equal">
      <formula>"Bajo"</formula>
    </cfRule>
  </conditionalFormatting>
  <conditionalFormatting sqref="Z103:Z106">
    <cfRule type="cellIs" dxfId="1152" priority="356" operator="equal">
      <formula>"Muy Alta"</formula>
    </cfRule>
    <cfRule type="cellIs" dxfId="1151" priority="357" operator="equal">
      <formula>"Alta"</formula>
    </cfRule>
    <cfRule type="cellIs" dxfId="1150" priority="358" operator="equal">
      <formula>"Media"</formula>
    </cfRule>
    <cfRule type="cellIs" dxfId="1149" priority="359" operator="equal">
      <formula>"Baja"</formula>
    </cfRule>
    <cfRule type="cellIs" dxfId="1148" priority="360" operator="equal">
      <formula>"Muy Baja"</formula>
    </cfRule>
  </conditionalFormatting>
  <conditionalFormatting sqref="AB103:AB106">
    <cfRule type="cellIs" dxfId="1147" priority="351" operator="equal">
      <formula>"Catastrófico"</formula>
    </cfRule>
    <cfRule type="cellIs" dxfId="1146" priority="352" operator="equal">
      <formula>"Mayor"</formula>
    </cfRule>
    <cfRule type="cellIs" dxfId="1145" priority="353" operator="equal">
      <formula>"Moderado"</formula>
    </cfRule>
    <cfRule type="cellIs" dxfId="1144" priority="354" operator="equal">
      <formula>"Menor"</formula>
    </cfRule>
    <cfRule type="cellIs" dxfId="1143" priority="355" operator="equal">
      <formula>"Leve"</formula>
    </cfRule>
  </conditionalFormatting>
  <conditionalFormatting sqref="AD103:AD106">
    <cfRule type="cellIs" dxfId="1142" priority="347" operator="equal">
      <formula>"Extremo"</formula>
    </cfRule>
    <cfRule type="cellIs" dxfId="1141" priority="348" operator="equal">
      <formula>"Alto"</formula>
    </cfRule>
    <cfRule type="cellIs" dxfId="1140" priority="349" operator="equal">
      <formula>"Moderado"</formula>
    </cfRule>
    <cfRule type="cellIs" dxfId="1139" priority="350" operator="equal">
      <formula>"Bajo"</formula>
    </cfRule>
  </conditionalFormatting>
  <conditionalFormatting sqref="Z107:Z110">
    <cfRule type="cellIs" dxfId="1138" priority="342" operator="equal">
      <formula>"Muy Alta"</formula>
    </cfRule>
    <cfRule type="cellIs" dxfId="1137" priority="343" operator="equal">
      <formula>"Alta"</formula>
    </cfRule>
    <cfRule type="cellIs" dxfId="1136" priority="344" operator="equal">
      <formula>"Media"</formula>
    </cfRule>
    <cfRule type="cellIs" dxfId="1135" priority="345" operator="equal">
      <formula>"Baja"</formula>
    </cfRule>
    <cfRule type="cellIs" dxfId="1134" priority="346" operator="equal">
      <formula>"Muy Baja"</formula>
    </cfRule>
  </conditionalFormatting>
  <conditionalFormatting sqref="AB107:AB110">
    <cfRule type="cellIs" dxfId="1133" priority="337" operator="equal">
      <formula>"Catastrófico"</formula>
    </cfRule>
    <cfRule type="cellIs" dxfId="1132" priority="338" operator="equal">
      <formula>"Mayor"</formula>
    </cfRule>
    <cfRule type="cellIs" dxfId="1131" priority="339" operator="equal">
      <formula>"Moderado"</formula>
    </cfRule>
    <cfRule type="cellIs" dxfId="1130" priority="340" operator="equal">
      <formula>"Menor"</formula>
    </cfRule>
    <cfRule type="cellIs" dxfId="1129" priority="341" operator="equal">
      <formula>"Leve"</formula>
    </cfRule>
  </conditionalFormatting>
  <conditionalFormatting sqref="AD107:AD110">
    <cfRule type="cellIs" dxfId="1128" priority="333" operator="equal">
      <formula>"Extremo"</formula>
    </cfRule>
    <cfRule type="cellIs" dxfId="1127" priority="334" operator="equal">
      <formula>"Alto"</formula>
    </cfRule>
    <cfRule type="cellIs" dxfId="1126" priority="335" operator="equal">
      <formula>"Moderado"</formula>
    </cfRule>
    <cfRule type="cellIs" dxfId="1125" priority="336" operator="equal">
      <formula>"Bajo"</formula>
    </cfRule>
  </conditionalFormatting>
  <conditionalFormatting sqref="Z111:Z114">
    <cfRule type="cellIs" dxfId="1124" priority="328" operator="equal">
      <formula>"Muy Alta"</formula>
    </cfRule>
    <cfRule type="cellIs" dxfId="1123" priority="329" operator="equal">
      <formula>"Alta"</formula>
    </cfRule>
    <cfRule type="cellIs" dxfId="1122" priority="330" operator="equal">
      <formula>"Media"</formula>
    </cfRule>
    <cfRule type="cellIs" dxfId="1121" priority="331" operator="equal">
      <formula>"Baja"</formula>
    </cfRule>
    <cfRule type="cellIs" dxfId="1120" priority="332" operator="equal">
      <formula>"Muy Baja"</formula>
    </cfRule>
  </conditionalFormatting>
  <conditionalFormatting sqref="AB111:AB114">
    <cfRule type="cellIs" dxfId="1119" priority="323" operator="equal">
      <formula>"Catastrófico"</formula>
    </cfRule>
    <cfRule type="cellIs" dxfId="1118" priority="324" operator="equal">
      <formula>"Mayor"</formula>
    </cfRule>
    <cfRule type="cellIs" dxfId="1117" priority="325" operator="equal">
      <formula>"Moderado"</formula>
    </cfRule>
    <cfRule type="cellIs" dxfId="1116" priority="326" operator="equal">
      <formula>"Menor"</formula>
    </cfRule>
    <cfRule type="cellIs" dxfId="1115" priority="327" operator="equal">
      <formula>"Leve"</formula>
    </cfRule>
  </conditionalFormatting>
  <conditionalFormatting sqref="AD111:AD114">
    <cfRule type="cellIs" dxfId="1114" priority="319" operator="equal">
      <formula>"Extremo"</formula>
    </cfRule>
    <cfRule type="cellIs" dxfId="1113" priority="320" operator="equal">
      <formula>"Alto"</formula>
    </cfRule>
    <cfRule type="cellIs" dxfId="1112" priority="321" operator="equal">
      <formula>"Moderado"</formula>
    </cfRule>
    <cfRule type="cellIs" dxfId="1111" priority="322" operator="equal">
      <formula>"Bajo"</formula>
    </cfRule>
  </conditionalFormatting>
  <conditionalFormatting sqref="Z115:Z118">
    <cfRule type="cellIs" dxfId="1110" priority="314" operator="equal">
      <formula>"Muy Alta"</formula>
    </cfRule>
    <cfRule type="cellIs" dxfId="1109" priority="315" operator="equal">
      <formula>"Alta"</formula>
    </cfRule>
    <cfRule type="cellIs" dxfId="1108" priority="316" operator="equal">
      <formula>"Media"</formula>
    </cfRule>
    <cfRule type="cellIs" dxfId="1107" priority="317" operator="equal">
      <formula>"Baja"</formula>
    </cfRule>
    <cfRule type="cellIs" dxfId="1106" priority="318" operator="equal">
      <formula>"Muy Baja"</formula>
    </cfRule>
  </conditionalFormatting>
  <conditionalFormatting sqref="AB115:AB118">
    <cfRule type="cellIs" dxfId="1105" priority="309" operator="equal">
      <formula>"Catastrófico"</formula>
    </cfRule>
    <cfRule type="cellIs" dxfId="1104" priority="310" operator="equal">
      <formula>"Mayor"</formula>
    </cfRule>
    <cfRule type="cellIs" dxfId="1103" priority="311" operator="equal">
      <formula>"Moderado"</formula>
    </cfRule>
    <cfRule type="cellIs" dxfId="1102" priority="312" operator="equal">
      <formula>"Menor"</formula>
    </cfRule>
    <cfRule type="cellIs" dxfId="1101" priority="313" operator="equal">
      <formula>"Leve"</formula>
    </cfRule>
  </conditionalFormatting>
  <conditionalFormatting sqref="AD115:AD118">
    <cfRule type="cellIs" dxfId="1100" priority="305" operator="equal">
      <formula>"Extremo"</formula>
    </cfRule>
    <cfRule type="cellIs" dxfId="1099" priority="306" operator="equal">
      <formula>"Alto"</formula>
    </cfRule>
    <cfRule type="cellIs" dxfId="1098" priority="307" operator="equal">
      <formula>"Moderado"</formula>
    </cfRule>
    <cfRule type="cellIs" dxfId="1097" priority="308" operator="equal">
      <formula>"Bajo"</formula>
    </cfRule>
  </conditionalFormatting>
  <conditionalFormatting sqref="Z120:Z123">
    <cfRule type="cellIs" dxfId="1096" priority="300" operator="equal">
      <formula>"Muy Alta"</formula>
    </cfRule>
    <cfRule type="cellIs" dxfId="1095" priority="301" operator="equal">
      <formula>"Alta"</formula>
    </cfRule>
    <cfRule type="cellIs" dxfId="1094" priority="302" operator="equal">
      <formula>"Media"</formula>
    </cfRule>
    <cfRule type="cellIs" dxfId="1093" priority="303" operator="equal">
      <formula>"Baja"</formula>
    </cfRule>
    <cfRule type="cellIs" dxfId="1092" priority="304" operator="equal">
      <formula>"Muy Baja"</formula>
    </cfRule>
  </conditionalFormatting>
  <conditionalFormatting sqref="AB120:AB123">
    <cfRule type="cellIs" dxfId="1091" priority="295" operator="equal">
      <formula>"Catastrófico"</formula>
    </cfRule>
    <cfRule type="cellIs" dxfId="1090" priority="296" operator="equal">
      <formula>"Mayor"</formula>
    </cfRule>
    <cfRule type="cellIs" dxfId="1089" priority="297" operator="equal">
      <formula>"Moderado"</formula>
    </cfRule>
    <cfRule type="cellIs" dxfId="1088" priority="298" operator="equal">
      <formula>"Menor"</formula>
    </cfRule>
    <cfRule type="cellIs" dxfId="1087" priority="299" operator="equal">
      <formula>"Leve"</formula>
    </cfRule>
  </conditionalFormatting>
  <conditionalFormatting sqref="AD120:AD123">
    <cfRule type="cellIs" dxfId="1086" priority="291" operator="equal">
      <formula>"Extremo"</formula>
    </cfRule>
    <cfRule type="cellIs" dxfId="1085" priority="292" operator="equal">
      <formula>"Alto"</formula>
    </cfRule>
    <cfRule type="cellIs" dxfId="1084" priority="293" operator="equal">
      <formula>"Moderado"</formula>
    </cfRule>
    <cfRule type="cellIs" dxfId="1083" priority="294" operator="equal">
      <formula>"Bajo"</formula>
    </cfRule>
  </conditionalFormatting>
  <conditionalFormatting sqref="AD65:AD68">
    <cfRule type="cellIs" dxfId="1082" priority="39" operator="equal">
      <formula>"Extremo"</formula>
    </cfRule>
    <cfRule type="cellIs" dxfId="1081" priority="40" operator="equal">
      <formula>"Alto"</formula>
    </cfRule>
    <cfRule type="cellIs" dxfId="1080" priority="41" operator="equal">
      <formula>"Moderado"</formula>
    </cfRule>
    <cfRule type="cellIs" dxfId="1079" priority="42" operator="equal">
      <formula>"Bajo"</formula>
    </cfRule>
  </conditionalFormatting>
  <conditionalFormatting sqref="Z126:Z129">
    <cfRule type="cellIs" dxfId="1078" priority="286" operator="equal">
      <formula>"Muy Alta"</formula>
    </cfRule>
    <cfRule type="cellIs" dxfId="1077" priority="287" operator="equal">
      <formula>"Alta"</formula>
    </cfRule>
    <cfRule type="cellIs" dxfId="1076" priority="288" operator="equal">
      <formula>"Media"</formula>
    </cfRule>
    <cfRule type="cellIs" dxfId="1075" priority="289" operator="equal">
      <formula>"Baja"</formula>
    </cfRule>
    <cfRule type="cellIs" dxfId="1074" priority="290" operator="equal">
      <formula>"Muy Baja"</formula>
    </cfRule>
  </conditionalFormatting>
  <conditionalFormatting sqref="AB126:AB129">
    <cfRule type="cellIs" dxfId="1073" priority="281" operator="equal">
      <formula>"Catastrófico"</formula>
    </cfRule>
    <cfRule type="cellIs" dxfId="1072" priority="282" operator="equal">
      <formula>"Mayor"</formula>
    </cfRule>
    <cfRule type="cellIs" dxfId="1071" priority="283" operator="equal">
      <formula>"Moderado"</formula>
    </cfRule>
    <cfRule type="cellIs" dxfId="1070" priority="284" operator="equal">
      <formula>"Menor"</formula>
    </cfRule>
    <cfRule type="cellIs" dxfId="1069" priority="285" operator="equal">
      <formula>"Leve"</formula>
    </cfRule>
  </conditionalFormatting>
  <conditionalFormatting sqref="AD126:AD129">
    <cfRule type="cellIs" dxfId="1068" priority="277" operator="equal">
      <formula>"Extremo"</formula>
    </cfRule>
    <cfRule type="cellIs" dxfId="1067" priority="278" operator="equal">
      <formula>"Alto"</formula>
    </cfRule>
    <cfRule type="cellIs" dxfId="1066" priority="279" operator="equal">
      <formula>"Moderado"</formula>
    </cfRule>
    <cfRule type="cellIs" dxfId="1065" priority="280" operator="equal">
      <formula>"Bajo"</formula>
    </cfRule>
  </conditionalFormatting>
  <conditionalFormatting sqref="Z130:Z133">
    <cfRule type="cellIs" dxfId="1064" priority="272" operator="equal">
      <formula>"Muy Alta"</formula>
    </cfRule>
    <cfRule type="cellIs" dxfId="1063" priority="273" operator="equal">
      <formula>"Alta"</formula>
    </cfRule>
    <cfRule type="cellIs" dxfId="1062" priority="274" operator="equal">
      <formula>"Media"</formula>
    </cfRule>
    <cfRule type="cellIs" dxfId="1061" priority="275" operator="equal">
      <formula>"Baja"</formula>
    </cfRule>
    <cfRule type="cellIs" dxfId="1060" priority="276" operator="equal">
      <formula>"Muy Baja"</formula>
    </cfRule>
  </conditionalFormatting>
  <conditionalFormatting sqref="AB130:AB133">
    <cfRule type="cellIs" dxfId="1059" priority="267" operator="equal">
      <formula>"Catastrófico"</formula>
    </cfRule>
    <cfRule type="cellIs" dxfId="1058" priority="268" operator="equal">
      <formula>"Mayor"</formula>
    </cfRule>
    <cfRule type="cellIs" dxfId="1057" priority="269" operator="equal">
      <formula>"Moderado"</formula>
    </cfRule>
    <cfRule type="cellIs" dxfId="1056" priority="270" operator="equal">
      <formula>"Menor"</formula>
    </cfRule>
    <cfRule type="cellIs" dxfId="1055" priority="271" operator="equal">
      <formula>"Leve"</formula>
    </cfRule>
  </conditionalFormatting>
  <conditionalFormatting sqref="AD130:AD133">
    <cfRule type="cellIs" dxfId="1054" priority="263" operator="equal">
      <formula>"Extremo"</formula>
    </cfRule>
    <cfRule type="cellIs" dxfId="1053" priority="264" operator="equal">
      <formula>"Alto"</formula>
    </cfRule>
    <cfRule type="cellIs" dxfId="1052" priority="265" operator="equal">
      <formula>"Moderado"</formula>
    </cfRule>
    <cfRule type="cellIs" dxfId="1051" priority="266" operator="equal">
      <formula>"Bajo"</formula>
    </cfRule>
  </conditionalFormatting>
  <conditionalFormatting sqref="Z134:Z137">
    <cfRule type="cellIs" dxfId="1050" priority="258" operator="equal">
      <formula>"Muy Alta"</formula>
    </cfRule>
    <cfRule type="cellIs" dxfId="1049" priority="259" operator="equal">
      <formula>"Alta"</formula>
    </cfRule>
    <cfRule type="cellIs" dxfId="1048" priority="260" operator="equal">
      <formula>"Media"</formula>
    </cfRule>
    <cfRule type="cellIs" dxfId="1047" priority="261" operator="equal">
      <formula>"Baja"</formula>
    </cfRule>
    <cfRule type="cellIs" dxfId="1046" priority="262" operator="equal">
      <formula>"Muy Baja"</formula>
    </cfRule>
  </conditionalFormatting>
  <conditionalFormatting sqref="AB134:AB137">
    <cfRule type="cellIs" dxfId="1045" priority="253" operator="equal">
      <formula>"Catastrófico"</formula>
    </cfRule>
    <cfRule type="cellIs" dxfId="1044" priority="254" operator="equal">
      <formula>"Mayor"</formula>
    </cfRule>
    <cfRule type="cellIs" dxfId="1043" priority="255" operator="equal">
      <formula>"Moderado"</formula>
    </cfRule>
    <cfRule type="cellIs" dxfId="1042" priority="256" operator="equal">
      <formula>"Menor"</formula>
    </cfRule>
    <cfRule type="cellIs" dxfId="1041" priority="257" operator="equal">
      <formula>"Leve"</formula>
    </cfRule>
  </conditionalFormatting>
  <conditionalFormatting sqref="AD134:AD137">
    <cfRule type="cellIs" dxfId="1040" priority="249" operator="equal">
      <formula>"Extremo"</formula>
    </cfRule>
    <cfRule type="cellIs" dxfId="1039" priority="250" operator="equal">
      <formula>"Alto"</formula>
    </cfRule>
    <cfRule type="cellIs" dxfId="1038" priority="251" operator="equal">
      <formula>"Moderado"</formula>
    </cfRule>
    <cfRule type="cellIs" dxfId="1037" priority="252" operator="equal">
      <formula>"Bajo"</formula>
    </cfRule>
  </conditionalFormatting>
  <conditionalFormatting sqref="Z138:Z141">
    <cfRule type="cellIs" dxfId="1036" priority="244" operator="equal">
      <formula>"Muy Alta"</formula>
    </cfRule>
    <cfRule type="cellIs" dxfId="1035" priority="245" operator="equal">
      <formula>"Alta"</formula>
    </cfRule>
    <cfRule type="cellIs" dxfId="1034" priority="246" operator="equal">
      <formula>"Media"</formula>
    </cfRule>
    <cfRule type="cellIs" dxfId="1033" priority="247" operator="equal">
      <formula>"Baja"</formula>
    </cfRule>
    <cfRule type="cellIs" dxfId="1032" priority="248" operator="equal">
      <formula>"Muy Baja"</formula>
    </cfRule>
  </conditionalFormatting>
  <conditionalFormatting sqref="AB138:AB141">
    <cfRule type="cellIs" dxfId="1031" priority="239" operator="equal">
      <formula>"Catastrófico"</formula>
    </cfRule>
    <cfRule type="cellIs" dxfId="1030" priority="240" operator="equal">
      <formula>"Mayor"</formula>
    </cfRule>
    <cfRule type="cellIs" dxfId="1029" priority="241" operator="equal">
      <formula>"Moderado"</formula>
    </cfRule>
    <cfRule type="cellIs" dxfId="1028" priority="242" operator="equal">
      <formula>"Menor"</formula>
    </cfRule>
    <cfRule type="cellIs" dxfId="1027" priority="243" operator="equal">
      <formula>"Leve"</formula>
    </cfRule>
  </conditionalFormatting>
  <conditionalFormatting sqref="AD138:AD141">
    <cfRule type="cellIs" dxfId="1026" priority="235" operator="equal">
      <formula>"Extremo"</formula>
    </cfRule>
    <cfRule type="cellIs" dxfId="1025" priority="236" operator="equal">
      <formula>"Alto"</formula>
    </cfRule>
    <cfRule type="cellIs" dxfId="1024" priority="237" operator="equal">
      <formula>"Moderado"</formula>
    </cfRule>
    <cfRule type="cellIs" dxfId="1023" priority="238" operator="equal">
      <formula>"Bajo"</formula>
    </cfRule>
  </conditionalFormatting>
  <conditionalFormatting sqref="Z142:Z145">
    <cfRule type="cellIs" dxfId="1022" priority="230" operator="equal">
      <formula>"Muy Alta"</formula>
    </cfRule>
    <cfRule type="cellIs" dxfId="1021" priority="231" operator="equal">
      <formula>"Alta"</formula>
    </cfRule>
    <cfRule type="cellIs" dxfId="1020" priority="232" operator="equal">
      <formula>"Media"</formula>
    </cfRule>
    <cfRule type="cellIs" dxfId="1019" priority="233" operator="equal">
      <formula>"Baja"</formula>
    </cfRule>
    <cfRule type="cellIs" dxfId="1018" priority="234" operator="equal">
      <formula>"Muy Baja"</formula>
    </cfRule>
  </conditionalFormatting>
  <conditionalFormatting sqref="AB142:AB145">
    <cfRule type="cellIs" dxfId="1017" priority="225" operator="equal">
      <formula>"Catastrófico"</formula>
    </cfRule>
    <cfRule type="cellIs" dxfId="1016" priority="226" operator="equal">
      <formula>"Mayor"</formula>
    </cfRule>
    <cfRule type="cellIs" dxfId="1015" priority="227" operator="equal">
      <formula>"Moderado"</formula>
    </cfRule>
    <cfRule type="cellIs" dxfId="1014" priority="228" operator="equal">
      <formula>"Menor"</formula>
    </cfRule>
    <cfRule type="cellIs" dxfId="1013" priority="229" operator="equal">
      <formula>"Leve"</formula>
    </cfRule>
  </conditionalFormatting>
  <conditionalFormatting sqref="AD142:AD145">
    <cfRule type="cellIs" dxfId="1012" priority="221" operator="equal">
      <formula>"Extremo"</formula>
    </cfRule>
    <cfRule type="cellIs" dxfId="1011" priority="222" operator="equal">
      <formula>"Alto"</formula>
    </cfRule>
    <cfRule type="cellIs" dxfId="1010" priority="223" operator="equal">
      <formula>"Moderado"</formula>
    </cfRule>
    <cfRule type="cellIs" dxfId="1009" priority="224" operator="equal">
      <formula>"Bajo"</formula>
    </cfRule>
  </conditionalFormatting>
  <conditionalFormatting sqref="Z150:Z153">
    <cfRule type="cellIs" dxfId="1008" priority="216" operator="equal">
      <formula>"Muy Alta"</formula>
    </cfRule>
    <cfRule type="cellIs" dxfId="1007" priority="217" operator="equal">
      <formula>"Alta"</formula>
    </cfRule>
    <cfRule type="cellIs" dxfId="1006" priority="218" operator="equal">
      <formula>"Media"</formula>
    </cfRule>
    <cfRule type="cellIs" dxfId="1005" priority="219" operator="equal">
      <formula>"Baja"</formula>
    </cfRule>
    <cfRule type="cellIs" dxfId="1004" priority="220" operator="equal">
      <formula>"Muy Baja"</formula>
    </cfRule>
  </conditionalFormatting>
  <conditionalFormatting sqref="AB150:AB153">
    <cfRule type="cellIs" dxfId="1003" priority="211" operator="equal">
      <formula>"Catastrófico"</formula>
    </cfRule>
    <cfRule type="cellIs" dxfId="1002" priority="212" operator="equal">
      <formula>"Mayor"</formula>
    </cfRule>
    <cfRule type="cellIs" dxfId="1001" priority="213" operator="equal">
      <formula>"Moderado"</formula>
    </cfRule>
    <cfRule type="cellIs" dxfId="1000" priority="214" operator="equal">
      <formula>"Menor"</formula>
    </cfRule>
    <cfRule type="cellIs" dxfId="999" priority="215" operator="equal">
      <formula>"Leve"</formula>
    </cfRule>
  </conditionalFormatting>
  <conditionalFormatting sqref="AD150:AD153">
    <cfRule type="cellIs" dxfId="998" priority="207" operator="equal">
      <formula>"Extremo"</formula>
    </cfRule>
    <cfRule type="cellIs" dxfId="997" priority="208" operator="equal">
      <formula>"Alto"</formula>
    </cfRule>
    <cfRule type="cellIs" dxfId="996" priority="209" operator="equal">
      <formula>"Moderado"</formula>
    </cfRule>
    <cfRule type="cellIs" dxfId="995" priority="210" operator="equal">
      <formula>"Bajo"</formula>
    </cfRule>
  </conditionalFormatting>
  <conditionalFormatting sqref="Z154:Z157">
    <cfRule type="cellIs" dxfId="994" priority="202" operator="equal">
      <formula>"Muy Alta"</formula>
    </cfRule>
    <cfRule type="cellIs" dxfId="993" priority="203" operator="equal">
      <formula>"Alta"</formula>
    </cfRule>
    <cfRule type="cellIs" dxfId="992" priority="204" operator="equal">
      <formula>"Media"</formula>
    </cfRule>
    <cfRule type="cellIs" dxfId="991" priority="205" operator="equal">
      <formula>"Baja"</formula>
    </cfRule>
    <cfRule type="cellIs" dxfId="990" priority="206" operator="equal">
      <formula>"Muy Baja"</formula>
    </cfRule>
  </conditionalFormatting>
  <conditionalFormatting sqref="AB154:AB157">
    <cfRule type="cellIs" dxfId="989" priority="197" operator="equal">
      <formula>"Catastrófico"</formula>
    </cfRule>
    <cfRule type="cellIs" dxfId="988" priority="198" operator="equal">
      <formula>"Mayor"</formula>
    </cfRule>
    <cfRule type="cellIs" dxfId="987" priority="199" operator="equal">
      <formula>"Moderado"</formula>
    </cfRule>
    <cfRule type="cellIs" dxfId="986" priority="200" operator="equal">
      <formula>"Menor"</formula>
    </cfRule>
    <cfRule type="cellIs" dxfId="985" priority="201" operator="equal">
      <formula>"Leve"</formula>
    </cfRule>
  </conditionalFormatting>
  <conditionalFormatting sqref="AD154:AD157">
    <cfRule type="cellIs" dxfId="984" priority="193" operator="equal">
      <formula>"Extremo"</formula>
    </cfRule>
    <cfRule type="cellIs" dxfId="983" priority="194" operator="equal">
      <formula>"Alto"</formula>
    </cfRule>
    <cfRule type="cellIs" dxfId="982" priority="195" operator="equal">
      <formula>"Moderado"</formula>
    </cfRule>
    <cfRule type="cellIs" dxfId="981" priority="196" operator="equal">
      <formula>"Bajo"</formula>
    </cfRule>
  </conditionalFormatting>
  <conditionalFormatting sqref="Z158:Z161">
    <cfRule type="cellIs" dxfId="980" priority="188" operator="equal">
      <formula>"Muy Alta"</formula>
    </cfRule>
    <cfRule type="cellIs" dxfId="979" priority="189" operator="equal">
      <formula>"Alta"</formula>
    </cfRule>
    <cfRule type="cellIs" dxfId="978" priority="190" operator="equal">
      <formula>"Media"</formula>
    </cfRule>
    <cfRule type="cellIs" dxfId="977" priority="191" operator="equal">
      <formula>"Baja"</formula>
    </cfRule>
    <cfRule type="cellIs" dxfId="976" priority="192" operator="equal">
      <formula>"Muy Baja"</formula>
    </cfRule>
  </conditionalFormatting>
  <conditionalFormatting sqref="AB158:AB161">
    <cfRule type="cellIs" dxfId="975" priority="183" operator="equal">
      <formula>"Catastrófico"</formula>
    </cfRule>
    <cfRule type="cellIs" dxfId="974" priority="184" operator="equal">
      <formula>"Mayor"</formula>
    </cfRule>
    <cfRule type="cellIs" dxfId="973" priority="185" operator="equal">
      <formula>"Moderado"</formula>
    </cfRule>
    <cfRule type="cellIs" dxfId="972" priority="186" operator="equal">
      <formula>"Menor"</formula>
    </cfRule>
    <cfRule type="cellIs" dxfId="971" priority="187" operator="equal">
      <formula>"Leve"</formula>
    </cfRule>
  </conditionalFormatting>
  <conditionalFormatting sqref="AD158:AD161">
    <cfRule type="cellIs" dxfId="970" priority="179" operator="equal">
      <formula>"Extremo"</formula>
    </cfRule>
    <cfRule type="cellIs" dxfId="969" priority="180" operator="equal">
      <formula>"Alto"</formula>
    </cfRule>
    <cfRule type="cellIs" dxfId="968" priority="181" operator="equal">
      <formula>"Moderado"</formula>
    </cfRule>
    <cfRule type="cellIs" dxfId="967" priority="182" operator="equal">
      <formula>"Bajo"</formula>
    </cfRule>
  </conditionalFormatting>
  <conditionalFormatting sqref="Z162:Z165">
    <cfRule type="cellIs" dxfId="966" priority="174" operator="equal">
      <formula>"Muy Alta"</formula>
    </cfRule>
    <cfRule type="cellIs" dxfId="965" priority="175" operator="equal">
      <formula>"Alta"</formula>
    </cfRule>
    <cfRule type="cellIs" dxfId="964" priority="176" operator="equal">
      <formula>"Media"</formula>
    </cfRule>
    <cfRule type="cellIs" dxfId="963" priority="177" operator="equal">
      <formula>"Baja"</formula>
    </cfRule>
    <cfRule type="cellIs" dxfId="962" priority="178" operator="equal">
      <formula>"Muy Baja"</formula>
    </cfRule>
  </conditionalFormatting>
  <conditionalFormatting sqref="AB162:AB165">
    <cfRule type="cellIs" dxfId="961" priority="169" operator="equal">
      <formula>"Catastrófico"</formula>
    </cfRule>
    <cfRule type="cellIs" dxfId="960" priority="170" operator="equal">
      <formula>"Mayor"</formula>
    </cfRule>
    <cfRule type="cellIs" dxfId="959" priority="171" operator="equal">
      <formula>"Moderado"</formula>
    </cfRule>
    <cfRule type="cellIs" dxfId="958" priority="172" operator="equal">
      <formula>"Menor"</formula>
    </cfRule>
    <cfRule type="cellIs" dxfId="957" priority="173" operator="equal">
      <formula>"Leve"</formula>
    </cfRule>
  </conditionalFormatting>
  <conditionalFormatting sqref="AD162:AD165">
    <cfRule type="cellIs" dxfId="956" priority="165" operator="equal">
      <formula>"Extremo"</formula>
    </cfRule>
    <cfRule type="cellIs" dxfId="955" priority="166" operator="equal">
      <formula>"Alto"</formula>
    </cfRule>
    <cfRule type="cellIs" dxfId="954" priority="167" operator="equal">
      <formula>"Moderado"</formula>
    </cfRule>
    <cfRule type="cellIs" dxfId="953" priority="168" operator="equal">
      <formula>"Bajo"</formula>
    </cfRule>
  </conditionalFormatting>
  <conditionalFormatting sqref="Z166:Z169">
    <cfRule type="cellIs" dxfId="952" priority="160" operator="equal">
      <formula>"Muy Alta"</formula>
    </cfRule>
    <cfRule type="cellIs" dxfId="951" priority="161" operator="equal">
      <formula>"Alta"</formula>
    </cfRule>
    <cfRule type="cellIs" dxfId="950" priority="162" operator="equal">
      <formula>"Media"</formula>
    </cfRule>
    <cfRule type="cellIs" dxfId="949" priority="163" operator="equal">
      <formula>"Baja"</formula>
    </cfRule>
    <cfRule type="cellIs" dxfId="948" priority="164" operator="equal">
      <formula>"Muy Baja"</formula>
    </cfRule>
  </conditionalFormatting>
  <conditionalFormatting sqref="AB166:AB169">
    <cfRule type="cellIs" dxfId="947" priority="155" operator="equal">
      <formula>"Catastrófico"</formula>
    </cfRule>
    <cfRule type="cellIs" dxfId="946" priority="156" operator="equal">
      <formula>"Mayor"</formula>
    </cfRule>
    <cfRule type="cellIs" dxfId="945" priority="157" operator="equal">
      <formula>"Moderado"</formula>
    </cfRule>
    <cfRule type="cellIs" dxfId="944" priority="158" operator="equal">
      <formula>"Menor"</formula>
    </cfRule>
    <cfRule type="cellIs" dxfId="943" priority="159" operator="equal">
      <formula>"Leve"</formula>
    </cfRule>
  </conditionalFormatting>
  <conditionalFormatting sqref="AD166:AD169">
    <cfRule type="cellIs" dxfId="942" priority="151" operator="equal">
      <formula>"Extremo"</formula>
    </cfRule>
    <cfRule type="cellIs" dxfId="941" priority="152" operator="equal">
      <formula>"Alto"</formula>
    </cfRule>
    <cfRule type="cellIs" dxfId="940" priority="153" operator="equal">
      <formula>"Moderado"</formula>
    </cfRule>
    <cfRule type="cellIs" dxfId="939" priority="154" operator="equal">
      <formula>"Bajo"</formula>
    </cfRule>
  </conditionalFormatting>
  <conditionalFormatting sqref="Z170:Z173">
    <cfRule type="cellIs" dxfId="938" priority="146" operator="equal">
      <formula>"Muy Alta"</formula>
    </cfRule>
    <cfRule type="cellIs" dxfId="937" priority="147" operator="equal">
      <formula>"Alta"</formula>
    </cfRule>
    <cfRule type="cellIs" dxfId="936" priority="148" operator="equal">
      <formula>"Media"</formula>
    </cfRule>
    <cfRule type="cellIs" dxfId="935" priority="149" operator="equal">
      <formula>"Baja"</formula>
    </cfRule>
    <cfRule type="cellIs" dxfId="934" priority="150" operator="equal">
      <formula>"Muy Baja"</formula>
    </cfRule>
  </conditionalFormatting>
  <conditionalFormatting sqref="AB170:AB173">
    <cfRule type="cellIs" dxfId="933" priority="141" operator="equal">
      <formula>"Catastrófico"</formula>
    </cfRule>
    <cfRule type="cellIs" dxfId="932" priority="142" operator="equal">
      <formula>"Mayor"</formula>
    </cfRule>
    <cfRule type="cellIs" dxfId="931" priority="143" operator="equal">
      <formula>"Moderado"</formula>
    </cfRule>
    <cfRule type="cellIs" dxfId="930" priority="144" operator="equal">
      <formula>"Menor"</formula>
    </cfRule>
    <cfRule type="cellIs" dxfId="929" priority="145" operator="equal">
      <formula>"Leve"</formula>
    </cfRule>
  </conditionalFormatting>
  <conditionalFormatting sqref="AD170:AD173">
    <cfRule type="cellIs" dxfId="928" priority="137" operator="equal">
      <formula>"Extremo"</formula>
    </cfRule>
    <cfRule type="cellIs" dxfId="927" priority="138" operator="equal">
      <formula>"Alto"</formula>
    </cfRule>
    <cfRule type="cellIs" dxfId="926" priority="139" operator="equal">
      <formula>"Moderado"</formula>
    </cfRule>
    <cfRule type="cellIs" dxfId="925" priority="140" operator="equal">
      <formula>"Bajo"</formula>
    </cfRule>
  </conditionalFormatting>
  <conditionalFormatting sqref="Z174:Z177">
    <cfRule type="cellIs" dxfId="924" priority="132" operator="equal">
      <formula>"Muy Alta"</formula>
    </cfRule>
    <cfRule type="cellIs" dxfId="923" priority="133" operator="equal">
      <formula>"Alta"</formula>
    </cfRule>
    <cfRule type="cellIs" dxfId="922" priority="134" operator="equal">
      <formula>"Media"</formula>
    </cfRule>
    <cfRule type="cellIs" dxfId="921" priority="135" operator="equal">
      <formula>"Baja"</formula>
    </cfRule>
    <cfRule type="cellIs" dxfId="920" priority="136" operator="equal">
      <formula>"Muy Baja"</formula>
    </cfRule>
  </conditionalFormatting>
  <conditionalFormatting sqref="AB174:AB177">
    <cfRule type="cellIs" dxfId="919" priority="127" operator="equal">
      <formula>"Catastrófico"</formula>
    </cfRule>
    <cfRule type="cellIs" dxfId="918" priority="128" operator="equal">
      <formula>"Mayor"</formula>
    </cfRule>
    <cfRule type="cellIs" dxfId="917" priority="129" operator="equal">
      <formula>"Moderado"</formula>
    </cfRule>
    <cfRule type="cellIs" dxfId="916" priority="130" operator="equal">
      <formula>"Menor"</formula>
    </cfRule>
    <cfRule type="cellIs" dxfId="915" priority="131" operator="equal">
      <formula>"Leve"</formula>
    </cfRule>
  </conditionalFormatting>
  <conditionalFormatting sqref="AD174:AD177">
    <cfRule type="cellIs" dxfId="914" priority="123" operator="equal">
      <formula>"Extremo"</formula>
    </cfRule>
    <cfRule type="cellIs" dxfId="913" priority="124" operator="equal">
      <formula>"Alto"</formula>
    </cfRule>
    <cfRule type="cellIs" dxfId="912" priority="125" operator="equal">
      <formula>"Moderado"</formula>
    </cfRule>
    <cfRule type="cellIs" dxfId="911" priority="126" operator="equal">
      <formula>"Bajo"</formula>
    </cfRule>
  </conditionalFormatting>
  <conditionalFormatting sqref="Z63:Z64">
    <cfRule type="cellIs" dxfId="910" priority="118" operator="equal">
      <formula>"Muy Alta"</formula>
    </cfRule>
    <cfRule type="cellIs" dxfId="909" priority="119" operator="equal">
      <formula>"Alta"</formula>
    </cfRule>
    <cfRule type="cellIs" dxfId="908" priority="120" operator="equal">
      <formula>"Media"</formula>
    </cfRule>
    <cfRule type="cellIs" dxfId="907" priority="121" operator="equal">
      <formula>"Baja"</formula>
    </cfRule>
    <cfRule type="cellIs" dxfId="906" priority="122" operator="equal">
      <formula>"Muy Baja"</formula>
    </cfRule>
  </conditionalFormatting>
  <conditionalFormatting sqref="AB63:AB64">
    <cfRule type="cellIs" dxfId="905" priority="113" operator="equal">
      <formula>"Catastrófico"</formula>
    </cfRule>
    <cfRule type="cellIs" dxfId="904" priority="114" operator="equal">
      <formula>"Mayor"</formula>
    </cfRule>
    <cfRule type="cellIs" dxfId="903" priority="115" operator="equal">
      <formula>"Moderado"</formula>
    </cfRule>
    <cfRule type="cellIs" dxfId="902" priority="116" operator="equal">
      <formula>"Menor"</formula>
    </cfRule>
    <cfRule type="cellIs" dxfId="901" priority="117" operator="equal">
      <formula>"Leve"</formula>
    </cfRule>
  </conditionalFormatting>
  <conditionalFormatting sqref="AD63:AD64">
    <cfRule type="cellIs" dxfId="900" priority="109" operator="equal">
      <formula>"Extremo"</formula>
    </cfRule>
    <cfRule type="cellIs" dxfId="899" priority="110" operator="equal">
      <formula>"Alto"</formula>
    </cfRule>
    <cfRule type="cellIs" dxfId="898" priority="111" operator="equal">
      <formula>"Moderado"</formula>
    </cfRule>
    <cfRule type="cellIs" dxfId="897" priority="112" operator="equal">
      <formula>"Bajo"</formula>
    </cfRule>
  </conditionalFormatting>
  <conditionalFormatting sqref="Z85:Z86">
    <cfRule type="cellIs" dxfId="896" priority="104" operator="equal">
      <formula>"Muy Alta"</formula>
    </cfRule>
    <cfRule type="cellIs" dxfId="895" priority="105" operator="equal">
      <formula>"Alta"</formula>
    </cfRule>
    <cfRule type="cellIs" dxfId="894" priority="106" operator="equal">
      <formula>"Media"</formula>
    </cfRule>
    <cfRule type="cellIs" dxfId="893" priority="107" operator="equal">
      <formula>"Baja"</formula>
    </cfRule>
    <cfRule type="cellIs" dxfId="892" priority="108" operator="equal">
      <formula>"Muy Baja"</formula>
    </cfRule>
  </conditionalFormatting>
  <conditionalFormatting sqref="AB85:AB86">
    <cfRule type="cellIs" dxfId="891" priority="99" operator="equal">
      <formula>"Catastrófico"</formula>
    </cfRule>
    <cfRule type="cellIs" dxfId="890" priority="100" operator="equal">
      <formula>"Mayor"</formula>
    </cfRule>
    <cfRule type="cellIs" dxfId="889" priority="101" operator="equal">
      <formula>"Moderado"</formula>
    </cfRule>
    <cfRule type="cellIs" dxfId="888" priority="102" operator="equal">
      <formula>"Menor"</formula>
    </cfRule>
    <cfRule type="cellIs" dxfId="887" priority="103" operator="equal">
      <formula>"Leve"</formula>
    </cfRule>
  </conditionalFormatting>
  <conditionalFormatting sqref="AD85:AD86">
    <cfRule type="cellIs" dxfId="886" priority="95" operator="equal">
      <formula>"Extremo"</formula>
    </cfRule>
    <cfRule type="cellIs" dxfId="885" priority="96" operator="equal">
      <formula>"Alto"</formula>
    </cfRule>
    <cfRule type="cellIs" dxfId="884" priority="97" operator="equal">
      <formula>"Moderado"</formula>
    </cfRule>
    <cfRule type="cellIs" dxfId="883" priority="98" operator="equal">
      <formula>"Bajo"</formula>
    </cfRule>
  </conditionalFormatting>
  <conditionalFormatting sqref="Z119">
    <cfRule type="cellIs" dxfId="882" priority="90" operator="equal">
      <formula>"Muy Alta"</formula>
    </cfRule>
    <cfRule type="cellIs" dxfId="881" priority="91" operator="equal">
      <formula>"Alta"</formula>
    </cfRule>
    <cfRule type="cellIs" dxfId="880" priority="92" operator="equal">
      <formula>"Media"</formula>
    </cfRule>
    <cfRule type="cellIs" dxfId="879" priority="93" operator="equal">
      <formula>"Baja"</formula>
    </cfRule>
    <cfRule type="cellIs" dxfId="878" priority="94" operator="equal">
      <formula>"Muy Baja"</formula>
    </cfRule>
  </conditionalFormatting>
  <conditionalFormatting sqref="AB119">
    <cfRule type="cellIs" dxfId="877" priority="85" operator="equal">
      <formula>"Catastrófico"</formula>
    </cfRule>
    <cfRule type="cellIs" dxfId="876" priority="86" operator="equal">
      <formula>"Mayor"</formula>
    </cfRule>
    <cfRule type="cellIs" dxfId="875" priority="87" operator="equal">
      <formula>"Moderado"</formula>
    </cfRule>
    <cfRule type="cellIs" dxfId="874" priority="88" operator="equal">
      <formula>"Menor"</formula>
    </cfRule>
    <cfRule type="cellIs" dxfId="873" priority="89" operator="equal">
      <formula>"Leve"</formula>
    </cfRule>
  </conditionalFormatting>
  <conditionalFormatting sqref="AD119">
    <cfRule type="cellIs" dxfId="872" priority="81" operator="equal">
      <formula>"Extremo"</formula>
    </cfRule>
    <cfRule type="cellIs" dxfId="871" priority="82" operator="equal">
      <formula>"Alto"</formula>
    </cfRule>
    <cfRule type="cellIs" dxfId="870" priority="83" operator="equal">
      <formula>"Moderado"</formula>
    </cfRule>
    <cfRule type="cellIs" dxfId="869" priority="84" operator="equal">
      <formula>"Bajo"</formula>
    </cfRule>
  </conditionalFormatting>
  <conditionalFormatting sqref="Z124:Z125">
    <cfRule type="cellIs" dxfId="868" priority="76" operator="equal">
      <formula>"Muy Alta"</formula>
    </cfRule>
    <cfRule type="cellIs" dxfId="867" priority="77" operator="equal">
      <formula>"Alta"</formula>
    </cfRule>
    <cfRule type="cellIs" dxfId="866" priority="78" operator="equal">
      <formula>"Media"</formula>
    </cfRule>
    <cfRule type="cellIs" dxfId="865" priority="79" operator="equal">
      <formula>"Baja"</formula>
    </cfRule>
    <cfRule type="cellIs" dxfId="864" priority="80" operator="equal">
      <formula>"Muy Baja"</formula>
    </cfRule>
  </conditionalFormatting>
  <conditionalFormatting sqref="AB124:AB125">
    <cfRule type="cellIs" dxfId="863" priority="71" operator="equal">
      <formula>"Catastrófico"</formula>
    </cfRule>
    <cfRule type="cellIs" dxfId="862" priority="72" operator="equal">
      <formula>"Mayor"</formula>
    </cfRule>
    <cfRule type="cellIs" dxfId="861" priority="73" operator="equal">
      <formula>"Moderado"</formula>
    </cfRule>
    <cfRule type="cellIs" dxfId="860" priority="74" operator="equal">
      <formula>"Menor"</formula>
    </cfRule>
    <cfRule type="cellIs" dxfId="859" priority="75" operator="equal">
      <formula>"Leve"</formula>
    </cfRule>
  </conditionalFormatting>
  <conditionalFormatting sqref="AD124:AD125">
    <cfRule type="cellIs" dxfId="858" priority="67" operator="equal">
      <formula>"Extremo"</formula>
    </cfRule>
    <cfRule type="cellIs" dxfId="857" priority="68" operator="equal">
      <formula>"Alto"</formula>
    </cfRule>
    <cfRule type="cellIs" dxfId="856" priority="69" operator="equal">
      <formula>"Moderado"</formula>
    </cfRule>
    <cfRule type="cellIs" dxfId="855" priority="70" operator="equal">
      <formula>"Bajo"</formula>
    </cfRule>
  </conditionalFormatting>
  <conditionalFormatting sqref="Z148:Z149">
    <cfRule type="cellIs" dxfId="854" priority="62" operator="equal">
      <formula>"Muy Alta"</formula>
    </cfRule>
    <cfRule type="cellIs" dxfId="853" priority="63" operator="equal">
      <formula>"Alta"</formula>
    </cfRule>
    <cfRule type="cellIs" dxfId="852" priority="64" operator="equal">
      <formula>"Media"</formula>
    </cfRule>
    <cfRule type="cellIs" dxfId="851" priority="65" operator="equal">
      <formula>"Baja"</formula>
    </cfRule>
    <cfRule type="cellIs" dxfId="850" priority="66" operator="equal">
      <formula>"Muy Baja"</formula>
    </cfRule>
  </conditionalFormatting>
  <conditionalFormatting sqref="AB148:AB149">
    <cfRule type="cellIs" dxfId="849" priority="57" operator="equal">
      <formula>"Catastrófico"</formula>
    </cfRule>
    <cfRule type="cellIs" dxfId="848" priority="58" operator="equal">
      <formula>"Mayor"</formula>
    </cfRule>
    <cfRule type="cellIs" dxfId="847" priority="59" operator="equal">
      <formula>"Moderado"</formula>
    </cfRule>
    <cfRule type="cellIs" dxfId="846" priority="60" operator="equal">
      <formula>"Menor"</formula>
    </cfRule>
    <cfRule type="cellIs" dxfId="845" priority="61" operator="equal">
      <formula>"Leve"</formula>
    </cfRule>
  </conditionalFormatting>
  <conditionalFormatting sqref="AD148:AD149">
    <cfRule type="cellIs" dxfId="844" priority="53" operator="equal">
      <formula>"Extremo"</formula>
    </cfRule>
    <cfRule type="cellIs" dxfId="843" priority="54" operator="equal">
      <formula>"Alto"</formula>
    </cfRule>
    <cfRule type="cellIs" dxfId="842" priority="55" operator="equal">
      <formula>"Moderado"</formula>
    </cfRule>
    <cfRule type="cellIs" dxfId="841" priority="56" operator="equal">
      <formula>"Bajo"</formula>
    </cfRule>
  </conditionalFormatting>
  <conditionalFormatting sqref="Z65:Z68">
    <cfRule type="cellIs" dxfId="840" priority="48" operator="equal">
      <formula>"Muy Alta"</formula>
    </cfRule>
    <cfRule type="cellIs" dxfId="839" priority="49" operator="equal">
      <formula>"Alta"</formula>
    </cfRule>
    <cfRule type="cellIs" dxfId="838" priority="50" operator="equal">
      <formula>"Media"</formula>
    </cfRule>
    <cfRule type="cellIs" dxfId="837" priority="51" operator="equal">
      <formula>"Baja"</formula>
    </cfRule>
    <cfRule type="cellIs" dxfId="836" priority="52" operator="equal">
      <formula>"Muy Baja"</formula>
    </cfRule>
  </conditionalFormatting>
  <conditionalFormatting sqref="AB65:AB68">
    <cfRule type="cellIs" dxfId="835" priority="43" operator="equal">
      <formula>"Catastrófico"</formula>
    </cfRule>
    <cfRule type="cellIs" dxfId="834" priority="44" operator="equal">
      <formula>"Mayor"</formula>
    </cfRule>
    <cfRule type="cellIs" dxfId="833" priority="45" operator="equal">
      <formula>"Moderado"</formula>
    </cfRule>
    <cfRule type="cellIs" dxfId="832" priority="46" operator="equal">
      <formula>"Menor"</formula>
    </cfRule>
    <cfRule type="cellIs" dxfId="831" priority="47" operator="equal">
      <formula>"Leve"</formula>
    </cfRule>
  </conditionalFormatting>
  <conditionalFormatting sqref="Z35:Z38">
    <cfRule type="cellIs" dxfId="830" priority="34" operator="equal">
      <formula>"Muy Alta"</formula>
    </cfRule>
    <cfRule type="cellIs" dxfId="829" priority="35" operator="equal">
      <formula>"Alta"</formula>
    </cfRule>
    <cfRule type="cellIs" dxfId="828" priority="36" operator="equal">
      <formula>"Media"</formula>
    </cfRule>
    <cfRule type="cellIs" dxfId="827" priority="37" operator="equal">
      <formula>"Baja"</formula>
    </cfRule>
    <cfRule type="cellIs" dxfId="826" priority="38" operator="equal">
      <formula>"Muy Baja"</formula>
    </cfRule>
  </conditionalFormatting>
  <conditionalFormatting sqref="AB35:AB38">
    <cfRule type="cellIs" dxfId="825" priority="29" operator="equal">
      <formula>"Catastrófico"</formula>
    </cfRule>
    <cfRule type="cellIs" dxfId="824" priority="30" operator="equal">
      <formula>"Mayor"</formula>
    </cfRule>
    <cfRule type="cellIs" dxfId="823" priority="31" operator="equal">
      <formula>"Moderado"</formula>
    </cfRule>
    <cfRule type="cellIs" dxfId="822" priority="32" operator="equal">
      <formula>"Menor"</formula>
    </cfRule>
    <cfRule type="cellIs" dxfId="821" priority="33" operator="equal">
      <formula>"Leve"</formula>
    </cfRule>
  </conditionalFormatting>
  <conditionalFormatting sqref="AD35:AD38">
    <cfRule type="cellIs" dxfId="820" priority="25" operator="equal">
      <formula>"Extremo"</formula>
    </cfRule>
    <cfRule type="cellIs" dxfId="819" priority="26" operator="equal">
      <formula>"Alto"</formula>
    </cfRule>
    <cfRule type="cellIs" dxfId="818" priority="27" operator="equal">
      <formula>"Moderado"</formula>
    </cfRule>
    <cfRule type="cellIs" dxfId="817" priority="28" operator="equal">
      <formula>"Bajo"</formula>
    </cfRule>
  </conditionalFormatting>
  <conditionalFormatting sqref="Z48">
    <cfRule type="cellIs" dxfId="816" priority="20" operator="equal">
      <formula>"Muy Alta"</formula>
    </cfRule>
    <cfRule type="cellIs" dxfId="815" priority="21" operator="equal">
      <formula>"Alta"</formula>
    </cfRule>
    <cfRule type="cellIs" dxfId="814" priority="22" operator="equal">
      <formula>"Media"</formula>
    </cfRule>
    <cfRule type="cellIs" dxfId="813" priority="23" operator="equal">
      <formula>"Baja"</formula>
    </cfRule>
    <cfRule type="cellIs" dxfId="812" priority="24" operator="equal">
      <formula>"Muy Baja"</formula>
    </cfRule>
  </conditionalFormatting>
  <conditionalFormatting sqref="AB48">
    <cfRule type="cellIs" dxfId="811" priority="15" operator="equal">
      <formula>"Catastrófico"</formula>
    </cfRule>
    <cfRule type="cellIs" dxfId="810" priority="16" operator="equal">
      <formula>"Mayor"</formula>
    </cfRule>
    <cfRule type="cellIs" dxfId="809" priority="17" operator="equal">
      <formula>"Moderado"</formula>
    </cfRule>
    <cfRule type="cellIs" dxfId="808" priority="18" operator="equal">
      <formula>"Menor"</formula>
    </cfRule>
    <cfRule type="cellIs" dxfId="807" priority="19" operator="equal">
      <formula>"Leve"</formula>
    </cfRule>
  </conditionalFormatting>
  <conditionalFormatting sqref="AD48">
    <cfRule type="cellIs" dxfId="806" priority="11" operator="equal">
      <formula>"Extremo"</formula>
    </cfRule>
    <cfRule type="cellIs" dxfId="805" priority="12" operator="equal">
      <formula>"Alto"</formula>
    </cfRule>
    <cfRule type="cellIs" dxfId="804" priority="13" operator="equal">
      <formula>"Moderado"</formula>
    </cfRule>
    <cfRule type="cellIs" dxfId="803" priority="14" operator="equal">
      <formula>"Bajo"</formula>
    </cfRule>
  </conditionalFormatting>
  <conditionalFormatting sqref="Z15:Z16">
    <cfRule type="cellIs" dxfId="802" priority="6" operator="equal">
      <formula>"Muy Alta"</formula>
    </cfRule>
    <cfRule type="cellIs" dxfId="801" priority="7" operator="equal">
      <formula>"Alta"</formula>
    </cfRule>
    <cfRule type="cellIs" dxfId="800" priority="8" operator="equal">
      <formula>"Media"</formula>
    </cfRule>
    <cfRule type="cellIs" dxfId="799" priority="9" operator="equal">
      <formula>"Baja"</formula>
    </cfRule>
    <cfRule type="cellIs" dxfId="798" priority="10" operator="equal">
      <formula>"Muy Baja"</formula>
    </cfRule>
  </conditionalFormatting>
  <conditionalFormatting sqref="AB15:AB16">
    <cfRule type="cellIs" dxfId="797" priority="1" operator="equal">
      <formula>"Catastrófico"</formula>
    </cfRule>
    <cfRule type="cellIs" dxfId="796" priority="2" operator="equal">
      <formula>"Mayor"</formula>
    </cfRule>
    <cfRule type="cellIs" dxfId="795" priority="3" operator="equal">
      <formula>"Moderado"</formula>
    </cfRule>
    <cfRule type="cellIs" dxfId="794" priority="4" operator="equal">
      <formula>"Menor"</formula>
    </cfRule>
    <cfRule type="cellIs" dxfId="793" priority="5" operator="equal">
      <formula>"Leve"</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9">
        <x14:dataValidation type="list" allowBlank="1" showInputMessage="1" showErrorMessage="1">
          <x14:formula1>
            <xm:f>'Tabla Valoración controles'!$D$13:$D$14</xm:f>
          </x14:formula1>
          <xm:sqref>X178</xm:sqref>
        </x14:dataValidation>
        <x14:dataValidation type="list" allowBlank="1" showInputMessage="1" showErrorMessage="1">
          <x14:formula1>
            <xm:f>'Tabla Valoración controles'!$D$11:$D$12</xm:f>
          </x14:formula1>
          <xm:sqref>W178</xm:sqref>
        </x14:dataValidation>
        <x14:dataValidation type="list" allowBlank="1" showInputMessage="1" showErrorMessage="1">
          <x14:formula1>
            <xm:f>'Tabla Valoración controles'!$D$9:$D$10</xm:f>
          </x14:formula1>
          <xm:sqref>V178</xm:sqref>
        </x14:dataValidation>
        <x14:dataValidation type="list" allowBlank="1" showInputMessage="1" showErrorMessage="1">
          <x14:formula1>
            <xm:f>'Tabla Valoración controles'!$D$7:$D$8</xm:f>
          </x14:formula1>
          <xm:sqref>T178</xm:sqref>
        </x14:dataValidation>
        <x14:dataValidation type="list" allowBlank="1" showInputMessage="1" showErrorMessage="1">
          <x14:formula1>
            <xm:f>'Tabla Valoración controles'!$D$4:$D$6</xm:f>
          </x14:formula1>
          <xm:sqref>S178</xm:sqref>
        </x14:dataValidation>
        <x14:dataValidation type="custom" allowBlank="1" showInputMessage="1" showErrorMessage="1" error="Recuerde que las acciones se generan bajo la medida de mitigar el riesgo">
          <x14:formula1>
            <xm:f>IF(OR(AE178='Opciones Tratamiento'!$B$2,AE178='Opciones Tratamiento'!$B$3,AE178='Opciones Tratamiento'!$B$4),ISBLANK(AE178),ISTEXT(AE178))</xm:f>
          </x14:formula1>
          <xm:sqref>AI178</xm:sqref>
        </x14:dataValidation>
        <x14:dataValidation type="custom" allowBlank="1" showInputMessage="1" showErrorMessage="1" error="Recuerde que las acciones se generan bajo la medida de mitigar el riesgo">
          <x14:formula1>
            <xm:f>IF(OR(AE178='Opciones Tratamiento'!$B$2,AE178='Opciones Tratamiento'!$B$3,AE178='Opciones Tratamiento'!$B$4),ISBLANK(AE178),ISTEXT(AE178))</xm:f>
          </x14:formula1>
          <xm:sqref>AH178</xm:sqref>
        </x14:dataValidation>
        <x14:dataValidation type="custom" allowBlank="1" showInputMessage="1" showErrorMessage="1" error="Recuerde que las acciones se generan bajo la medida de mitigar el riesgo">
          <x14:formula1>
            <xm:f>IF(OR(AE178='Opciones Tratamiento'!$B$2,AE178='Opciones Tratamiento'!$B$3,AE178='Opciones Tratamiento'!$B$4),ISBLANK(AE178),ISTEXT(AE178))</xm:f>
          </x14:formula1>
          <xm:sqref>AG178</xm:sqref>
        </x14:dataValidation>
        <x14:dataValidation type="custom" allowBlank="1" showInputMessage="1" showErrorMessage="1" error="Recuerde que las acciones se generan bajo la medida de mitigar el riesgo">
          <x14:formula1>
            <xm:f>IF(OR(AE178='Opciones Tratamiento'!$B$2,AE178='Opciones Tratamiento'!$B$3,AE178='Opciones Tratamiento'!$B$4),ISBLANK(AE178),ISTEXT(AE178))</xm:f>
          </x14:formula1>
          <xm:sqref>AF178</xm:sqref>
        </x14:dataValidation>
        <x14:dataValidation type="custom" allowBlank="1" showInputMessage="1" showErrorMessage="1" prompt="Recuerde que las acciones se generan bajo la medida de mitigar el riesgo">
          <x14:formula1>
            <xm:f>IF(OR(AE158='[1]Opciones Tratamiento'!#REF!,AE158='[1]Opciones Tratamiento'!#REF!,AE158='[1]Opciones Tratamiento'!#REF!),ISBLANK(AE158),ISTEXT(AE158))</xm:f>
          </x14:formula1>
          <xm:sqref>AH158</xm:sqref>
        </x14:dataValidation>
        <x14:dataValidation type="custom" allowBlank="1" showInputMessage="1" showErrorMessage="1" prompt="Recuerde que las acciones se generan bajo la medida de mitigar el riesgo">
          <x14:formula1>
            <xm:f>IF(OR(X149='[5]Opciones Tratamiento'!#REF!,X149='[5]Opciones Tratamiento'!#REF!,X149='[5]Opciones Tratamiento'!#REF!),ISBLANK(X149),ISTEXT(X149))</xm:f>
          </x14:formula1>
          <xm:sqref>AJ149:AK149</xm:sqref>
        </x14:dataValidation>
        <x14:dataValidation type="custom" allowBlank="1" showInputMessage="1" showErrorMessage="1" error="Recuerde que las acciones se generan bajo la medida de mitigar el riesgo">
          <x14:formula1>
            <xm:f>IF(OR(Y126='[6]Opciones Tratamiento'!#REF!,Y126='[6]Opciones Tratamiento'!#REF!,Y126='[6]Opciones Tratamiento'!#REF!),ISBLANK(Y126),ISTEXT(Y126))</xm:f>
          </x14:formula1>
          <xm:sqref>AK126 AK130</xm:sqref>
        </x14:dataValidation>
        <x14:dataValidation type="custom" allowBlank="1" showInputMessage="1" showErrorMessage="1" error="Recuerde que las acciones se generan bajo la medida de mitigar el riesgo">
          <x14:formula1>
            <xm:f>IF(OR(X120='[1]Opciones Tratamiento'!#REF!,X120='[1]Opciones Tratamiento'!#REF!,X120='[1]Opciones Tratamiento'!#REF!),ISBLANK(X120),ISTEXT(X120))</xm:f>
          </x14:formula1>
          <xm:sqref>AJ120:AK120</xm:sqref>
        </x14:dataValidation>
        <x14:dataValidation type="custom" allowBlank="1" showInputMessage="1" showErrorMessage="1" error="Recuerde que las acciones se generan bajo la medida de mitigar el riesgo">
          <x14:formula1>
            <xm:f>IF(OR(X119='[1]Opciones Tratamiento'!#REF!,X119='[1]Opciones Tratamiento'!#REF!,X119='[1]Opciones Tratamiento'!#REF!),ISBLANK(X119),ISTEXT(X119))</xm:f>
          </x14:formula1>
          <xm:sqref>AJ119:AK119 AJ124:AK124</xm:sqref>
        </x14:dataValidation>
        <x14:dataValidation type="custom" allowBlank="1" showInputMessage="1" showErrorMessage="1" error="Recuerde que las acciones se generan bajo la medida de mitigar el riesgo">
          <x14:formula1>
            <xm:f>IF(OR(AE64='[1]Opciones Tratamiento'!#REF!,AE64='[1]Opciones Tratamiento'!#REF!,AE64='[1]Opciones Tratamiento'!#REF!),ISBLANK(AE64),ISTEXT(AE64))</xm:f>
          </x14:formula1>
          <xm:sqref>AI64</xm:sqref>
        </x14:dataValidation>
        <x14:dataValidation type="custom" allowBlank="1" showInputMessage="1" showErrorMessage="1" error="Recuerde que las acciones se generan bajo la medida de mitigar el riesgo">
          <x14:formula1>
            <xm:f>IF(OR(AE64='[1]Opciones Tratamiento'!#REF!,AE64='[1]Opciones Tratamiento'!#REF!,AE64='[1]Opciones Tratamiento'!#REF!),ISBLANK(AE64),ISTEXT(AE64))</xm:f>
          </x14:formula1>
          <xm:sqref>AH64</xm:sqref>
        </x14:dataValidation>
        <x14:dataValidation type="custom" allowBlank="1" showInputMessage="1" showErrorMessage="1" error="Recuerde que las acciones se generan bajo la medida de mitigar el riesgo">
          <x14:formula1>
            <xm:f>IF(OR(AE64='[1]Opciones Tratamiento'!#REF!,AE64='[1]Opciones Tratamiento'!#REF!,AE64='[1]Opciones Tratamiento'!#REF!),ISBLANK(AE64),ISTEXT(AE64))</xm:f>
          </x14:formula1>
          <xm:sqref>AG64</xm:sqref>
        </x14:dataValidation>
        <x14:dataValidation type="custom" allowBlank="1" showInputMessage="1" showErrorMessage="1" error="Recuerde que las acciones se generan bajo la medida de mitigar el riesgo">
          <x14:formula1>
            <xm:f>IF(OR(AE64='[1]Opciones Tratamiento'!#REF!,AE64='[1]Opciones Tratamiento'!#REF!,AE64='[1]Opciones Tratamiento'!#REF!),ISBLANK(AE64),ISTEXT(AE64))</xm:f>
          </x14:formula1>
          <xm:sqref>AF64</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AF23 AF27 AF31 AF35 AF39 AF43:AF46 AF48 AF91 AF95 AF99 AF103 AF105:AF120 AF124 AF127:AF129 AF135:AF145 AF150 AF154 AF162 AF166 AF170 AF174</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AG23 AG27 AG31 AG35 AG39 AG43:AG48 AG51 AG91 AG95 AG99 AG103:AG120 AG124 AG127:AG129 AG135:AG145 AG150 AG154 AG162 AG166 AG170 AG174</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AH23 AH27 AH31 AH35 AH39 AH43:AH48 AH51 AH91 AH95 AH99 AH103 AH105:AH120 AH124 AH127:AH129 AH135:AH145 AH150 AH154 AH162 AH166 AH170 AH174</xm:sqref>
        </x14:dataValidation>
        <x14:dataValidation type="custom" allowBlank="1" showInputMessage="1" showErrorMessage="1" error="Recuerde que las acciones se generan bajo la medida de mitigar el riesgo">
          <x14:formula1>
            <xm:f>IF(OR(AE23='[4]Opciones Tratamiento'!#REF!,AE23='[4]Opciones Tratamiento'!#REF!,AE23='[4]Opciones Tratamiento'!#REF!),ISBLANK(AE23),ISTEXT(AE23))</xm:f>
          </x14:formula1>
          <xm:sqref>AI23 AI27 AI31 AI35 AI39 AI43:AI46 AI48 AI91 AI95 AI99 AI103:AI120 AI124 AI127:AI129 AI135:AI145 AI150 AI154 AI162 AI166 AI170 AI174</xm:sqref>
        </x14:dataValidation>
        <x14:dataValidation type="custom" allowBlank="1" showInputMessage="1" showErrorMessage="1" error="Recuerde que las acciones se generan bajo la medida de mitigar el riesgo">
          <x14:formula1>
            <xm:f>IF(OR(X19='[4]Opciones Tratamiento'!#REF!,X19='[4]Opciones Tratamiento'!#REF!,X19='[4]Opciones Tratamiento'!#REF!),ISBLANK(X19),ISTEXT(X19))</xm:f>
          </x14:formula1>
          <xm:sqref>AJ138:AK138 AJ19:AK19 AJ23:AK23 AJ27:AK27 AJ31:AK31 AJ35:AK35 AJ43:AK43 AJ47:AK47 AJ51:AK51 AJ91:AK91 AJ95:AK95 AJ99:AK99 AJ103:AK103 AJ107:AK107 AJ111:AK111 AJ115:AK115 AJ134:AK134 AJ142:AK142 AJ146:AK146 AJ150:AK150 AJ154:AK154 AJ158:AK158 AJ162:AK162 AJ166:AK166 AJ170:AK170 AJ174:AK174</xm:sqref>
        </x14:dataValidation>
        <x14:dataValidation type="list" allowBlank="1" showInputMessage="1" showErrorMessage="1">
          <x14:formula1>
            <xm:f>'[4]Tabla Impacto'!#REF!</xm:f>
          </x14:formula1>
          <xm:sqref>K146:K147</xm:sqref>
        </x14:dataValidation>
        <x14:dataValidation type="list" allowBlank="1" showInputMessage="1" showErrorMessage="1">
          <x14:formula1>
            <xm:f>[4]Listas!#REF!</xm:f>
          </x14:formula1>
          <xm:sqref>B146:B147</xm:sqref>
        </x14:dataValidation>
        <x14:dataValidation type="list" allowBlank="1" showInputMessage="1" showErrorMessage="1">
          <x14:formula1>
            <xm:f>'[4]Opciones Tratamiento'!#REF!</xm:f>
          </x14:formula1>
          <xm:sqref>G146:G147 AE146 C146:C147</xm:sqref>
        </x14:dataValidation>
        <x14:dataValidation type="list" allowBlank="1" showInputMessage="1" showErrorMessage="1">
          <x14:formula1>
            <xm:f>'[4]Tabla Valoración controles'!#REF!</xm:f>
          </x14:formula1>
          <xm:sqref>S158:T158 S146:T147 V158:X158 V146:X147</xm:sqref>
        </x14:dataValidation>
        <x14:dataValidation type="list" allowBlank="1" showInputMessage="1" showErrorMessage="1">
          <x14:formula1>
            <xm:f>'Tabla Impacto'!$F$210:$F$221</xm:f>
          </x14:formula1>
          <xm:sqref>K119:K120 K11:K65 K69 K73 K77 K81 K85:K87 K91 K95 K99 K103 K107 K111 K115 K124 K126 K130 K134 K138 K142 K148 K150 K152 K154 K156 K158 K160 K162:K178</xm:sqref>
        </x14:dataValidation>
        <x14:dataValidation type="list" allowBlank="1" showInputMessage="1" showErrorMessage="1">
          <x14:formula1>
            <xm:f>'Opciones Tratamiento'!$B$2:$B$5</xm:f>
          </x14:formula1>
          <xm:sqref>AE11 AE15 AE19 AE23 AE27 AE31 AE65 AE39 AE43 AE47 AE51 AE55 AE59 AE35 AE69 AE73 AE77 AE81 AE87 AE91 AE95 AE99 AE103 AE107 AE111 AE115 AE126 AE130 AE134 AE138 AE142 AE63 AE85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BN183"/>
  <sheetViews>
    <sheetView topLeftCell="A52" zoomScale="80" zoomScaleNormal="80" workbookViewId="0">
      <selection activeCell="G80" sqref="G80"/>
    </sheetView>
  </sheetViews>
  <sheetFormatPr baseColWidth="10" defaultColWidth="11.42578125" defaultRowHeight="16.5" x14ac:dyDescent="0.3"/>
  <cols>
    <col min="1" max="1" width="6.42578125" style="2" customWidth="1"/>
    <col min="2" max="2" width="41.42578125" style="112" customWidth="1"/>
    <col min="3" max="3" width="19.85546875" style="2" customWidth="1"/>
    <col min="4" max="4" width="26.5703125" style="2" customWidth="1"/>
    <col min="5" max="5" width="26.28515625" style="2" customWidth="1"/>
    <col min="6" max="6" width="32.42578125" style="1" customWidth="1"/>
    <col min="7" max="7" width="25" style="3" customWidth="1"/>
    <col min="8" max="8" width="17.85546875" style="1" customWidth="1"/>
    <col min="9" max="9" width="21.5703125" style="1" customWidth="1"/>
    <col min="10" max="10" width="6.28515625" style="1" bestFit="1" customWidth="1"/>
    <col min="11" max="11" width="26.85546875" style="1" customWidth="1"/>
    <col min="12" max="12" width="37.28515625" style="1" customWidth="1"/>
    <col min="13" max="13" width="17.5703125" style="1" customWidth="1"/>
    <col min="14" max="14" width="6.28515625" style="1" bestFit="1" customWidth="1"/>
    <col min="15" max="15" width="16" style="1" customWidth="1"/>
    <col min="16" max="16" width="5.85546875" style="1" customWidth="1"/>
    <col min="17" max="17" width="59" style="1" customWidth="1"/>
    <col min="18" max="18" width="15.140625" style="1" bestFit="1" customWidth="1"/>
    <col min="19" max="19" width="6.85546875" style="1" customWidth="1"/>
    <col min="20" max="20" width="5" style="1" customWidth="1"/>
    <col min="21" max="21" width="5.5703125" style="1" customWidth="1"/>
    <col min="22" max="22" width="7.140625" style="1" customWidth="1"/>
    <col min="23" max="23" width="6.7109375" style="1" customWidth="1"/>
    <col min="24" max="24" width="7.5703125" style="1" customWidth="1"/>
    <col min="25" max="25" width="18.5703125" style="1" bestFit="1" customWidth="1"/>
    <col min="26" max="26" width="8.7109375" style="1" customWidth="1"/>
    <col min="27" max="27" width="10.42578125" style="1" customWidth="1"/>
    <col min="28" max="28" width="9.28515625" style="1" customWidth="1"/>
    <col min="29" max="29" width="9.140625" style="1" customWidth="1"/>
    <col min="30" max="30" width="8.42578125" style="1" customWidth="1"/>
    <col min="31" max="31" width="7.28515625" style="1" customWidth="1"/>
    <col min="32" max="32" width="28.85546875" style="1" customWidth="1"/>
    <col min="33" max="33" width="22.42578125" style="1" customWidth="1"/>
    <col min="34" max="34" width="22.140625" style="1" customWidth="1"/>
    <col min="35" max="35" width="33.42578125" style="1" customWidth="1"/>
    <col min="36" max="36" width="18.5703125" style="1" customWidth="1"/>
    <col min="37" max="37" width="21" style="1" customWidth="1"/>
    <col min="38" max="38" width="23" style="1" customWidth="1"/>
    <col min="39" max="39" width="29.42578125" style="1" customWidth="1"/>
    <col min="40" max="40" width="18.85546875" style="1" customWidth="1"/>
    <col min="41" max="41" width="23" style="1" customWidth="1"/>
    <col min="42" max="42" width="29.140625" style="1" customWidth="1"/>
    <col min="43" max="43" width="29.5703125" style="1" customWidth="1"/>
    <col min="44" max="44" width="20.5703125" style="1" customWidth="1"/>
    <col min="45" max="46" width="23" style="1" customWidth="1"/>
    <col min="47" max="47" width="20.5703125" style="1" customWidth="1"/>
    <col min="48" max="48" width="23" style="1" customWidth="1"/>
    <col min="49" max="49" width="18.85546875" style="1" customWidth="1"/>
    <col min="50" max="50" width="18.5703125" style="1" customWidth="1"/>
    <col min="51" max="51" width="21" style="1" customWidth="1"/>
    <col min="52" max="16384" width="11.42578125" style="1"/>
  </cols>
  <sheetData>
    <row r="1" spans="1:66" s="134" customFormat="1" ht="28.5" customHeight="1" thickTop="1" x14ac:dyDescent="0.2">
      <c r="A1" s="894"/>
      <c r="B1" s="895"/>
      <c r="C1" s="895"/>
      <c r="D1" s="895"/>
      <c r="E1" s="895"/>
      <c r="F1" s="895"/>
      <c r="G1" s="895"/>
      <c r="H1" s="895"/>
      <c r="I1" s="685" t="s">
        <v>335</v>
      </c>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6"/>
    </row>
    <row r="2" spans="1:66" s="134" customFormat="1" ht="27.75" customHeight="1" x14ac:dyDescent="0.2">
      <c r="A2" s="896"/>
      <c r="B2" s="897"/>
      <c r="C2" s="897"/>
      <c r="D2" s="897"/>
      <c r="E2" s="897"/>
      <c r="F2" s="897"/>
      <c r="G2" s="897"/>
      <c r="H2" s="897"/>
      <c r="I2" s="687" t="s">
        <v>780</v>
      </c>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8"/>
    </row>
    <row r="3" spans="1:66" s="134" customFormat="1" ht="24" customHeight="1" thickBot="1" x14ac:dyDescent="0.25">
      <c r="A3" s="898"/>
      <c r="B3" s="899"/>
      <c r="C3" s="899"/>
      <c r="D3" s="899"/>
      <c r="E3" s="899"/>
      <c r="F3" s="899"/>
      <c r="G3" s="899"/>
      <c r="H3" s="899"/>
      <c r="I3" s="691" t="s">
        <v>782</v>
      </c>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t="s">
        <v>422</v>
      </c>
      <c r="AI3" s="691"/>
      <c r="AJ3" s="691"/>
      <c r="AK3" s="691"/>
      <c r="AL3" s="691"/>
      <c r="AM3" s="691"/>
      <c r="AN3" s="691"/>
      <c r="AO3" s="691"/>
      <c r="AP3" s="691"/>
      <c r="AQ3" s="691"/>
      <c r="AR3" s="691"/>
      <c r="AS3" s="691"/>
      <c r="AT3" s="692"/>
    </row>
    <row r="4" spans="1:66" ht="18" thickTop="1" thickBot="1" x14ac:dyDescent="0.35">
      <c r="A4" s="232"/>
      <c r="B4" s="232"/>
      <c r="C4" s="232"/>
      <c r="D4" s="232"/>
      <c r="E4" s="232"/>
      <c r="F4" s="232"/>
      <c r="G4" s="232"/>
      <c r="H4" s="232"/>
    </row>
    <row r="5" spans="1:66" ht="116.25" customHeight="1" thickTop="1" thickBot="1" x14ac:dyDescent="0.35">
      <c r="A5" s="900" t="s">
        <v>425</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2"/>
    </row>
    <row r="6" spans="1:66" ht="129.6" customHeight="1" thickTop="1" thickBot="1" x14ac:dyDescent="0.35">
      <c r="A6" s="914" t="s">
        <v>205</v>
      </c>
      <c r="B6" s="915"/>
      <c r="C6" s="915"/>
      <c r="D6" s="915"/>
      <c r="E6" s="915"/>
      <c r="F6" s="915"/>
      <c r="G6" s="915"/>
      <c r="H6" s="916"/>
      <c r="I6" s="917" t="s">
        <v>289</v>
      </c>
      <c r="J6" s="918"/>
      <c r="K6" s="918"/>
      <c r="L6" s="918"/>
      <c r="M6" s="918"/>
      <c r="N6" s="918"/>
      <c r="O6" s="919"/>
      <c r="P6" s="917" t="s">
        <v>288</v>
      </c>
      <c r="Q6" s="918"/>
      <c r="R6" s="918"/>
      <c r="S6" s="918"/>
      <c r="T6" s="918"/>
      <c r="U6" s="918"/>
      <c r="V6" s="918"/>
      <c r="W6" s="918"/>
      <c r="X6" s="919"/>
      <c r="Y6" s="917" t="s">
        <v>287</v>
      </c>
      <c r="Z6" s="918"/>
      <c r="AA6" s="918"/>
      <c r="AB6" s="918"/>
      <c r="AC6" s="918"/>
      <c r="AD6" s="918"/>
      <c r="AE6" s="919"/>
      <c r="AF6" s="917" t="s">
        <v>204</v>
      </c>
      <c r="AG6" s="918"/>
      <c r="AH6" s="918"/>
      <c r="AI6" s="919"/>
      <c r="AJ6" s="965" t="s">
        <v>769</v>
      </c>
      <c r="AK6" s="966"/>
      <c r="AL6" s="949" t="s">
        <v>203</v>
      </c>
      <c r="AM6" s="950"/>
      <c r="AN6" s="950"/>
      <c r="AO6" s="951"/>
      <c r="AP6" s="955" t="s">
        <v>202</v>
      </c>
      <c r="AQ6" s="956"/>
      <c r="AR6" s="959" t="s">
        <v>201</v>
      </c>
      <c r="AS6" s="960"/>
      <c r="AT6" s="961"/>
      <c r="AU6" s="4"/>
      <c r="AV6" s="4"/>
      <c r="AW6" s="4"/>
      <c r="AX6" s="4"/>
      <c r="AY6" s="4"/>
      <c r="AZ6" s="4"/>
      <c r="BA6" s="4"/>
      <c r="BB6" s="4"/>
      <c r="BC6" s="4"/>
    </row>
    <row r="7" spans="1:66" ht="33.75" customHeight="1" thickBot="1" x14ac:dyDescent="0.35">
      <c r="A7" s="903" t="s">
        <v>293</v>
      </c>
      <c r="B7" s="905" t="s">
        <v>188</v>
      </c>
      <c r="C7" s="905" t="s">
        <v>286</v>
      </c>
      <c r="D7" s="907" t="s">
        <v>285</v>
      </c>
      <c r="E7" s="908"/>
      <c r="F7" s="905" t="s">
        <v>200</v>
      </c>
      <c r="G7" s="905" t="s">
        <v>276</v>
      </c>
      <c r="H7" s="905" t="s">
        <v>284</v>
      </c>
      <c r="I7" s="905" t="s">
        <v>283</v>
      </c>
      <c r="J7" s="905" t="s">
        <v>4</v>
      </c>
      <c r="K7" s="905" t="s">
        <v>282</v>
      </c>
      <c r="L7" s="938" t="s">
        <v>77</v>
      </c>
      <c r="M7" s="905" t="s">
        <v>281</v>
      </c>
      <c r="N7" s="905" t="s">
        <v>4</v>
      </c>
      <c r="O7" s="905" t="s">
        <v>280</v>
      </c>
      <c r="P7" s="903" t="s">
        <v>10</v>
      </c>
      <c r="Q7" s="936" t="s">
        <v>279</v>
      </c>
      <c r="R7" s="936" t="s">
        <v>11</v>
      </c>
      <c r="S7" s="922" t="s">
        <v>7</v>
      </c>
      <c r="T7" s="923"/>
      <c r="U7" s="923"/>
      <c r="V7" s="923"/>
      <c r="W7" s="923"/>
      <c r="X7" s="924"/>
      <c r="Y7" s="925" t="s">
        <v>118</v>
      </c>
      <c r="Z7" s="927" t="s">
        <v>33</v>
      </c>
      <c r="AA7" s="927" t="s">
        <v>4</v>
      </c>
      <c r="AB7" s="927" t="s">
        <v>34</v>
      </c>
      <c r="AC7" s="927" t="s">
        <v>4</v>
      </c>
      <c r="AD7" s="927" t="s">
        <v>36</v>
      </c>
      <c r="AE7" s="903" t="s">
        <v>25</v>
      </c>
      <c r="AF7" s="920" t="s">
        <v>197</v>
      </c>
      <c r="AG7" s="920" t="s">
        <v>196</v>
      </c>
      <c r="AH7" s="920" t="s">
        <v>290</v>
      </c>
      <c r="AI7" s="905" t="s">
        <v>198</v>
      </c>
      <c r="AJ7" s="967"/>
      <c r="AK7" s="968"/>
      <c r="AL7" s="952"/>
      <c r="AM7" s="953"/>
      <c r="AN7" s="953"/>
      <c r="AO7" s="954"/>
      <c r="AP7" s="957"/>
      <c r="AQ7" s="958"/>
      <c r="AR7" s="962"/>
      <c r="AS7" s="963"/>
      <c r="AT7" s="964"/>
      <c r="AU7" s="4"/>
      <c r="AV7" s="4"/>
      <c r="AW7" s="4"/>
      <c r="AX7" s="4"/>
      <c r="AY7" s="4"/>
      <c r="AZ7" s="4"/>
      <c r="BA7" s="4"/>
      <c r="BB7" s="4"/>
      <c r="BC7" s="4"/>
    </row>
    <row r="8" spans="1:66" ht="21" customHeight="1" thickBot="1" x14ac:dyDescent="0.35">
      <c r="A8" s="904"/>
      <c r="B8" s="906"/>
      <c r="C8" s="906"/>
      <c r="D8" s="909"/>
      <c r="E8" s="910"/>
      <c r="F8" s="906"/>
      <c r="G8" s="906"/>
      <c r="H8" s="906"/>
      <c r="I8" s="906"/>
      <c r="J8" s="906"/>
      <c r="K8" s="906"/>
      <c r="L8" s="939"/>
      <c r="M8" s="906"/>
      <c r="N8" s="906"/>
      <c r="O8" s="906"/>
      <c r="P8" s="904"/>
      <c r="Q8" s="937"/>
      <c r="R8" s="937"/>
      <c r="S8" s="929" t="s">
        <v>12</v>
      </c>
      <c r="T8" s="929" t="s">
        <v>16</v>
      </c>
      <c r="U8" s="929" t="s">
        <v>24</v>
      </c>
      <c r="V8" s="929" t="s">
        <v>17</v>
      </c>
      <c r="W8" s="929" t="s">
        <v>20</v>
      </c>
      <c r="X8" s="945" t="s">
        <v>23</v>
      </c>
      <c r="Y8" s="926"/>
      <c r="Z8" s="928"/>
      <c r="AA8" s="928"/>
      <c r="AB8" s="928"/>
      <c r="AC8" s="928"/>
      <c r="AD8" s="928"/>
      <c r="AE8" s="904"/>
      <c r="AF8" s="921"/>
      <c r="AG8" s="921"/>
      <c r="AH8" s="921"/>
      <c r="AI8" s="906"/>
      <c r="AJ8" s="946" t="s">
        <v>197</v>
      </c>
      <c r="AK8" s="946" t="s">
        <v>196</v>
      </c>
      <c r="AL8" s="940" t="s">
        <v>194</v>
      </c>
      <c r="AM8" s="940" t="s">
        <v>291</v>
      </c>
      <c r="AN8" s="940" t="s">
        <v>292</v>
      </c>
      <c r="AO8" s="940" t="s">
        <v>192</v>
      </c>
      <c r="AP8" s="943" t="s">
        <v>195</v>
      </c>
      <c r="AQ8" s="943" t="s">
        <v>192</v>
      </c>
      <c r="AR8" s="892" t="s">
        <v>194</v>
      </c>
      <c r="AS8" s="892" t="s">
        <v>193</v>
      </c>
      <c r="AT8" s="892" t="s">
        <v>192</v>
      </c>
      <c r="AU8" s="4"/>
      <c r="AV8" s="4"/>
      <c r="AW8" s="4"/>
      <c r="AX8" s="4"/>
      <c r="AY8" s="4"/>
      <c r="AZ8" s="4"/>
      <c r="BA8" s="4"/>
      <c r="BB8" s="4"/>
      <c r="BC8" s="4"/>
    </row>
    <row r="9" spans="1:66" ht="43.5" customHeight="1" thickBot="1" x14ac:dyDescent="0.35">
      <c r="A9" s="904"/>
      <c r="B9" s="906"/>
      <c r="C9" s="906"/>
      <c r="D9" s="911"/>
      <c r="E9" s="912"/>
      <c r="F9" s="913"/>
      <c r="G9" s="906"/>
      <c r="H9" s="906"/>
      <c r="I9" s="906"/>
      <c r="J9" s="906"/>
      <c r="K9" s="906"/>
      <c r="L9" s="939"/>
      <c r="M9" s="906"/>
      <c r="N9" s="906"/>
      <c r="O9" s="906"/>
      <c r="P9" s="904"/>
      <c r="Q9" s="937"/>
      <c r="R9" s="937"/>
      <c r="S9" s="930"/>
      <c r="T9" s="930"/>
      <c r="U9" s="930"/>
      <c r="V9" s="930"/>
      <c r="W9" s="930"/>
      <c r="X9" s="945"/>
      <c r="Y9" s="926"/>
      <c r="Z9" s="928"/>
      <c r="AA9" s="928"/>
      <c r="AB9" s="928"/>
      <c r="AC9" s="928"/>
      <c r="AD9" s="928"/>
      <c r="AE9" s="904"/>
      <c r="AF9" s="921"/>
      <c r="AG9" s="921"/>
      <c r="AH9" s="921"/>
      <c r="AI9" s="905" t="s">
        <v>332</v>
      </c>
      <c r="AJ9" s="947"/>
      <c r="AK9" s="947"/>
      <c r="AL9" s="941"/>
      <c r="AM9" s="941"/>
      <c r="AN9" s="941"/>
      <c r="AO9" s="941"/>
      <c r="AP9" s="944"/>
      <c r="AQ9" s="944"/>
      <c r="AR9" s="893"/>
      <c r="AS9" s="893"/>
      <c r="AT9" s="893"/>
      <c r="AU9" s="4"/>
      <c r="AV9" s="4"/>
      <c r="AW9" s="4"/>
      <c r="AX9" s="4"/>
      <c r="AY9" s="4"/>
      <c r="AZ9" s="4"/>
      <c r="BA9" s="4"/>
      <c r="BB9" s="4"/>
      <c r="BC9" s="4"/>
      <c r="BD9" s="4"/>
      <c r="BE9" s="4"/>
      <c r="BF9" s="4"/>
      <c r="BG9" s="4"/>
      <c r="BH9" s="4"/>
      <c r="BI9" s="4"/>
      <c r="BJ9" s="4"/>
      <c r="BK9" s="4"/>
      <c r="BL9" s="4"/>
      <c r="BM9" s="4"/>
      <c r="BN9" s="4"/>
    </row>
    <row r="10" spans="1:66" s="18" customFormat="1" ht="46.5" customHeight="1" thickBot="1" x14ac:dyDescent="0.3">
      <c r="A10" s="904"/>
      <c r="B10" s="906"/>
      <c r="C10" s="906"/>
      <c r="D10" s="362" t="s">
        <v>278</v>
      </c>
      <c r="E10" s="362" t="s">
        <v>277</v>
      </c>
      <c r="F10" s="361" t="s">
        <v>191</v>
      </c>
      <c r="G10" s="906"/>
      <c r="H10" s="906"/>
      <c r="I10" s="906"/>
      <c r="J10" s="906"/>
      <c r="K10" s="906"/>
      <c r="L10" s="939"/>
      <c r="M10" s="906"/>
      <c r="N10" s="906"/>
      <c r="O10" s="906"/>
      <c r="P10" s="904"/>
      <c r="Q10" s="937"/>
      <c r="R10" s="937"/>
      <c r="S10" s="930"/>
      <c r="T10" s="930"/>
      <c r="U10" s="930"/>
      <c r="V10" s="930"/>
      <c r="W10" s="930"/>
      <c r="X10" s="945"/>
      <c r="Y10" s="926"/>
      <c r="Z10" s="928"/>
      <c r="AA10" s="928"/>
      <c r="AB10" s="928"/>
      <c r="AC10" s="928"/>
      <c r="AD10" s="928"/>
      <c r="AE10" s="904"/>
      <c r="AF10" s="921"/>
      <c r="AG10" s="921"/>
      <c r="AH10" s="921"/>
      <c r="AI10" s="906"/>
      <c r="AJ10" s="948"/>
      <c r="AK10" s="947"/>
      <c r="AL10" s="355" t="s">
        <v>190</v>
      </c>
      <c r="AM10" s="942"/>
      <c r="AN10" s="942"/>
      <c r="AO10" s="942"/>
      <c r="AP10" s="944"/>
      <c r="AQ10" s="944"/>
      <c r="AR10" s="893"/>
      <c r="AS10" s="893"/>
      <c r="AT10" s="893"/>
    </row>
    <row r="11" spans="1:66" s="126" customFormat="1" ht="56.25" x14ac:dyDescent="0.2">
      <c r="A11" s="982">
        <v>1</v>
      </c>
      <c r="B11" s="983"/>
      <c r="C11" s="984" t="s">
        <v>117</v>
      </c>
      <c r="D11" s="984"/>
      <c r="E11" s="984"/>
      <c r="F11" s="931" t="s">
        <v>392</v>
      </c>
      <c r="G11" s="932" t="s">
        <v>783</v>
      </c>
      <c r="H11" s="934">
        <v>50</v>
      </c>
      <c r="I11" s="976" t="str">
        <f>IF(H11&lt;=0,"",IF(H11&lt;=2,"Muy Baja",IF(H11&lt;=24,"Baja",IF(H11&lt;=500,"Media",IF(H11&lt;=5000,"Alta","Muy Alta")))))</f>
        <v>Media</v>
      </c>
      <c r="J11" s="978">
        <f>IF(I11="","",IF(I11="Muy Baja",0.2,IF(I11="Baja",0.4,IF(I11="Media",0.6,IF(I11="Alta",0.8,IF(I11="Muy Alta",1,))))))</f>
        <v>0.6</v>
      </c>
      <c r="K11" s="980" t="s">
        <v>125</v>
      </c>
      <c r="L11" s="978" t="str">
        <f>IF(NOT(ISERROR(MATCH(K11,'Tabla Impacto'!$B$221:$B$223,0))),'Tabla Impacto'!$F$223&amp;"Por favor no seleccionar los criterios de impacto(Afectación Económica o presupuestal y Pérdida Reputacional)",K11)</f>
        <v xml:space="preserve">     Entre 100 y 500 SMLMV </v>
      </c>
      <c r="M11" s="976" t="str">
        <f>IF(OR(L11='Tabla Impacto'!$C$11,L11='Tabla Impacto'!$D$11),"Leve",IF(OR(L11='Tabla Impacto'!$C$12,L11='Tabla Impacto'!$D$12),"Menor",IF(OR(L11='Tabla Impacto'!$C$13,L11='Tabla Impacto'!$D$13),"Moderado",IF(OR(L11='Tabla Impacto'!$C$14,L11='Tabla Impacto'!$D$14),"Mayor",IF(OR(L11='Tabla Impacto'!$C$15,L11='Tabla Impacto'!$D$15),"Catastrófico","")))))</f>
        <v>Mayor</v>
      </c>
      <c r="N11" s="978">
        <f>IF(M11="","",IF(M11="Leve",0.2,IF(M11="Menor",0.4,IF(M11="Moderado",0.6,IF(M11="Mayor",0.8,IF(M11="Catastrófico",1,))))))</f>
        <v>0.8</v>
      </c>
      <c r="O11" s="972" t="str">
        <f>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Alto</v>
      </c>
      <c r="P11" s="367">
        <v>1</v>
      </c>
      <c r="Q11" s="236"/>
      <c r="R11" s="237" t="str">
        <f>IF(OR(S11="Preventivo",S11="Detectivo"),"Probabilidad",IF(S11="Correctivo","Impacto",""))</f>
        <v>Probabilidad</v>
      </c>
      <c r="S11" s="354" t="s">
        <v>13</v>
      </c>
      <c r="T11" s="354" t="s">
        <v>8</v>
      </c>
      <c r="U11" s="370" t="str">
        <f>IF(AND(S11="Preventivo",T11="Automático"),"50%",IF(AND(S11="Preventivo",T11="Manual"),"40%",IF(AND(S11="Detectivo",T11="Automático"),"40%",IF(AND(S11="Detectivo",T11="Manual"),"30%",IF(AND(S11="Correctivo",T11="Automático"),"35%",IF(AND(S11="Correctivo",T11="Manual"),"25%",""))))))</f>
        <v>40%</v>
      </c>
      <c r="V11" s="354"/>
      <c r="W11" s="354"/>
      <c r="X11" s="354"/>
      <c r="Y11" s="371">
        <f>IFERROR(IF(R11="Probabilidad",(J11-(+J11*U11)),IF(R11="Impacto",J11,"")),"")</f>
        <v>0.36</v>
      </c>
      <c r="Z11" s="372" t="str">
        <f>IFERROR(IF(Y11="","",IF(Y11&lt;=0.2,"Muy Baja",IF(Y11&lt;=0.4,"Baja",IF(Y11&lt;=0.6,"Media",IF(Y11&lt;=0.8,"Alta","Muy Alta"))))),"")</f>
        <v>Baja</v>
      </c>
      <c r="AA11" s="370">
        <f>+Y11</f>
        <v>0.36</v>
      </c>
      <c r="AB11" s="372" t="str">
        <f>IFERROR(IF(AC11="","",IF(AC11&lt;=0.2,"Leve",IF(AC11&lt;=0.4,"Menor",IF(AC11&lt;=0.6,"Moderado",IF(AC11&lt;=0.8,"Mayor","Catastrófico"))))),"")</f>
        <v>Mayor</v>
      </c>
      <c r="AC11" s="370">
        <f>IFERROR(IF(R11="Impacto",(N11-(+N11*U11)),IF(R11="Probabilidad",N11,"")),"")</f>
        <v>0.8</v>
      </c>
      <c r="AD11" s="373" t="str">
        <f>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Alto</v>
      </c>
      <c r="AE11" s="974"/>
      <c r="AF11" s="257"/>
      <c r="AG11" s="365"/>
      <c r="AH11" s="233"/>
      <c r="AI11" s="234"/>
      <c r="AJ11" s="932"/>
      <c r="AK11" s="932"/>
      <c r="AL11" s="932"/>
      <c r="AM11" s="235"/>
      <c r="AN11" s="363"/>
      <c r="AO11" s="932"/>
      <c r="AP11" s="932"/>
      <c r="AQ11" s="985"/>
      <c r="AR11" s="932"/>
      <c r="AS11" s="932"/>
      <c r="AT11" s="986"/>
      <c r="AU11" s="127"/>
      <c r="AV11" s="127"/>
      <c r="AW11" s="127"/>
      <c r="AX11" s="127"/>
      <c r="AY11" s="127"/>
      <c r="AZ11" s="127"/>
      <c r="BA11" s="127"/>
      <c r="BB11" s="127"/>
      <c r="BC11" s="127"/>
      <c r="BD11" s="127"/>
      <c r="BE11" s="127"/>
      <c r="BF11" s="127"/>
      <c r="BG11" s="127"/>
      <c r="BH11" s="127"/>
      <c r="BI11" s="127"/>
      <c r="BJ11" s="127"/>
      <c r="BK11" s="127"/>
    </row>
    <row r="12" spans="1:66" s="113" customFormat="1" ht="51" x14ac:dyDescent="0.2">
      <c r="A12" s="969"/>
      <c r="B12" s="970"/>
      <c r="C12" s="971"/>
      <c r="D12" s="971"/>
      <c r="E12" s="971"/>
      <c r="F12" s="849"/>
      <c r="G12" s="933"/>
      <c r="H12" s="935"/>
      <c r="I12" s="977"/>
      <c r="J12" s="979"/>
      <c r="K12" s="981"/>
      <c r="L12" s="979">
        <f>IF(NOT(ISERROR(MATCH(K12,_xlfn.ANCHORARRAY(F23),0))),J25&amp;"Por favor no seleccionar los criterios de impacto",K12)</f>
        <v>0</v>
      </c>
      <c r="M12" s="977"/>
      <c r="N12" s="979"/>
      <c r="O12" s="973"/>
      <c r="P12" s="364">
        <v>2</v>
      </c>
      <c r="Q12" s="236"/>
      <c r="R12" s="237" t="str">
        <f>IF(OR(S12="Preventivo",S12="Detectivo"),"Probabilidad",IF(S12="Correctivo","Impacto",""))</f>
        <v>Probabilidad</v>
      </c>
      <c r="S12" s="354" t="s">
        <v>14</v>
      </c>
      <c r="T12" s="354" t="s">
        <v>8</v>
      </c>
      <c r="U12" s="370" t="str">
        <f t="shared" ref="U12:U16" si="0">IF(AND(S12="Preventivo",T12="Automático"),"50%",IF(AND(S12="Preventivo",T12="Manual"),"40%",IF(AND(S12="Detectivo",T12="Automático"),"40%",IF(AND(S12="Detectivo",T12="Manual"),"30%",IF(AND(S12="Correctivo",T12="Automático"),"35%",IF(AND(S12="Correctivo",T12="Manual"),"25%",""))))))</f>
        <v>30%</v>
      </c>
      <c r="V12" s="354"/>
      <c r="W12" s="354"/>
      <c r="X12" s="354"/>
      <c r="Y12" s="371">
        <f>IFERROR(IF(AND(R11="Probabilidad",R12="Probabilidad"),(AA11-(+AA11*U12)),IF(R12="Probabilidad",(J11-(+J11*U12)),IF(R12="Impacto",AA11,""))),"")</f>
        <v>0.252</v>
      </c>
      <c r="Z12" s="372" t="str">
        <f t="shared" ref="Z12:Z16" si="1">IFERROR(IF(Y12="","",IF(Y12&lt;=0.2,"Muy Baja",IF(Y12&lt;=0.4,"Baja",IF(Y12&lt;=0.6,"Media",IF(Y12&lt;=0.8,"Alta","Muy Alta"))))),"")</f>
        <v>Baja</v>
      </c>
      <c r="AA12" s="370">
        <f t="shared" ref="AA12:AA16" si="2">+Y12</f>
        <v>0.252</v>
      </c>
      <c r="AB12" s="372" t="str">
        <f t="shared" ref="AB12:AB16" si="3">IFERROR(IF(AC12="","",IF(AC12&lt;=0.2,"Leve",IF(AC12&lt;=0.4,"Menor",IF(AC12&lt;=0.6,"Moderado",IF(AC12&lt;=0.8,"Mayor","Catastrófico"))))),"")</f>
        <v>Mayor</v>
      </c>
      <c r="AC12" s="370">
        <f>IFERROR(IF(AND(R11="Impacto",R12="Impacto"),(AC11-(+AC11*U12)),IF(R12="Impacto",(N11-(+N11*U12)),IF(R12="Probabilidad",AC11,""))),"")</f>
        <v>0.8</v>
      </c>
      <c r="AD12" s="373" t="str">
        <f t="shared" ref="AD12:AD16" si="4">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Alto</v>
      </c>
      <c r="AE12" s="975"/>
      <c r="AF12" s="238"/>
      <c r="AG12" s="364"/>
      <c r="AH12" s="239"/>
      <c r="AI12" s="240"/>
      <c r="AJ12" s="933"/>
      <c r="AK12" s="933"/>
      <c r="AL12" s="933"/>
      <c r="AM12" s="241"/>
      <c r="AN12" s="358"/>
      <c r="AO12" s="933"/>
      <c r="AP12" s="933"/>
      <c r="AQ12" s="933"/>
      <c r="AR12" s="933"/>
      <c r="AS12" s="933"/>
      <c r="AT12" s="987"/>
      <c r="AU12" s="125"/>
      <c r="AV12" s="125"/>
      <c r="AW12" s="125"/>
      <c r="AX12" s="125"/>
      <c r="AY12" s="125"/>
      <c r="AZ12" s="125"/>
      <c r="BA12" s="125"/>
      <c r="BB12" s="125"/>
      <c r="BC12" s="125"/>
      <c r="BD12" s="125"/>
      <c r="BE12" s="125"/>
      <c r="BF12" s="125"/>
      <c r="BG12" s="125"/>
      <c r="BH12" s="125"/>
      <c r="BI12" s="125"/>
      <c r="BJ12" s="125"/>
      <c r="BK12" s="125"/>
    </row>
    <row r="13" spans="1:66" s="113" customFormat="1" ht="60" x14ac:dyDescent="0.2">
      <c r="A13" s="969"/>
      <c r="B13" s="970"/>
      <c r="C13" s="971"/>
      <c r="D13" s="971"/>
      <c r="E13" s="971"/>
      <c r="F13" s="849"/>
      <c r="G13" s="933"/>
      <c r="H13" s="935"/>
      <c r="I13" s="977"/>
      <c r="J13" s="979"/>
      <c r="K13" s="981"/>
      <c r="L13" s="979">
        <f>IF(NOT(ISERROR(MATCH(K13,_xlfn.ANCHORARRAY(F24),0))),J26&amp;"Por favor no seleccionar los criterios de impacto",K13)</f>
        <v>0</v>
      </c>
      <c r="M13" s="977"/>
      <c r="N13" s="979"/>
      <c r="O13" s="973"/>
      <c r="P13" s="364">
        <v>3</v>
      </c>
      <c r="Q13" s="242"/>
      <c r="R13" s="237" t="str">
        <f t="shared" ref="R13:R16" si="5">IF(OR(S13="Preventivo",S13="Detectivo"),"Probabilidad",IF(S13="Correctivo","Impacto",""))</f>
        <v>Probabilidad</v>
      </c>
      <c r="S13" s="354" t="s">
        <v>14</v>
      </c>
      <c r="T13" s="354" t="s">
        <v>9</v>
      </c>
      <c r="U13" s="370" t="str">
        <f t="shared" si="0"/>
        <v>40%</v>
      </c>
      <c r="V13" s="354"/>
      <c r="W13" s="354"/>
      <c r="X13" s="354"/>
      <c r="Y13" s="371">
        <f>IFERROR(IF(AND(R12="Probabilidad",R13="Probabilidad"),(AA12-(+AA12*U13)),IF(AND(R12="Impacto",R13="Probabilidad"),(AA11-(+AA11*U13)),IF(R13="Impacto",AA12,""))),"")</f>
        <v>0.1512</v>
      </c>
      <c r="Z13" s="372" t="str">
        <f t="shared" si="1"/>
        <v>Muy Baja</v>
      </c>
      <c r="AA13" s="370">
        <f t="shared" si="2"/>
        <v>0.1512</v>
      </c>
      <c r="AB13" s="372" t="str">
        <f t="shared" si="3"/>
        <v>Mayor</v>
      </c>
      <c r="AC13" s="370">
        <f>IFERROR(IF(AND(R12="Impacto",R13="Impacto"),(AC12-(+AC12*U13)),IF(AND(R12="Probabilidad",R13="Impacto"),(AC11-(+AC11*U13)),IF(R13="Probabilidad",AC12,""))),"")</f>
        <v>0.8</v>
      </c>
      <c r="AD13" s="373" t="str">
        <f t="shared" si="4"/>
        <v>Alto</v>
      </c>
      <c r="AE13" s="975"/>
      <c r="AF13" s="359"/>
      <c r="AG13" s="366"/>
      <c r="AH13" s="243"/>
      <c r="AI13" s="359"/>
      <c r="AJ13" s="933"/>
      <c r="AK13" s="933"/>
      <c r="AL13" s="933"/>
      <c r="AM13" s="241"/>
      <c r="AN13" s="358"/>
      <c r="AO13" s="933"/>
      <c r="AP13" s="933"/>
      <c r="AQ13" s="933"/>
      <c r="AR13" s="933"/>
      <c r="AS13" s="933"/>
      <c r="AT13" s="987"/>
      <c r="AU13" s="125"/>
      <c r="AV13" s="125"/>
      <c r="AW13" s="125"/>
      <c r="AX13" s="125"/>
      <c r="AY13" s="125"/>
      <c r="AZ13" s="125"/>
      <c r="BA13" s="125"/>
      <c r="BB13" s="125"/>
      <c r="BC13" s="125"/>
      <c r="BD13" s="125"/>
      <c r="BE13" s="125"/>
      <c r="BF13" s="125"/>
      <c r="BG13" s="125"/>
      <c r="BH13" s="125"/>
      <c r="BI13" s="125"/>
      <c r="BJ13" s="125"/>
      <c r="BK13" s="125"/>
    </row>
    <row r="14" spans="1:66" s="113" customFormat="1" ht="56.25" x14ac:dyDescent="0.2">
      <c r="A14" s="969"/>
      <c r="B14" s="970"/>
      <c r="C14" s="971"/>
      <c r="D14" s="971"/>
      <c r="E14" s="971"/>
      <c r="F14" s="849"/>
      <c r="G14" s="933"/>
      <c r="H14" s="935"/>
      <c r="I14" s="977"/>
      <c r="J14" s="979"/>
      <c r="K14" s="981"/>
      <c r="L14" s="979"/>
      <c r="M14" s="977"/>
      <c r="N14" s="979"/>
      <c r="O14" s="973"/>
      <c r="P14" s="364">
        <v>4</v>
      </c>
      <c r="Q14" s="242"/>
      <c r="R14" s="237" t="str">
        <f t="shared" si="5"/>
        <v>Probabilidad</v>
      </c>
      <c r="S14" s="354" t="s">
        <v>13</v>
      </c>
      <c r="T14" s="354" t="s">
        <v>8</v>
      </c>
      <c r="U14" s="370" t="str">
        <f t="shared" si="0"/>
        <v>40%</v>
      </c>
      <c r="V14" s="354"/>
      <c r="W14" s="354"/>
      <c r="X14" s="354"/>
      <c r="Y14" s="371">
        <f t="shared" ref="Y14:Y16" si="6">IFERROR(IF(AND(R13="Probabilidad",R14="Probabilidad"),(AA13-(+AA13*U14)),IF(AND(R13="Impacto",R14="Probabilidad"),(AA12-(+AA12*U14)),IF(R14="Impacto",AA13,""))),"")</f>
        <v>9.0719999999999995E-2</v>
      </c>
      <c r="Z14" s="372" t="str">
        <f t="shared" si="1"/>
        <v>Muy Baja</v>
      </c>
      <c r="AA14" s="370">
        <f t="shared" si="2"/>
        <v>9.0719999999999995E-2</v>
      </c>
      <c r="AB14" s="372" t="str">
        <f t="shared" si="3"/>
        <v>Mayor</v>
      </c>
      <c r="AC14" s="370">
        <f t="shared" ref="AC14:AC16" si="7">IFERROR(IF(AND(R13="Impacto",R14="Impacto"),(AC13-(+AC13*U14)),IF(AND(R13="Probabilidad",R14="Impacto"),(AC12-(+AC12*U14)),IF(R14="Probabilidad",AC13,""))),"")</f>
        <v>0.8</v>
      </c>
      <c r="AD14" s="373" t="str">
        <f>IFERROR(IF(OR(AND(Z14="Muy Baja",AB14="Leve"),AND(Z14="Muy Baja",AB14="Menor"),AND(Z14="Baja",AB14="Leve")),"Bajo",IF(OR(AND(Z14="Muy baja",AB14="Moderado"),AND(Z14="Baja",AB14="Menor"),AND(Z14="Baja",AB14="Moderado"),AND(Z14="Media",AB14="Leve"),AND(Z14="Media",AB14="Menor"),AND(Z14="Media",AB14="Moderado"),AND(Z14="Alta",AB14="Leve"),AND(Z14="Alta",AB14="Menor")),"Moderado",IF(OR(AND(Z14="Muy Baja",AB14="Mayor"),AND(Z14="Baja",AB14="Mayor"),AND(Z14="Media",AB14="Mayor"),AND(Z14="Alta",AB14="Moderado"),AND(Z14="Alta",AB14="Mayor"),AND(Z14="Muy Alta",AB14="Leve"),AND(Z14="Muy Alta",AB14="Menor"),AND(Z14="Muy Alta",AB14="Moderado"),AND(Z14="Muy Alta",AB14="Mayor")),"Alto",IF(OR(AND(Z14="Muy Baja",AB14="Catastrófico"),AND(Z14="Baja",AB14="Catastrófico"),AND(Z14="Media",AB14="Catastrófico"),AND(Z14="Alta",AB14="Catastrófico"),AND(Z14="Muy Alta",AB14="Catastrófico")),"Extremo","")))),"")</f>
        <v>Alto</v>
      </c>
      <c r="AE14" s="975"/>
      <c r="AF14" s="238"/>
      <c r="AG14" s="353"/>
      <c r="AH14" s="239"/>
      <c r="AI14" s="238"/>
      <c r="AJ14" s="933"/>
      <c r="AK14" s="933"/>
      <c r="AL14" s="933"/>
      <c r="AM14" s="241"/>
      <c r="AN14" s="358"/>
      <c r="AO14" s="933"/>
      <c r="AP14" s="933"/>
      <c r="AQ14" s="933"/>
      <c r="AR14" s="933"/>
      <c r="AS14" s="933"/>
      <c r="AT14" s="987"/>
      <c r="AU14" s="125"/>
      <c r="AV14" s="125"/>
      <c r="AW14" s="125"/>
      <c r="AX14" s="125"/>
      <c r="AY14" s="125"/>
      <c r="AZ14" s="125"/>
      <c r="BA14" s="125"/>
      <c r="BB14" s="125"/>
      <c r="BC14" s="125"/>
      <c r="BD14" s="125"/>
      <c r="BE14" s="125"/>
      <c r="BF14" s="125"/>
      <c r="BG14" s="125"/>
      <c r="BH14" s="125"/>
      <c r="BI14" s="125"/>
      <c r="BJ14" s="125"/>
      <c r="BK14" s="125"/>
    </row>
    <row r="15" spans="1:66" s="113" customFormat="1" ht="56.25" x14ac:dyDescent="0.2">
      <c r="A15" s="969"/>
      <c r="B15" s="970"/>
      <c r="C15" s="971"/>
      <c r="D15" s="971"/>
      <c r="E15" s="971"/>
      <c r="F15" s="849"/>
      <c r="G15" s="933"/>
      <c r="H15" s="935"/>
      <c r="I15" s="977"/>
      <c r="J15" s="979"/>
      <c r="K15" s="981"/>
      <c r="L15" s="979"/>
      <c r="M15" s="977"/>
      <c r="N15" s="979"/>
      <c r="O15" s="973"/>
      <c r="P15" s="364">
        <v>5</v>
      </c>
      <c r="Q15" s="242"/>
      <c r="R15" s="237" t="str">
        <f t="shared" si="5"/>
        <v>Probabilidad</v>
      </c>
      <c r="S15" s="354" t="s">
        <v>13</v>
      </c>
      <c r="T15" s="354" t="s">
        <v>8</v>
      </c>
      <c r="U15" s="370" t="str">
        <f t="shared" si="0"/>
        <v>40%</v>
      </c>
      <c r="V15" s="354"/>
      <c r="W15" s="354"/>
      <c r="X15" s="354"/>
      <c r="Y15" s="371">
        <f t="shared" si="6"/>
        <v>5.4431999999999994E-2</v>
      </c>
      <c r="Z15" s="372" t="str">
        <f t="shared" si="1"/>
        <v>Muy Baja</v>
      </c>
      <c r="AA15" s="370">
        <f t="shared" si="2"/>
        <v>5.4431999999999994E-2</v>
      </c>
      <c r="AB15" s="372" t="str">
        <f t="shared" si="3"/>
        <v>Mayor</v>
      </c>
      <c r="AC15" s="370">
        <f t="shared" si="7"/>
        <v>0.8</v>
      </c>
      <c r="AD15" s="373" t="str">
        <f t="shared" si="4"/>
        <v>Alto</v>
      </c>
      <c r="AE15" s="975"/>
      <c r="AF15" s="244"/>
      <c r="AG15" s="358"/>
      <c r="AH15" s="241"/>
      <c r="AI15" s="238"/>
      <c r="AJ15" s="933"/>
      <c r="AK15" s="933"/>
      <c r="AL15" s="933"/>
      <c r="AM15" s="241"/>
      <c r="AN15" s="358"/>
      <c r="AO15" s="933"/>
      <c r="AP15" s="933"/>
      <c r="AQ15" s="933"/>
      <c r="AR15" s="933"/>
      <c r="AS15" s="933"/>
      <c r="AT15" s="987"/>
      <c r="AU15" s="125"/>
      <c r="AV15" s="125"/>
      <c r="AW15" s="125"/>
      <c r="AX15" s="125"/>
      <c r="AY15" s="125"/>
      <c r="AZ15" s="125"/>
      <c r="BA15" s="125"/>
      <c r="BB15" s="125"/>
      <c r="BC15" s="125"/>
      <c r="BD15" s="125"/>
      <c r="BE15" s="125"/>
      <c r="BF15" s="125"/>
      <c r="BG15" s="125"/>
      <c r="BH15" s="125"/>
      <c r="BI15" s="125"/>
      <c r="BJ15" s="125"/>
      <c r="BK15" s="125"/>
    </row>
    <row r="16" spans="1:66" s="113" customFormat="1" ht="55.5" x14ac:dyDescent="0.2">
      <c r="A16" s="969"/>
      <c r="B16" s="970"/>
      <c r="C16" s="971"/>
      <c r="D16" s="971"/>
      <c r="E16" s="971"/>
      <c r="F16" s="849"/>
      <c r="G16" s="933"/>
      <c r="H16" s="935"/>
      <c r="I16" s="977"/>
      <c r="J16" s="979"/>
      <c r="K16" s="981"/>
      <c r="L16" s="979">
        <f>IF(NOT(ISERROR(MATCH(K16,_xlfn.ANCHORARRAY(F25),0))),J27&amp;"Por favor no seleccionar los criterios de impacto",K16)</f>
        <v>0</v>
      </c>
      <c r="M16" s="977"/>
      <c r="N16" s="979"/>
      <c r="O16" s="973"/>
      <c r="P16" s="364">
        <v>6</v>
      </c>
      <c r="Q16" s="236"/>
      <c r="R16" s="237" t="str">
        <f t="shared" si="5"/>
        <v>Impacto</v>
      </c>
      <c r="S16" s="354" t="s">
        <v>15</v>
      </c>
      <c r="T16" s="354" t="s">
        <v>8</v>
      </c>
      <c r="U16" s="370" t="str">
        <f t="shared" si="0"/>
        <v>25%</v>
      </c>
      <c r="V16" s="354"/>
      <c r="W16" s="354"/>
      <c r="X16" s="354"/>
      <c r="Y16" s="371">
        <f t="shared" si="6"/>
        <v>5.4431999999999994E-2</v>
      </c>
      <c r="Z16" s="372" t="str">
        <f t="shared" si="1"/>
        <v>Muy Baja</v>
      </c>
      <c r="AA16" s="370">
        <f t="shared" si="2"/>
        <v>5.4431999999999994E-2</v>
      </c>
      <c r="AB16" s="372" t="str">
        <f t="shared" si="3"/>
        <v>Moderado</v>
      </c>
      <c r="AC16" s="370">
        <f t="shared" si="7"/>
        <v>0.60000000000000009</v>
      </c>
      <c r="AD16" s="373" t="str">
        <f t="shared" si="4"/>
        <v>Moderado</v>
      </c>
      <c r="AE16" s="975"/>
      <c r="AF16" s="356"/>
      <c r="AG16" s="358"/>
      <c r="AH16" s="241"/>
      <c r="AI16" s="241"/>
      <c r="AJ16" s="933"/>
      <c r="AK16" s="933"/>
      <c r="AL16" s="933"/>
      <c r="AM16" s="241"/>
      <c r="AN16" s="358"/>
      <c r="AO16" s="933"/>
      <c r="AP16" s="933"/>
      <c r="AQ16" s="933"/>
      <c r="AR16" s="933"/>
      <c r="AS16" s="933"/>
      <c r="AT16" s="987"/>
      <c r="AU16" s="125"/>
      <c r="AV16" s="125"/>
      <c r="AW16" s="125"/>
      <c r="AX16" s="125"/>
      <c r="AY16" s="125"/>
      <c r="AZ16" s="125"/>
      <c r="BA16" s="125"/>
      <c r="BB16" s="125"/>
      <c r="BC16" s="125"/>
      <c r="BD16" s="125"/>
      <c r="BE16" s="125"/>
      <c r="BF16" s="125"/>
      <c r="BG16" s="125"/>
      <c r="BH16" s="125"/>
      <c r="BI16" s="125"/>
      <c r="BJ16" s="125"/>
      <c r="BK16" s="125"/>
    </row>
    <row r="17" spans="1:63" s="113" customFormat="1" ht="56.25" x14ac:dyDescent="0.2">
      <c r="A17" s="969">
        <v>2</v>
      </c>
      <c r="B17" s="970"/>
      <c r="C17" s="971"/>
      <c r="D17" s="971"/>
      <c r="E17" s="971"/>
      <c r="F17" s="849" t="s">
        <v>392</v>
      </c>
      <c r="G17" s="933"/>
      <c r="H17" s="935">
        <v>5000</v>
      </c>
      <c r="I17" s="977" t="str">
        <f>IF(H17&lt;=0,"",IF(H17&lt;=2,"Muy Baja",IF(H17&lt;=24,"Baja",IF(H17&lt;=500,"Media",IF(H17&lt;=5000,"Alta","Muy Alta")))))</f>
        <v>Alta</v>
      </c>
      <c r="J17" s="979">
        <f>IF(I17="","",IF(I17="Muy Baja",0.2,IF(I17="Baja",0.4,IF(I17="Media",0.6,IF(I17="Alta",0.8,IF(I17="Muy Alta",1,))))))</f>
        <v>0.8</v>
      </c>
      <c r="K17" s="981" t="s">
        <v>126</v>
      </c>
      <c r="L17" s="979" t="str">
        <f>IF(NOT(ISERROR(MATCH(K17,'Tabla Impacto'!$B$221:$B$223,0))),'Tabla Impacto'!$F$223&amp;"Por favor no seleccionar los criterios de impacto(Afectación Económica o presupuestal y Pérdida Reputacional)",K17)</f>
        <v xml:space="preserve">     Mayor a 500 SMLMV </v>
      </c>
      <c r="M17" s="977" t="str">
        <f>IF(OR(L17='Tabla Impacto'!$C$11,L17='Tabla Impacto'!$D$11),"Leve",IF(OR(L17='Tabla Impacto'!$C$12,L17='Tabla Impacto'!$D$12),"Menor",IF(OR(L17='Tabla Impacto'!$C$13,L17='Tabla Impacto'!$D$13),"Moderado",IF(OR(L17='Tabla Impacto'!$C$14,L17='Tabla Impacto'!$D$14),"Mayor",IF(OR(L17='Tabla Impacto'!$C$15,L17='Tabla Impacto'!$D$15),"Catastrófico","")))))</f>
        <v>Catastrófico</v>
      </c>
      <c r="N17" s="979">
        <f>IF(M17="","",IF(M17="Leve",0.2,IF(M17="Menor",0.4,IF(M17="Moderado",0.6,IF(M17="Mayor",0.8,IF(M17="Catastrófico",1,))))))</f>
        <v>1</v>
      </c>
      <c r="O17" s="973" t="str">
        <f>IF(OR(AND(I17="Muy Baja",M17="Leve"),AND(I17="Muy Baja",M17="Menor"),AND(I17="Baja",M17="Leve")),"Bajo",IF(OR(AND(I17="Muy baja",M17="Moderado"),AND(I17="Baja",M17="Menor"),AND(I17="Baja",M17="Moderado"),AND(I17="Media",M17="Leve"),AND(I17="Media",M17="Menor"),AND(I17="Media",M17="Moderado"),AND(I17="Alta",M17="Leve"),AND(I17="Alta",M17="Menor")),"Moderado",IF(OR(AND(I17="Muy Baja",M17="Mayor"),AND(I17="Baja",M17="Mayor"),AND(I17="Media",M17="Mayor"),AND(I17="Alta",M17="Moderado"),AND(I17="Alta",M17="Mayor"),AND(I17="Muy Alta",M17="Leve"),AND(I17="Muy Alta",M17="Menor"),AND(I17="Muy Alta",M17="Moderado"),AND(I17="Muy Alta",M17="Mayor")),"Alto",IF(OR(AND(I17="Muy Baja",M17="Catastrófico"),AND(I17="Baja",M17="Catastrófico"),AND(I17="Media",M17="Catastrófico"),AND(I17="Alta",M17="Catastrófico"),AND(I17="Muy Alta",M17="Catastrófico")),"Extremo",""))))</f>
        <v>Extremo</v>
      </c>
      <c r="P17" s="364">
        <v>1</v>
      </c>
      <c r="Q17" s="236"/>
      <c r="R17" s="237" t="str">
        <f>IF(OR(S17="Preventivo",S17="Detectivo"),"Probabilidad",IF(S17="Correctivo","Impacto",""))</f>
        <v>Probabilidad</v>
      </c>
      <c r="S17" s="354" t="s">
        <v>13</v>
      </c>
      <c r="T17" s="354" t="s">
        <v>8</v>
      </c>
      <c r="U17" s="370" t="str">
        <f>IF(AND(S17="Preventivo",T17="Automático"),"50%",IF(AND(S17="Preventivo",T17="Manual"),"40%",IF(AND(S17="Detectivo",T17="Automático"),"40%",IF(AND(S17="Detectivo",T17="Manual"),"30%",IF(AND(S17="Correctivo",T17="Automático"),"35%",IF(AND(S17="Correctivo",T17="Manual"),"25%",""))))))</f>
        <v>40%</v>
      </c>
      <c r="V17" s="354"/>
      <c r="W17" s="354"/>
      <c r="X17" s="354"/>
      <c r="Y17" s="371">
        <f>IFERROR(IF(R17="Probabilidad",(J17-(+J17*U17)),IF(R17="Impacto",J17,"")),"")</f>
        <v>0.48</v>
      </c>
      <c r="Z17" s="372" t="str">
        <f>IFERROR(IF(Y17="","",IF(Y17&lt;=0.2,"Muy Baja",IF(Y17&lt;=0.4,"Baja",IF(Y17&lt;=0.6,"Media",IF(Y17&lt;=0.8,"Alta","Muy Alta"))))),"")</f>
        <v>Media</v>
      </c>
      <c r="AA17" s="370">
        <f>+Y17</f>
        <v>0.48</v>
      </c>
      <c r="AB17" s="372" t="str">
        <f>IFERROR(IF(AC17="","",IF(AC17&lt;=0.2,"Leve",IF(AC17&lt;=0.4,"Menor",IF(AC17&lt;=0.6,"Moderado",IF(AC17&lt;=0.8,"Mayor","Catastrófico"))))),"")</f>
        <v>Catastrófico</v>
      </c>
      <c r="AC17" s="370">
        <f>IFERROR(IF(R17="Impacto",(N17-(+N17*U17)),IF(R17="Probabilidad",N17,"")),"")</f>
        <v>1</v>
      </c>
      <c r="AD17" s="373" t="str">
        <f>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Extremo</v>
      </c>
      <c r="AE17" s="975"/>
      <c r="AF17" s="258"/>
      <c r="AG17" s="366"/>
      <c r="AH17" s="243"/>
      <c r="AI17" s="240"/>
      <c r="AJ17" s="933"/>
      <c r="AK17" s="933"/>
      <c r="AL17" s="933"/>
      <c r="AM17" s="241"/>
      <c r="AN17" s="358"/>
      <c r="AO17" s="933"/>
      <c r="AP17" s="933"/>
      <c r="AQ17" s="988"/>
      <c r="AR17" s="933"/>
      <c r="AS17" s="933"/>
      <c r="AT17" s="987"/>
      <c r="AU17" s="125"/>
      <c r="AV17" s="125"/>
      <c r="AW17" s="125"/>
      <c r="AX17" s="125"/>
      <c r="AY17" s="125"/>
      <c r="AZ17" s="125"/>
      <c r="BA17" s="125"/>
      <c r="BB17" s="125"/>
      <c r="BC17" s="125"/>
      <c r="BD17" s="125"/>
      <c r="BE17" s="125"/>
      <c r="BF17" s="125"/>
      <c r="BG17" s="125"/>
      <c r="BH17" s="125"/>
      <c r="BI17" s="125"/>
      <c r="BJ17" s="125"/>
      <c r="BK17" s="125"/>
    </row>
    <row r="18" spans="1:63" s="113" customFormat="1" ht="56.25" x14ac:dyDescent="0.2">
      <c r="A18" s="969"/>
      <c r="B18" s="970"/>
      <c r="C18" s="971"/>
      <c r="D18" s="971"/>
      <c r="E18" s="971"/>
      <c r="F18" s="849"/>
      <c r="G18" s="933"/>
      <c r="H18" s="935"/>
      <c r="I18" s="977"/>
      <c r="J18" s="979"/>
      <c r="K18" s="981"/>
      <c r="L18" s="979">
        <f>IF(NOT(ISERROR(MATCH(K18,_xlfn.ANCHORARRAY(F29),0))),J31&amp;"Por favor no seleccionar los criterios de impacto",K18)</f>
        <v>0</v>
      </c>
      <c r="M18" s="977"/>
      <c r="N18" s="979"/>
      <c r="O18" s="973"/>
      <c r="P18" s="364">
        <v>2</v>
      </c>
      <c r="Q18" s="236"/>
      <c r="R18" s="237" t="str">
        <f>IF(OR(S18="Preventivo",S18="Detectivo"),"Probabilidad",IF(S18="Correctivo","Impacto",""))</f>
        <v>Probabilidad</v>
      </c>
      <c r="S18" s="354" t="s">
        <v>13</v>
      </c>
      <c r="T18" s="354" t="s">
        <v>8</v>
      </c>
      <c r="U18" s="370" t="str">
        <f t="shared" ref="U18:U22" si="8">IF(AND(S18="Preventivo",T18="Automático"),"50%",IF(AND(S18="Preventivo",T18="Manual"),"40%",IF(AND(S18="Detectivo",T18="Automático"),"40%",IF(AND(S18="Detectivo",T18="Manual"),"30%",IF(AND(S18="Correctivo",T18="Automático"),"35%",IF(AND(S18="Correctivo",T18="Manual"),"25%",""))))))</f>
        <v>40%</v>
      </c>
      <c r="V18" s="354"/>
      <c r="W18" s="354"/>
      <c r="X18" s="354"/>
      <c r="Y18" s="371">
        <f>IFERROR(IF(AND(R17="Probabilidad",R18="Probabilidad"),(AA17-(+AA17*U18)),IF(R18="Probabilidad",(J17-(+J17*U18)),IF(R18="Impacto",AA17,""))),"")</f>
        <v>0.28799999999999998</v>
      </c>
      <c r="Z18" s="372" t="str">
        <f t="shared" ref="Z18:Z22" si="9">IFERROR(IF(Y18="","",IF(Y18&lt;=0.2,"Muy Baja",IF(Y18&lt;=0.4,"Baja",IF(Y18&lt;=0.6,"Media",IF(Y18&lt;=0.8,"Alta","Muy Alta"))))),"")</f>
        <v>Baja</v>
      </c>
      <c r="AA18" s="370">
        <f t="shared" ref="AA18:AA22" si="10">+Y18</f>
        <v>0.28799999999999998</v>
      </c>
      <c r="AB18" s="372" t="str">
        <f t="shared" ref="AB18:AB22" si="11">IFERROR(IF(AC18="","",IF(AC18&lt;=0.2,"Leve",IF(AC18&lt;=0.4,"Menor",IF(AC18&lt;=0.6,"Moderado",IF(AC18&lt;=0.8,"Mayor","Catastrófico"))))),"")</f>
        <v>Catastrófico</v>
      </c>
      <c r="AC18" s="370">
        <f>IFERROR(IF(AND(R17="Impacto",R18="Impacto"),(AC17-(+AC17*U18)),IF(R18="Impacto",(N17-(+N17*U18)),IF(R18="Probabilidad",AC17,""))),"")</f>
        <v>1</v>
      </c>
      <c r="AD18" s="373" t="str">
        <f t="shared" ref="AD18:AD19" si="12">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Extremo</v>
      </c>
      <c r="AE18" s="975"/>
      <c r="AF18" s="238"/>
      <c r="AG18" s="364"/>
      <c r="AH18" s="239"/>
      <c r="AI18" s="240"/>
      <c r="AJ18" s="933"/>
      <c r="AK18" s="933"/>
      <c r="AL18" s="933"/>
      <c r="AM18" s="241"/>
      <c r="AN18" s="358"/>
      <c r="AO18" s="933"/>
      <c r="AP18" s="933"/>
      <c r="AQ18" s="933"/>
      <c r="AR18" s="933"/>
      <c r="AS18" s="933"/>
      <c r="AT18" s="987"/>
      <c r="AU18" s="125"/>
      <c r="AV18" s="125"/>
      <c r="AW18" s="125"/>
      <c r="AX18" s="125"/>
      <c r="AY18" s="125"/>
      <c r="AZ18" s="125"/>
      <c r="BA18" s="125"/>
      <c r="BB18" s="125"/>
      <c r="BC18" s="125"/>
      <c r="BD18" s="125"/>
      <c r="BE18" s="125"/>
      <c r="BF18" s="125"/>
      <c r="BG18" s="125"/>
      <c r="BH18" s="125"/>
      <c r="BI18" s="125"/>
      <c r="BJ18" s="125"/>
      <c r="BK18" s="125"/>
    </row>
    <row r="19" spans="1:63" s="113" customFormat="1" ht="56.25" x14ac:dyDescent="0.2">
      <c r="A19" s="969"/>
      <c r="B19" s="970"/>
      <c r="C19" s="971"/>
      <c r="D19" s="971"/>
      <c r="E19" s="971"/>
      <c r="F19" s="849"/>
      <c r="G19" s="933"/>
      <c r="H19" s="935"/>
      <c r="I19" s="977"/>
      <c r="J19" s="979"/>
      <c r="K19" s="981"/>
      <c r="L19" s="979">
        <f>IF(NOT(ISERROR(MATCH(K19,_xlfn.ANCHORARRAY(F30),0))),J32&amp;"Por favor no seleccionar los criterios de impacto",K19)</f>
        <v>0</v>
      </c>
      <c r="M19" s="977"/>
      <c r="N19" s="979"/>
      <c r="O19" s="973"/>
      <c r="P19" s="364">
        <v>3</v>
      </c>
      <c r="Q19" s="242"/>
      <c r="R19" s="237" t="str">
        <f>IF(OR(S19="Preventivo",S19="Detectivo"),"Probabilidad",IF(S19="Correctivo","Impacto",""))</f>
        <v>Probabilidad</v>
      </c>
      <c r="S19" s="354" t="s">
        <v>13</v>
      </c>
      <c r="T19" s="354" t="s">
        <v>8</v>
      </c>
      <c r="U19" s="370" t="str">
        <f t="shared" si="8"/>
        <v>40%</v>
      </c>
      <c r="V19" s="354"/>
      <c r="W19" s="354"/>
      <c r="X19" s="354"/>
      <c r="Y19" s="371">
        <f>IFERROR(IF(AND(R18="Probabilidad",R19="Probabilidad"),(AA18-(+AA18*U19)),IF(AND(R18="Impacto",R19="Probabilidad"),(AA17-(+AA17*U19)),IF(R19="Impacto",AA18,""))),"")</f>
        <v>0.17279999999999998</v>
      </c>
      <c r="Z19" s="372" t="str">
        <f t="shared" si="9"/>
        <v>Muy Baja</v>
      </c>
      <c r="AA19" s="370">
        <f t="shared" si="10"/>
        <v>0.17279999999999998</v>
      </c>
      <c r="AB19" s="372" t="str">
        <f t="shared" si="11"/>
        <v>Catastrófico</v>
      </c>
      <c r="AC19" s="370">
        <f>IFERROR(IF(AND(R18="Impacto",R19="Impacto"),(AC18-(+AC18*U19)),IF(AND(R18="Probabilidad",R19="Impacto"),(AC17-(+AC17*U19)),IF(R19="Probabilidad",AC18,""))),"")</f>
        <v>1</v>
      </c>
      <c r="AD19" s="373" t="str">
        <f t="shared" si="12"/>
        <v>Extremo</v>
      </c>
      <c r="AE19" s="975"/>
      <c r="AF19" s="359"/>
      <c r="AG19" s="366"/>
      <c r="AH19" s="243"/>
      <c r="AI19" s="359"/>
      <c r="AJ19" s="933"/>
      <c r="AK19" s="933"/>
      <c r="AL19" s="933"/>
      <c r="AM19" s="241"/>
      <c r="AN19" s="358"/>
      <c r="AO19" s="933"/>
      <c r="AP19" s="933"/>
      <c r="AQ19" s="933"/>
      <c r="AR19" s="933"/>
      <c r="AS19" s="933"/>
      <c r="AT19" s="987"/>
      <c r="AU19" s="125"/>
      <c r="AV19" s="125"/>
      <c r="AW19" s="125"/>
      <c r="AX19" s="125"/>
      <c r="AY19" s="125"/>
      <c r="AZ19" s="125"/>
      <c r="BA19" s="125"/>
      <c r="BB19" s="125"/>
      <c r="BC19" s="125"/>
      <c r="BD19" s="125"/>
      <c r="BE19" s="125"/>
      <c r="BF19" s="125"/>
      <c r="BG19" s="125"/>
      <c r="BH19" s="125"/>
      <c r="BI19" s="125"/>
      <c r="BJ19" s="125"/>
      <c r="BK19" s="125"/>
    </row>
    <row r="20" spans="1:63" s="113" customFormat="1" ht="51" x14ac:dyDescent="0.2">
      <c r="A20" s="969"/>
      <c r="B20" s="970"/>
      <c r="C20" s="971"/>
      <c r="D20" s="971"/>
      <c r="E20" s="971"/>
      <c r="F20" s="849"/>
      <c r="G20" s="933"/>
      <c r="H20" s="935"/>
      <c r="I20" s="977"/>
      <c r="J20" s="979"/>
      <c r="K20" s="981"/>
      <c r="L20" s="979">
        <f>IF(NOT(ISERROR(MATCH(K20,_xlfn.ANCHORARRAY(F31),0))),J33&amp;"Por favor no seleccionar los criterios de impacto",K20)</f>
        <v>0</v>
      </c>
      <c r="M20" s="977"/>
      <c r="N20" s="979"/>
      <c r="O20" s="973"/>
      <c r="P20" s="364">
        <v>4</v>
      </c>
      <c r="Q20" s="236"/>
      <c r="R20" s="237" t="str">
        <f t="shared" ref="R20:R22" si="13">IF(OR(S20="Preventivo",S20="Detectivo"),"Probabilidad",IF(S20="Correctivo","Impacto",""))</f>
        <v>Probabilidad</v>
      </c>
      <c r="S20" s="354" t="s">
        <v>14</v>
      </c>
      <c r="T20" s="354" t="s">
        <v>8</v>
      </c>
      <c r="U20" s="370" t="str">
        <f t="shared" si="8"/>
        <v>30%</v>
      </c>
      <c r="V20" s="354"/>
      <c r="W20" s="354"/>
      <c r="X20" s="354"/>
      <c r="Y20" s="371">
        <f t="shared" ref="Y20:Y22" si="14">IFERROR(IF(AND(R19="Probabilidad",R20="Probabilidad"),(AA19-(+AA19*U20)),IF(AND(R19="Impacto",R20="Probabilidad"),(AA18-(+AA18*U20)),IF(R20="Impacto",AA19,""))),"")</f>
        <v>0.12095999999999998</v>
      </c>
      <c r="Z20" s="372" t="str">
        <f t="shared" si="9"/>
        <v>Muy Baja</v>
      </c>
      <c r="AA20" s="370">
        <f t="shared" si="10"/>
        <v>0.12095999999999998</v>
      </c>
      <c r="AB20" s="372" t="str">
        <f t="shared" si="11"/>
        <v>Catastrófico</v>
      </c>
      <c r="AC20" s="370">
        <f t="shared" ref="AC20:AC22" si="15">IFERROR(IF(AND(R19="Impacto",R20="Impacto"),(AC19-(+AC19*U20)),IF(AND(R19="Probabilidad",R20="Impacto"),(AC18-(+AC18*U20)),IF(R20="Probabilidad",AC19,""))),"")</f>
        <v>1</v>
      </c>
      <c r="AD20" s="373" t="str">
        <f>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Extremo</v>
      </c>
      <c r="AE20" s="975"/>
      <c r="AF20" s="238"/>
      <c r="AG20" s="353"/>
      <c r="AH20" s="239"/>
      <c r="AI20" s="238"/>
      <c r="AJ20" s="933"/>
      <c r="AK20" s="933"/>
      <c r="AL20" s="933"/>
      <c r="AM20" s="241"/>
      <c r="AN20" s="358"/>
      <c r="AO20" s="933"/>
      <c r="AP20" s="933"/>
      <c r="AQ20" s="933"/>
      <c r="AR20" s="933"/>
      <c r="AS20" s="933"/>
      <c r="AT20" s="987"/>
      <c r="AU20" s="125"/>
      <c r="AV20" s="125"/>
      <c r="AW20" s="125"/>
      <c r="AX20" s="125"/>
      <c r="AY20" s="125"/>
      <c r="AZ20" s="125"/>
      <c r="BA20" s="125"/>
      <c r="BB20" s="125"/>
      <c r="BC20" s="125"/>
      <c r="BD20" s="125"/>
      <c r="BE20" s="125"/>
      <c r="BF20" s="125"/>
      <c r="BG20" s="125"/>
      <c r="BH20" s="125"/>
      <c r="BI20" s="125"/>
      <c r="BJ20" s="125"/>
      <c r="BK20" s="125"/>
    </row>
    <row r="21" spans="1:63" s="113" customFormat="1" ht="51" x14ac:dyDescent="0.2">
      <c r="A21" s="969"/>
      <c r="B21" s="970"/>
      <c r="C21" s="971"/>
      <c r="D21" s="971"/>
      <c r="E21" s="971"/>
      <c r="F21" s="849"/>
      <c r="G21" s="933"/>
      <c r="H21" s="935"/>
      <c r="I21" s="977"/>
      <c r="J21" s="979"/>
      <c r="K21" s="981"/>
      <c r="L21" s="979">
        <f>IF(NOT(ISERROR(MATCH(K21,_xlfn.ANCHORARRAY(F32),0))),J34&amp;"Por favor no seleccionar los criterios de impacto",K21)</f>
        <v>0</v>
      </c>
      <c r="M21" s="977"/>
      <c r="N21" s="979"/>
      <c r="O21" s="973"/>
      <c r="P21" s="364">
        <v>5</v>
      </c>
      <c r="Q21" s="236"/>
      <c r="R21" s="237" t="str">
        <f t="shared" si="13"/>
        <v>Probabilidad</v>
      </c>
      <c r="S21" s="354" t="s">
        <v>14</v>
      </c>
      <c r="T21" s="354" t="s">
        <v>8</v>
      </c>
      <c r="U21" s="370" t="str">
        <f t="shared" si="8"/>
        <v>30%</v>
      </c>
      <c r="V21" s="354"/>
      <c r="W21" s="354"/>
      <c r="X21" s="354"/>
      <c r="Y21" s="371">
        <f t="shared" si="14"/>
        <v>8.4671999999999997E-2</v>
      </c>
      <c r="Z21" s="372" t="str">
        <f t="shared" si="9"/>
        <v>Muy Baja</v>
      </c>
      <c r="AA21" s="370">
        <f t="shared" si="10"/>
        <v>8.4671999999999997E-2</v>
      </c>
      <c r="AB21" s="372" t="str">
        <f t="shared" si="11"/>
        <v>Catastrófico</v>
      </c>
      <c r="AC21" s="370">
        <f t="shared" si="15"/>
        <v>1</v>
      </c>
      <c r="AD21" s="373" t="str">
        <f t="shared" ref="AD21:AD22" si="16">IFERROR(IF(OR(AND(Z21="Muy Baja",AB21="Leve"),AND(Z21="Muy Baja",AB21="Menor"),AND(Z21="Baja",AB21="Leve")),"Bajo",IF(OR(AND(Z21="Muy baja",AB21="Moderado"),AND(Z21="Baja",AB21="Menor"),AND(Z21="Baja",AB21="Moderado"),AND(Z21="Media",AB21="Leve"),AND(Z21="Media",AB21="Menor"),AND(Z21="Media",AB21="Moderado"),AND(Z21="Alta",AB21="Leve"),AND(Z21="Alta",AB21="Menor")),"Moderado",IF(OR(AND(Z21="Muy Baja",AB21="Mayor"),AND(Z21="Baja",AB21="Mayor"),AND(Z21="Media",AB21="Mayor"),AND(Z21="Alta",AB21="Moderado"),AND(Z21="Alta",AB21="Mayor"),AND(Z21="Muy Alta",AB21="Leve"),AND(Z21="Muy Alta",AB21="Menor"),AND(Z21="Muy Alta",AB21="Moderado"),AND(Z21="Muy Alta",AB21="Mayor")),"Alto",IF(OR(AND(Z21="Muy Baja",AB21="Catastrófico"),AND(Z21="Baja",AB21="Catastrófico"),AND(Z21="Media",AB21="Catastrófico"),AND(Z21="Alta",AB21="Catastrófico"),AND(Z21="Muy Alta",AB21="Catastrófico")),"Extremo","")))),"")</f>
        <v>Extremo</v>
      </c>
      <c r="AE21" s="975"/>
      <c r="AF21" s="244"/>
      <c r="AG21" s="358"/>
      <c r="AH21" s="241"/>
      <c r="AI21" s="238"/>
      <c r="AJ21" s="933"/>
      <c r="AK21" s="933"/>
      <c r="AL21" s="933"/>
      <c r="AM21" s="241"/>
      <c r="AN21" s="358"/>
      <c r="AO21" s="933"/>
      <c r="AP21" s="933"/>
      <c r="AQ21" s="933"/>
      <c r="AR21" s="933"/>
      <c r="AS21" s="933"/>
      <c r="AT21" s="987"/>
      <c r="AU21" s="125"/>
      <c r="AV21" s="125"/>
      <c r="AW21" s="125"/>
      <c r="AX21" s="125"/>
      <c r="AY21" s="125"/>
      <c r="AZ21" s="125"/>
      <c r="BA21" s="125"/>
      <c r="BB21" s="125"/>
      <c r="BC21" s="125"/>
      <c r="BD21" s="125"/>
      <c r="BE21" s="125"/>
      <c r="BF21" s="125"/>
      <c r="BG21" s="125"/>
      <c r="BH21" s="125"/>
      <c r="BI21" s="125"/>
      <c r="BJ21" s="125"/>
      <c r="BK21" s="125"/>
    </row>
    <row r="22" spans="1:63" s="113" customFormat="1" ht="55.5" x14ac:dyDescent="0.2">
      <c r="A22" s="969"/>
      <c r="B22" s="970"/>
      <c r="C22" s="971"/>
      <c r="D22" s="971"/>
      <c r="E22" s="971"/>
      <c r="F22" s="849"/>
      <c r="G22" s="933"/>
      <c r="H22" s="935"/>
      <c r="I22" s="977"/>
      <c r="J22" s="979"/>
      <c r="K22" s="981"/>
      <c r="L22" s="979">
        <f>IF(NOT(ISERROR(MATCH(K22,_xlfn.ANCHORARRAY(F33),0))),J35&amp;"Por favor no seleccionar los criterios de impacto",K22)</f>
        <v>0</v>
      </c>
      <c r="M22" s="977"/>
      <c r="N22" s="979"/>
      <c r="O22" s="973"/>
      <c r="P22" s="364">
        <v>6</v>
      </c>
      <c r="Q22" s="236"/>
      <c r="R22" s="237" t="str">
        <f t="shared" si="13"/>
        <v>Impacto</v>
      </c>
      <c r="S22" s="354" t="s">
        <v>15</v>
      </c>
      <c r="T22" s="354" t="s">
        <v>8</v>
      </c>
      <c r="U22" s="370" t="str">
        <f t="shared" si="8"/>
        <v>25%</v>
      </c>
      <c r="V22" s="354"/>
      <c r="W22" s="354"/>
      <c r="X22" s="354"/>
      <c r="Y22" s="371">
        <f t="shared" si="14"/>
        <v>8.4671999999999997E-2</v>
      </c>
      <c r="Z22" s="372" t="str">
        <f t="shared" si="9"/>
        <v>Muy Baja</v>
      </c>
      <c r="AA22" s="370">
        <f t="shared" si="10"/>
        <v>8.4671999999999997E-2</v>
      </c>
      <c r="AB22" s="372" t="str">
        <f t="shared" si="11"/>
        <v>Mayor</v>
      </c>
      <c r="AC22" s="370">
        <f t="shared" si="15"/>
        <v>0.75</v>
      </c>
      <c r="AD22" s="373" t="str">
        <f t="shared" si="16"/>
        <v>Alto</v>
      </c>
      <c r="AE22" s="975"/>
      <c r="AF22" s="356"/>
      <c r="AG22" s="358"/>
      <c r="AH22" s="241"/>
      <c r="AI22" s="241"/>
      <c r="AJ22" s="933"/>
      <c r="AK22" s="933"/>
      <c r="AL22" s="933"/>
      <c r="AM22" s="241"/>
      <c r="AN22" s="358"/>
      <c r="AO22" s="933"/>
      <c r="AP22" s="933"/>
      <c r="AQ22" s="933"/>
      <c r="AR22" s="933"/>
      <c r="AS22" s="933"/>
      <c r="AT22" s="987"/>
      <c r="AU22" s="125"/>
      <c r="AV22" s="125"/>
      <c r="AW22" s="125"/>
      <c r="AX22" s="125"/>
      <c r="AY22" s="125"/>
      <c r="AZ22" s="125"/>
      <c r="BA22" s="125"/>
      <c r="BB22" s="125"/>
      <c r="BC22" s="125"/>
      <c r="BD22" s="125"/>
      <c r="BE22" s="125"/>
      <c r="BF22" s="125"/>
      <c r="BG22" s="125"/>
      <c r="BH22" s="125"/>
      <c r="BI22" s="125"/>
      <c r="BJ22" s="125"/>
      <c r="BK22" s="125"/>
    </row>
    <row r="23" spans="1:63" s="113" customFormat="1" x14ac:dyDescent="0.2">
      <c r="A23" s="969">
        <v>3</v>
      </c>
      <c r="B23" s="970"/>
      <c r="C23" s="933"/>
      <c r="D23" s="933"/>
      <c r="E23" s="933"/>
      <c r="F23" s="849" t="s">
        <v>392</v>
      </c>
      <c r="G23" s="933"/>
      <c r="H23" s="935"/>
      <c r="I23" s="977" t="str">
        <f>IF(H23&lt;=0,"",IF(H23&lt;=2,"Muy Baja",IF(H23&lt;=24,"Baja",IF(H23&lt;=500,"Media",IF(H23&lt;=5000,"Alta","Muy Alta")))))</f>
        <v/>
      </c>
      <c r="J23" s="979" t="str">
        <f>IF(I23="","",IF(I23="Muy Baja",0.2,IF(I23="Baja",0.4,IF(I23="Media",0.6,IF(I23="Alta",0.8,IF(I23="Muy Alta",1,))))))</f>
        <v/>
      </c>
      <c r="K23" s="981"/>
      <c r="L23" s="979">
        <f>IF(NOT(ISERROR(MATCH(K23,'Tabla Impacto'!$B$221:$B$223,0))),'Tabla Impacto'!$F$223&amp;"Por favor no seleccionar los criterios de impacto(Afectación Económica o presupuestal y Pérdida Reputacional)",K23)</f>
        <v>0</v>
      </c>
      <c r="M23" s="977" t="str">
        <f>IF(OR(L23='Tabla Impacto'!$C$11,L23='Tabla Impacto'!$D$11),"Leve",IF(OR(L23='Tabla Impacto'!$C$12,L23='Tabla Impacto'!$D$12),"Menor",IF(OR(L23='Tabla Impacto'!$C$13,L23='Tabla Impacto'!$D$13),"Moderado",IF(OR(L23='Tabla Impacto'!$C$14,L23='Tabla Impacto'!$D$14),"Mayor",IF(OR(L23='Tabla Impacto'!$C$15,L23='Tabla Impacto'!$D$15),"Catastrófico","")))))</f>
        <v/>
      </c>
      <c r="N23" s="979" t="str">
        <f>IF(M23="","",IF(M23="Leve",0.2,IF(M23="Menor",0.4,IF(M23="Moderado",0.6,IF(M23="Mayor",0.8,IF(M23="Catastrófico",1,))))))</f>
        <v/>
      </c>
      <c r="O23" s="973" t="str">
        <f>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
      </c>
      <c r="P23" s="364">
        <v>1</v>
      </c>
      <c r="Q23" s="236"/>
      <c r="R23" s="237" t="str">
        <f>IF(OR(S23="Preventivo",S23="Detectivo"),"Probabilidad",IF(S23="Correctivo","Impacto",""))</f>
        <v/>
      </c>
      <c r="S23" s="354"/>
      <c r="T23" s="354"/>
      <c r="U23" s="370" t="str">
        <f>IF(AND(S23="Preventivo",T23="Automático"),"50%",IF(AND(S23="Preventivo",T23="Manual"),"40%",IF(AND(S23="Detectivo",T23="Automático"),"40%",IF(AND(S23="Detectivo",T23="Manual"),"30%",IF(AND(S23="Correctivo",T23="Automático"),"35%",IF(AND(S23="Correctivo",T23="Manual"),"25%",""))))))</f>
        <v/>
      </c>
      <c r="V23" s="354"/>
      <c r="W23" s="354"/>
      <c r="X23" s="354"/>
      <c r="Y23" s="371" t="str">
        <f>IFERROR(IF(R23="Probabilidad",(J23-(+J23*U23)),IF(R23="Impacto",J23,"")),"")</f>
        <v/>
      </c>
      <c r="Z23" s="372" t="str">
        <f>IFERROR(IF(Y23="","",IF(Y23&lt;=0.2,"Muy Baja",IF(Y23&lt;=0.4,"Baja",IF(Y23&lt;=0.6,"Media",IF(Y23&lt;=0.8,"Alta","Muy Alta"))))),"")</f>
        <v/>
      </c>
      <c r="AA23" s="370" t="str">
        <f>+Y23</f>
        <v/>
      </c>
      <c r="AB23" s="372" t="str">
        <f>IFERROR(IF(AC23="","",IF(AC23&lt;=0.2,"Leve",IF(AC23&lt;=0.4,"Menor",IF(AC23&lt;=0.6,"Moderado",IF(AC23&lt;=0.8,"Mayor","Catastrófico"))))),"")</f>
        <v/>
      </c>
      <c r="AC23" s="370" t="str">
        <f>IFERROR(IF(R23="Impacto",(N23-(+N23*U23)),IF(R23="Probabilidad",N23,"")),"")</f>
        <v/>
      </c>
      <c r="AD23" s="373" t="str">
        <f>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
      </c>
      <c r="AE23" s="975"/>
      <c r="AF23" s="244"/>
      <c r="AG23" s="366"/>
      <c r="AH23" s="243"/>
      <c r="AI23" s="240"/>
      <c r="AJ23" s="933"/>
      <c r="AK23" s="933"/>
      <c r="AL23" s="933"/>
      <c r="AM23" s="241"/>
      <c r="AN23" s="358"/>
      <c r="AO23" s="933"/>
      <c r="AP23" s="933"/>
      <c r="AQ23" s="988"/>
      <c r="AR23" s="933"/>
      <c r="AS23" s="933"/>
      <c r="AT23" s="987"/>
      <c r="AU23" s="125"/>
      <c r="AV23" s="125"/>
      <c r="AW23" s="125"/>
      <c r="AX23" s="125"/>
      <c r="AY23" s="125"/>
      <c r="AZ23" s="125"/>
      <c r="BA23" s="125"/>
      <c r="BB23" s="125"/>
      <c r="BC23" s="125"/>
      <c r="BD23" s="125"/>
      <c r="BE23" s="125"/>
      <c r="BF23" s="125"/>
      <c r="BG23" s="125"/>
      <c r="BH23" s="125"/>
      <c r="BI23" s="125"/>
      <c r="BJ23" s="125"/>
      <c r="BK23" s="125"/>
    </row>
    <row r="24" spans="1:63" s="113" customFormat="1" x14ac:dyDescent="0.2">
      <c r="A24" s="969"/>
      <c r="B24" s="970"/>
      <c r="C24" s="933"/>
      <c r="D24" s="933"/>
      <c r="E24" s="933"/>
      <c r="F24" s="849"/>
      <c r="G24" s="933"/>
      <c r="H24" s="935"/>
      <c r="I24" s="977"/>
      <c r="J24" s="979"/>
      <c r="K24" s="981"/>
      <c r="L24" s="979">
        <f t="shared" ref="L24:L28" si="17">IF(NOT(ISERROR(MATCH(K24,_xlfn.ANCHORARRAY(F35),0))),J37&amp;"Por favor no seleccionar los criterios de impacto",K24)</f>
        <v>0</v>
      </c>
      <c r="M24" s="977"/>
      <c r="N24" s="979"/>
      <c r="O24" s="973"/>
      <c r="P24" s="364">
        <v>2</v>
      </c>
      <c r="Q24" s="236"/>
      <c r="R24" s="237" t="str">
        <f>IF(OR(S24="Preventivo",S24="Detectivo"),"Probabilidad",IF(S24="Correctivo","Impacto",""))</f>
        <v/>
      </c>
      <c r="S24" s="354"/>
      <c r="T24" s="354"/>
      <c r="U24" s="370" t="str">
        <f t="shared" ref="U24:U28" si="18">IF(AND(S24="Preventivo",T24="Automático"),"50%",IF(AND(S24="Preventivo",T24="Manual"),"40%",IF(AND(S24="Detectivo",T24="Automático"),"40%",IF(AND(S24="Detectivo",T24="Manual"),"30%",IF(AND(S24="Correctivo",T24="Automático"),"35%",IF(AND(S24="Correctivo",T24="Manual"),"25%",""))))))</f>
        <v/>
      </c>
      <c r="V24" s="354"/>
      <c r="W24" s="354"/>
      <c r="X24" s="354"/>
      <c r="Y24" s="371" t="str">
        <f>IFERROR(IF(AND(R23="Probabilidad",R24="Probabilidad"),(AA23-(+AA23*U24)),IF(R24="Probabilidad",(J23-(+J23*U24)),IF(R24="Impacto",AA23,""))),"")</f>
        <v/>
      </c>
      <c r="Z24" s="372" t="str">
        <f t="shared" ref="Z24:Z28" si="19">IFERROR(IF(Y24="","",IF(Y24&lt;=0.2,"Muy Baja",IF(Y24&lt;=0.4,"Baja",IF(Y24&lt;=0.6,"Media",IF(Y24&lt;=0.8,"Alta","Muy Alta"))))),"")</f>
        <v/>
      </c>
      <c r="AA24" s="370" t="str">
        <f t="shared" ref="AA24:AA28" si="20">+Y24</f>
        <v/>
      </c>
      <c r="AB24" s="372" t="str">
        <f t="shared" ref="AB24:AB28" si="21">IFERROR(IF(AC24="","",IF(AC24&lt;=0.2,"Leve",IF(AC24&lt;=0.4,"Menor",IF(AC24&lt;=0.6,"Moderado",IF(AC24&lt;=0.8,"Mayor","Catastrófico"))))),"")</f>
        <v/>
      </c>
      <c r="AC24" s="370" t="str">
        <f>IFERROR(IF(AND(R23="Impacto",R24="Impacto"),(AC23-(+AC23*U24)),IF(R24="Impacto",(N23-(+N23*U24)),IF(R24="Probabilidad",AC23,""))),"")</f>
        <v/>
      </c>
      <c r="AD24" s="373" t="str">
        <f t="shared" ref="AD24:AD25" si="22">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975"/>
      <c r="AF24" s="359"/>
      <c r="AG24" s="366"/>
      <c r="AH24" s="243"/>
      <c r="AI24" s="359"/>
      <c r="AJ24" s="933"/>
      <c r="AK24" s="933"/>
      <c r="AL24" s="933"/>
      <c r="AM24" s="241"/>
      <c r="AN24" s="358"/>
      <c r="AO24" s="933"/>
      <c r="AP24" s="933"/>
      <c r="AQ24" s="933"/>
      <c r="AR24" s="933"/>
      <c r="AS24" s="933"/>
      <c r="AT24" s="987"/>
      <c r="AU24" s="125"/>
      <c r="AV24" s="125"/>
      <c r="AW24" s="125"/>
      <c r="AX24" s="125"/>
      <c r="AY24" s="125"/>
      <c r="AZ24" s="125"/>
      <c r="BA24" s="125"/>
      <c r="BB24" s="125"/>
      <c r="BC24" s="125"/>
      <c r="BD24" s="125"/>
      <c r="BE24" s="125"/>
      <c r="BF24" s="125"/>
      <c r="BG24" s="125"/>
      <c r="BH24" s="125"/>
      <c r="BI24" s="125"/>
      <c r="BJ24" s="125"/>
      <c r="BK24" s="125"/>
    </row>
    <row r="25" spans="1:63" s="113" customFormat="1" x14ac:dyDescent="0.2">
      <c r="A25" s="969"/>
      <c r="B25" s="970"/>
      <c r="C25" s="933"/>
      <c r="D25" s="933"/>
      <c r="E25" s="933"/>
      <c r="F25" s="849"/>
      <c r="G25" s="933"/>
      <c r="H25" s="935"/>
      <c r="I25" s="977"/>
      <c r="J25" s="979"/>
      <c r="K25" s="981"/>
      <c r="L25" s="979">
        <f t="shared" si="17"/>
        <v>0</v>
      </c>
      <c r="M25" s="977"/>
      <c r="N25" s="979"/>
      <c r="O25" s="973"/>
      <c r="P25" s="364">
        <v>3</v>
      </c>
      <c r="Q25" s="242"/>
      <c r="R25" s="237" t="str">
        <f>IF(OR(S25="Preventivo",S25="Detectivo"),"Probabilidad",IF(S25="Correctivo","Impacto",""))</f>
        <v/>
      </c>
      <c r="S25" s="354"/>
      <c r="T25" s="354"/>
      <c r="U25" s="370" t="str">
        <f t="shared" si="18"/>
        <v/>
      </c>
      <c r="V25" s="354"/>
      <c r="W25" s="354"/>
      <c r="X25" s="354"/>
      <c r="Y25" s="371" t="str">
        <f>IFERROR(IF(AND(R24="Probabilidad",R25="Probabilidad"),(AA24-(+AA24*U25)),IF(AND(R24="Impacto",R25="Probabilidad"),(AA23-(+AA23*U25)),IF(R25="Impacto",AA24,""))),"")</f>
        <v/>
      </c>
      <c r="Z25" s="372" t="str">
        <f t="shared" si="19"/>
        <v/>
      </c>
      <c r="AA25" s="370" t="str">
        <f t="shared" si="20"/>
        <v/>
      </c>
      <c r="AB25" s="372" t="str">
        <f t="shared" si="21"/>
        <v/>
      </c>
      <c r="AC25" s="370" t="str">
        <f>IFERROR(IF(AND(R24="Impacto",R25="Impacto"),(AC24-(+AC24*U25)),IF(AND(R24="Probabilidad",R25="Impacto"),(AC23-(+AC23*U25)),IF(R25="Probabilidad",AC24,""))),"")</f>
        <v/>
      </c>
      <c r="AD25" s="373" t="str">
        <f t="shared" si="22"/>
        <v/>
      </c>
      <c r="AE25" s="975"/>
      <c r="AF25" s="359"/>
      <c r="AG25" s="366"/>
      <c r="AH25" s="243"/>
      <c r="AI25" s="359"/>
      <c r="AJ25" s="933"/>
      <c r="AK25" s="933"/>
      <c r="AL25" s="933"/>
      <c r="AM25" s="241"/>
      <c r="AN25" s="358"/>
      <c r="AO25" s="933"/>
      <c r="AP25" s="933"/>
      <c r="AQ25" s="933"/>
      <c r="AR25" s="933"/>
      <c r="AS25" s="933"/>
      <c r="AT25" s="987"/>
      <c r="AU25" s="125"/>
      <c r="AV25" s="125"/>
      <c r="AW25" s="125"/>
      <c r="AX25" s="125"/>
      <c r="AY25" s="125"/>
      <c r="AZ25" s="125"/>
      <c r="BA25" s="125"/>
      <c r="BB25" s="125"/>
      <c r="BC25" s="125"/>
      <c r="BD25" s="125"/>
      <c r="BE25" s="125"/>
      <c r="BF25" s="125"/>
      <c r="BG25" s="125"/>
      <c r="BH25" s="125"/>
      <c r="BI25" s="125"/>
      <c r="BJ25" s="125"/>
      <c r="BK25" s="125"/>
    </row>
    <row r="26" spans="1:63" s="113" customFormat="1" x14ac:dyDescent="0.2">
      <c r="A26" s="969"/>
      <c r="B26" s="970"/>
      <c r="C26" s="933"/>
      <c r="D26" s="933"/>
      <c r="E26" s="933"/>
      <c r="F26" s="849"/>
      <c r="G26" s="933"/>
      <c r="H26" s="935"/>
      <c r="I26" s="977"/>
      <c r="J26" s="979"/>
      <c r="K26" s="981"/>
      <c r="L26" s="979">
        <f t="shared" si="17"/>
        <v>0</v>
      </c>
      <c r="M26" s="977"/>
      <c r="N26" s="979"/>
      <c r="O26" s="973"/>
      <c r="P26" s="364">
        <v>4</v>
      </c>
      <c r="Q26" s="236"/>
      <c r="R26" s="237" t="str">
        <f t="shared" ref="R26:R28" si="23">IF(OR(S26="Preventivo",S26="Detectivo"),"Probabilidad",IF(S26="Correctivo","Impacto",""))</f>
        <v/>
      </c>
      <c r="S26" s="354"/>
      <c r="T26" s="354"/>
      <c r="U26" s="370" t="str">
        <f t="shared" si="18"/>
        <v/>
      </c>
      <c r="V26" s="354"/>
      <c r="W26" s="354"/>
      <c r="X26" s="354"/>
      <c r="Y26" s="371" t="str">
        <f t="shared" ref="Y26:Y28" si="24">IFERROR(IF(AND(R25="Probabilidad",R26="Probabilidad"),(AA25-(+AA25*U26)),IF(AND(R25="Impacto",R26="Probabilidad"),(AA24-(+AA24*U26)),IF(R26="Impacto",AA25,""))),"")</f>
        <v/>
      </c>
      <c r="Z26" s="372" t="str">
        <f t="shared" si="19"/>
        <v/>
      </c>
      <c r="AA26" s="370" t="str">
        <f t="shared" si="20"/>
        <v/>
      </c>
      <c r="AB26" s="372" t="str">
        <f t="shared" si="21"/>
        <v/>
      </c>
      <c r="AC26" s="370" t="str">
        <f t="shared" ref="AC26:AC28" si="25">IFERROR(IF(AND(R25="Impacto",R26="Impacto"),(AC25-(+AC25*U26)),IF(AND(R25="Probabilidad",R26="Impacto"),(AC24-(+AC24*U26)),IF(R26="Probabilidad",AC25,""))),"")</f>
        <v/>
      </c>
      <c r="AD26" s="373"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975"/>
      <c r="AF26" s="238"/>
      <c r="AG26" s="364"/>
      <c r="AH26" s="243"/>
      <c r="AI26" s="238"/>
      <c r="AJ26" s="933"/>
      <c r="AK26" s="933"/>
      <c r="AL26" s="933"/>
      <c r="AM26" s="241"/>
      <c r="AN26" s="358"/>
      <c r="AO26" s="933"/>
      <c r="AP26" s="933"/>
      <c r="AQ26" s="933"/>
      <c r="AR26" s="933"/>
      <c r="AS26" s="933"/>
      <c r="AT26" s="987"/>
      <c r="AU26" s="125"/>
      <c r="AV26" s="125"/>
      <c r="AW26" s="125"/>
      <c r="AX26" s="125"/>
      <c r="AY26" s="125"/>
      <c r="AZ26" s="125"/>
      <c r="BA26" s="125"/>
      <c r="BB26" s="125"/>
      <c r="BC26" s="125"/>
      <c r="BD26" s="125"/>
      <c r="BE26" s="125"/>
      <c r="BF26" s="125"/>
      <c r="BG26" s="125"/>
      <c r="BH26" s="125"/>
      <c r="BI26" s="125"/>
      <c r="BJ26" s="125"/>
      <c r="BK26" s="125"/>
    </row>
    <row r="27" spans="1:63" s="113" customFormat="1" x14ac:dyDescent="0.2">
      <c r="A27" s="969"/>
      <c r="B27" s="970"/>
      <c r="C27" s="933"/>
      <c r="D27" s="933"/>
      <c r="E27" s="933"/>
      <c r="F27" s="849"/>
      <c r="G27" s="933"/>
      <c r="H27" s="935"/>
      <c r="I27" s="977"/>
      <c r="J27" s="979"/>
      <c r="K27" s="981"/>
      <c r="L27" s="979">
        <f t="shared" si="17"/>
        <v>0</v>
      </c>
      <c r="M27" s="977"/>
      <c r="N27" s="979"/>
      <c r="O27" s="973"/>
      <c r="P27" s="364">
        <v>5</v>
      </c>
      <c r="Q27" s="236"/>
      <c r="R27" s="237" t="str">
        <f t="shared" si="23"/>
        <v/>
      </c>
      <c r="S27" s="354"/>
      <c r="T27" s="354"/>
      <c r="U27" s="370" t="str">
        <f t="shared" si="18"/>
        <v/>
      </c>
      <c r="V27" s="354"/>
      <c r="W27" s="354"/>
      <c r="X27" s="354"/>
      <c r="Y27" s="371" t="str">
        <f t="shared" si="24"/>
        <v/>
      </c>
      <c r="Z27" s="372" t="str">
        <f t="shared" si="19"/>
        <v/>
      </c>
      <c r="AA27" s="370" t="str">
        <f t="shared" si="20"/>
        <v/>
      </c>
      <c r="AB27" s="372" t="str">
        <f t="shared" si="21"/>
        <v/>
      </c>
      <c r="AC27" s="370" t="str">
        <f t="shared" si="25"/>
        <v/>
      </c>
      <c r="AD27" s="373" t="str">
        <f t="shared" ref="AD27:AD28" si="26">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
      </c>
      <c r="AE27" s="975"/>
      <c r="AF27" s="356"/>
      <c r="AG27" s="358"/>
      <c r="AH27" s="241"/>
      <c r="AI27" s="241"/>
      <c r="AJ27" s="933"/>
      <c r="AK27" s="933"/>
      <c r="AL27" s="933"/>
      <c r="AM27" s="241"/>
      <c r="AN27" s="358"/>
      <c r="AO27" s="933"/>
      <c r="AP27" s="933"/>
      <c r="AQ27" s="933"/>
      <c r="AR27" s="933"/>
      <c r="AS27" s="933"/>
      <c r="AT27" s="987"/>
      <c r="AU27" s="125"/>
      <c r="AV27" s="125"/>
      <c r="AW27" s="125"/>
      <c r="AX27" s="125"/>
      <c r="AY27" s="125"/>
      <c r="AZ27" s="125"/>
      <c r="BA27" s="125"/>
      <c r="BB27" s="125"/>
      <c r="BC27" s="125"/>
      <c r="BD27" s="125"/>
      <c r="BE27" s="125"/>
      <c r="BF27" s="125"/>
      <c r="BG27" s="125"/>
      <c r="BH27" s="125"/>
      <c r="BI27" s="125"/>
      <c r="BJ27" s="125"/>
      <c r="BK27" s="125"/>
    </row>
    <row r="28" spans="1:63" s="113" customFormat="1" x14ac:dyDescent="0.2">
      <c r="A28" s="969"/>
      <c r="B28" s="970"/>
      <c r="C28" s="933"/>
      <c r="D28" s="933"/>
      <c r="E28" s="933"/>
      <c r="F28" s="849"/>
      <c r="G28" s="933"/>
      <c r="H28" s="935"/>
      <c r="I28" s="977"/>
      <c r="J28" s="979"/>
      <c r="K28" s="981"/>
      <c r="L28" s="979">
        <f t="shared" si="17"/>
        <v>0</v>
      </c>
      <c r="M28" s="977"/>
      <c r="N28" s="979"/>
      <c r="O28" s="973"/>
      <c r="P28" s="364">
        <v>6</v>
      </c>
      <c r="Q28" s="236"/>
      <c r="R28" s="237" t="str">
        <f t="shared" si="23"/>
        <v/>
      </c>
      <c r="S28" s="354"/>
      <c r="T28" s="354"/>
      <c r="U28" s="370" t="str">
        <f t="shared" si="18"/>
        <v/>
      </c>
      <c r="V28" s="354"/>
      <c r="W28" s="354"/>
      <c r="X28" s="354"/>
      <c r="Y28" s="371" t="str">
        <f t="shared" si="24"/>
        <v/>
      </c>
      <c r="Z28" s="372" t="str">
        <f t="shared" si="19"/>
        <v/>
      </c>
      <c r="AA28" s="370" t="str">
        <f t="shared" si="20"/>
        <v/>
      </c>
      <c r="AB28" s="372" t="str">
        <f t="shared" si="21"/>
        <v/>
      </c>
      <c r="AC28" s="370" t="str">
        <f t="shared" si="25"/>
        <v/>
      </c>
      <c r="AD28" s="373" t="str">
        <f t="shared" si="26"/>
        <v/>
      </c>
      <c r="AE28" s="975"/>
      <c r="AF28" s="356"/>
      <c r="AG28" s="358"/>
      <c r="AH28" s="241"/>
      <c r="AI28" s="241"/>
      <c r="AJ28" s="933"/>
      <c r="AK28" s="933"/>
      <c r="AL28" s="933"/>
      <c r="AM28" s="241"/>
      <c r="AN28" s="358"/>
      <c r="AO28" s="933"/>
      <c r="AP28" s="933"/>
      <c r="AQ28" s="933"/>
      <c r="AR28" s="933"/>
      <c r="AS28" s="933"/>
      <c r="AT28" s="987"/>
      <c r="AU28" s="125"/>
      <c r="AV28" s="125"/>
      <c r="AW28" s="125"/>
      <c r="AX28" s="125"/>
      <c r="AY28" s="125"/>
      <c r="AZ28" s="125"/>
      <c r="BA28" s="125"/>
      <c r="BB28" s="125"/>
      <c r="BC28" s="125"/>
      <c r="BD28" s="125"/>
      <c r="BE28" s="125"/>
      <c r="BF28" s="125"/>
      <c r="BG28" s="125"/>
      <c r="BH28" s="125"/>
      <c r="BI28" s="125"/>
      <c r="BJ28" s="125"/>
      <c r="BK28" s="125"/>
    </row>
    <row r="29" spans="1:63" s="113" customFormat="1" x14ac:dyDescent="0.2">
      <c r="A29" s="969">
        <v>4</v>
      </c>
      <c r="B29" s="970"/>
      <c r="C29" s="933"/>
      <c r="D29" s="933"/>
      <c r="E29" s="933"/>
      <c r="F29" s="849" t="s">
        <v>392</v>
      </c>
      <c r="G29" s="933"/>
      <c r="H29" s="935"/>
      <c r="I29" s="977" t="str">
        <f>IF(H29&lt;=0,"",IF(H29&lt;=2,"Muy Baja",IF(H29&lt;=24,"Baja",IF(H29&lt;=500,"Media",IF(H29&lt;=5000,"Alta","Muy Alta")))))</f>
        <v/>
      </c>
      <c r="J29" s="979" t="str">
        <f>IF(I29="","",IF(I29="Muy Baja",0.2,IF(I29="Baja",0.4,IF(I29="Media",0.6,IF(I29="Alta",0.8,IF(I29="Muy Alta",1,))))))</f>
        <v/>
      </c>
      <c r="K29" s="981"/>
      <c r="L29" s="979">
        <f>IF(NOT(ISERROR(MATCH(K29,'Tabla Impacto'!$B$221:$B$223,0))),'Tabla Impacto'!$F$223&amp;"Por favor no seleccionar los criterios de impacto(Afectación Económica o presupuestal y Pérdida Reputacional)",K29)</f>
        <v>0</v>
      </c>
      <c r="M29" s="977" t="str">
        <f>IF(OR(L29='Tabla Impacto'!$C$11,L29='Tabla Impacto'!$D$11),"Leve",IF(OR(L29='Tabla Impacto'!$C$12,L29='Tabla Impacto'!$D$12),"Menor",IF(OR(L29='Tabla Impacto'!$C$13,L29='Tabla Impacto'!$D$13),"Moderado",IF(OR(L29='Tabla Impacto'!$C$14,L29='Tabla Impacto'!$D$14),"Mayor",IF(OR(L29='Tabla Impacto'!$C$15,L29='Tabla Impacto'!$D$15),"Catastrófico","")))))</f>
        <v/>
      </c>
      <c r="N29" s="979" t="str">
        <f>IF(M29="","",IF(M29="Leve",0.2,IF(M29="Menor",0.4,IF(M29="Moderado",0.6,IF(M29="Mayor",0.8,IF(M29="Catastrófico",1,))))))</f>
        <v/>
      </c>
      <c r="O29" s="973" t="str">
        <f>IF(OR(AND(I29="Muy Baja",M29="Leve"),AND(I29="Muy Baja",M29="Menor"),AND(I29="Baja",M29="Leve")),"Bajo",IF(OR(AND(I29="Muy baja",M29="Moderado"),AND(I29="Baja",M29="Menor"),AND(I29="Baja",M29="Moderado"),AND(I29="Media",M29="Leve"),AND(I29="Media",M29="Menor"),AND(I29="Media",M29="Moderado"),AND(I29="Alta",M29="Leve"),AND(I29="Alta",M29="Menor")),"Moderado",IF(OR(AND(I29="Muy Baja",M29="Mayor"),AND(I29="Baja",M29="Mayor"),AND(I29="Media",M29="Mayor"),AND(I29="Alta",M29="Moderado"),AND(I29="Alta",M29="Mayor"),AND(I29="Muy Alta",M29="Leve"),AND(I29="Muy Alta",M29="Menor"),AND(I29="Muy Alta",M29="Moderado"),AND(I29="Muy Alta",M29="Mayor")),"Alto",IF(OR(AND(I29="Muy Baja",M29="Catastrófico"),AND(I29="Baja",M29="Catastrófico"),AND(I29="Media",M29="Catastrófico"),AND(I29="Alta",M29="Catastrófico"),AND(I29="Muy Alta",M29="Catastrófico")),"Extremo",""))))</f>
        <v/>
      </c>
      <c r="P29" s="364">
        <v>1</v>
      </c>
      <c r="Q29" s="236"/>
      <c r="R29" s="237" t="str">
        <f>IF(OR(S29="Preventivo",S29="Detectivo"),"Probabilidad",IF(S29="Correctivo","Impacto",""))</f>
        <v/>
      </c>
      <c r="S29" s="354"/>
      <c r="T29" s="354"/>
      <c r="U29" s="370" t="str">
        <f>IF(AND(S29="Preventivo",T29="Automático"),"50%",IF(AND(S29="Preventivo",T29="Manual"),"40%",IF(AND(S29="Detectivo",T29="Automático"),"40%",IF(AND(S29="Detectivo",T29="Manual"),"30%",IF(AND(S29="Correctivo",T29="Automático"),"35%",IF(AND(S29="Correctivo",T29="Manual"),"25%",""))))))</f>
        <v/>
      </c>
      <c r="V29" s="354"/>
      <c r="W29" s="354"/>
      <c r="X29" s="354"/>
      <c r="Y29" s="371" t="str">
        <f>IFERROR(IF(R29="Probabilidad",(J29-(+J29*U29)),IF(R29="Impacto",J29,"")),"")</f>
        <v/>
      </c>
      <c r="Z29" s="372" t="str">
        <f>IFERROR(IF(Y29="","",IF(Y29&lt;=0.2,"Muy Baja",IF(Y29&lt;=0.4,"Baja",IF(Y29&lt;=0.6,"Media",IF(Y29&lt;=0.8,"Alta","Muy Alta"))))),"")</f>
        <v/>
      </c>
      <c r="AA29" s="370" t="str">
        <f>+Y29</f>
        <v/>
      </c>
      <c r="AB29" s="372" t="str">
        <f>IFERROR(IF(AC29="","",IF(AC29&lt;=0.2,"Leve",IF(AC29&lt;=0.4,"Menor",IF(AC29&lt;=0.6,"Moderado",IF(AC29&lt;=0.8,"Mayor","Catastrófico"))))),"")</f>
        <v/>
      </c>
      <c r="AC29" s="370" t="str">
        <f>IFERROR(IF(R29="Impacto",(N29-(+N29*U29)),IF(R29="Probabilidad",N29,"")),"")</f>
        <v/>
      </c>
      <c r="AD29" s="373" t="str">
        <f>IFERROR(IF(OR(AND(Z29="Muy Baja",AB29="Leve"),AND(Z29="Muy Baja",AB29="Menor"),AND(Z29="Baja",AB29="Leve")),"Bajo",IF(OR(AND(Z29="Muy baja",AB29="Moderado"),AND(Z29="Baja",AB29="Menor"),AND(Z29="Baja",AB29="Moderado"),AND(Z29="Media",AB29="Leve"),AND(Z29="Media",AB29="Menor"),AND(Z29="Media",AB29="Moderado"),AND(Z29="Alta",AB29="Leve"),AND(Z29="Alta",AB29="Menor")),"Moderado",IF(OR(AND(Z29="Muy Baja",AB29="Mayor"),AND(Z29="Baja",AB29="Mayor"),AND(Z29="Media",AB29="Mayor"),AND(Z29="Alta",AB29="Moderado"),AND(Z29="Alta",AB29="Mayor"),AND(Z29="Muy Alta",AB29="Leve"),AND(Z29="Muy Alta",AB29="Menor"),AND(Z29="Muy Alta",AB29="Moderado"),AND(Z29="Muy Alta",AB29="Mayor")),"Alto",IF(OR(AND(Z29="Muy Baja",AB29="Catastrófico"),AND(Z29="Baja",AB29="Catastrófico"),AND(Z29="Media",AB29="Catastrófico"),AND(Z29="Alta",AB29="Catastrófico"),AND(Z29="Muy Alta",AB29="Catastrófico")),"Extremo","")))),"")</f>
        <v/>
      </c>
      <c r="AE29" s="975"/>
      <c r="AF29" s="356"/>
      <c r="AG29" s="358"/>
      <c r="AH29" s="241"/>
      <c r="AI29" s="241"/>
      <c r="AJ29" s="933"/>
      <c r="AK29" s="933"/>
      <c r="AL29" s="933"/>
      <c r="AM29" s="241"/>
      <c r="AN29" s="358"/>
      <c r="AO29" s="933"/>
      <c r="AP29" s="933"/>
      <c r="AQ29" s="988"/>
      <c r="AR29" s="933"/>
      <c r="AS29" s="933"/>
      <c r="AT29" s="987"/>
      <c r="AU29" s="125"/>
      <c r="AV29" s="125"/>
      <c r="AW29" s="125"/>
      <c r="AX29" s="125"/>
      <c r="AY29" s="125"/>
      <c r="AZ29" s="125"/>
      <c r="BA29" s="125"/>
      <c r="BB29" s="125"/>
      <c r="BC29" s="125"/>
      <c r="BD29" s="125"/>
      <c r="BE29" s="125"/>
      <c r="BF29" s="125"/>
      <c r="BG29" s="125"/>
      <c r="BH29" s="125"/>
      <c r="BI29" s="125"/>
      <c r="BJ29" s="125"/>
      <c r="BK29" s="125"/>
    </row>
    <row r="30" spans="1:63" s="113" customFormat="1" x14ac:dyDescent="0.2">
      <c r="A30" s="969"/>
      <c r="B30" s="970"/>
      <c r="C30" s="933"/>
      <c r="D30" s="933"/>
      <c r="E30" s="933"/>
      <c r="F30" s="849"/>
      <c r="G30" s="933"/>
      <c r="H30" s="935"/>
      <c r="I30" s="977"/>
      <c r="J30" s="979"/>
      <c r="K30" s="981"/>
      <c r="L30" s="979">
        <f t="shared" ref="L30:L34" si="27">IF(NOT(ISERROR(MATCH(K30,_xlfn.ANCHORARRAY(F41),0))),J43&amp;"Por favor no seleccionar los criterios de impacto",K30)</f>
        <v>0</v>
      </c>
      <c r="M30" s="977"/>
      <c r="N30" s="979"/>
      <c r="O30" s="973"/>
      <c r="P30" s="364">
        <v>2</v>
      </c>
      <c r="Q30" s="236"/>
      <c r="R30" s="237" t="str">
        <f>IF(OR(S30="Preventivo",S30="Detectivo"),"Probabilidad",IF(S30="Correctivo","Impacto",""))</f>
        <v/>
      </c>
      <c r="S30" s="354"/>
      <c r="T30" s="354"/>
      <c r="U30" s="370" t="str">
        <f t="shared" ref="U30:U34" si="28">IF(AND(S30="Preventivo",T30="Automático"),"50%",IF(AND(S30="Preventivo",T30="Manual"),"40%",IF(AND(S30="Detectivo",T30="Automático"),"40%",IF(AND(S30="Detectivo",T30="Manual"),"30%",IF(AND(S30="Correctivo",T30="Automático"),"35%",IF(AND(S30="Correctivo",T30="Manual"),"25%",""))))))</f>
        <v/>
      </c>
      <c r="V30" s="354"/>
      <c r="W30" s="354"/>
      <c r="X30" s="354"/>
      <c r="Y30" s="371" t="str">
        <f>IFERROR(IF(AND(R29="Probabilidad",R30="Probabilidad"),(AA29-(+AA29*U30)),IF(R30="Probabilidad",(J29-(+J29*U30)),IF(R30="Impacto",AA29,""))),"")</f>
        <v/>
      </c>
      <c r="Z30" s="372" t="str">
        <f t="shared" ref="Z30:Z34" si="29">IFERROR(IF(Y30="","",IF(Y30&lt;=0.2,"Muy Baja",IF(Y30&lt;=0.4,"Baja",IF(Y30&lt;=0.6,"Media",IF(Y30&lt;=0.8,"Alta","Muy Alta"))))),"")</f>
        <v/>
      </c>
      <c r="AA30" s="370" t="str">
        <f t="shared" ref="AA30:AA34" si="30">+Y30</f>
        <v/>
      </c>
      <c r="AB30" s="372" t="str">
        <f t="shared" ref="AB30:AB34" si="31">IFERROR(IF(AC30="","",IF(AC30&lt;=0.2,"Leve",IF(AC30&lt;=0.4,"Menor",IF(AC30&lt;=0.6,"Moderado",IF(AC30&lt;=0.8,"Mayor","Catastrófico"))))),"")</f>
        <v/>
      </c>
      <c r="AC30" s="370" t="str">
        <f>IFERROR(IF(AND(R29="Impacto",R30="Impacto"),(AC29-(+AC29*U30)),IF(R30="Impacto",(N29-(+N29*U30)),IF(R30="Probabilidad",AC29,""))),"")</f>
        <v/>
      </c>
      <c r="AD30" s="373" t="str">
        <f t="shared" ref="AD30:AD31" si="32">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
      </c>
      <c r="AE30" s="975"/>
      <c r="AF30" s="356"/>
      <c r="AG30" s="358"/>
      <c r="AH30" s="241"/>
      <c r="AI30" s="241"/>
      <c r="AJ30" s="933"/>
      <c r="AK30" s="933"/>
      <c r="AL30" s="933"/>
      <c r="AM30" s="241"/>
      <c r="AN30" s="358"/>
      <c r="AO30" s="933"/>
      <c r="AP30" s="933"/>
      <c r="AQ30" s="933"/>
      <c r="AR30" s="933"/>
      <c r="AS30" s="933"/>
      <c r="AT30" s="987"/>
      <c r="AU30" s="125"/>
      <c r="AV30" s="125"/>
      <c r="AW30" s="125"/>
      <c r="AX30" s="125"/>
      <c r="AY30" s="125"/>
      <c r="AZ30" s="125"/>
      <c r="BA30" s="125"/>
      <c r="BB30" s="125"/>
      <c r="BC30" s="125"/>
      <c r="BD30" s="125"/>
      <c r="BE30" s="125"/>
      <c r="BF30" s="125"/>
      <c r="BG30" s="125"/>
      <c r="BH30" s="125"/>
      <c r="BI30" s="125"/>
      <c r="BJ30" s="125"/>
      <c r="BK30" s="125"/>
    </row>
    <row r="31" spans="1:63" s="113" customFormat="1" x14ac:dyDescent="0.2">
      <c r="A31" s="969"/>
      <c r="B31" s="970"/>
      <c r="C31" s="933"/>
      <c r="D31" s="933"/>
      <c r="E31" s="933"/>
      <c r="F31" s="849"/>
      <c r="G31" s="933"/>
      <c r="H31" s="935"/>
      <c r="I31" s="977"/>
      <c r="J31" s="979"/>
      <c r="K31" s="981"/>
      <c r="L31" s="979">
        <f t="shared" si="27"/>
        <v>0</v>
      </c>
      <c r="M31" s="977"/>
      <c r="N31" s="979"/>
      <c r="O31" s="973"/>
      <c r="P31" s="364">
        <v>3</v>
      </c>
      <c r="Q31" s="242"/>
      <c r="R31" s="237" t="str">
        <f>IF(OR(S31="Preventivo",S31="Detectivo"),"Probabilidad",IF(S31="Correctivo","Impacto",""))</f>
        <v/>
      </c>
      <c r="S31" s="354"/>
      <c r="T31" s="354"/>
      <c r="U31" s="370" t="str">
        <f t="shared" si="28"/>
        <v/>
      </c>
      <c r="V31" s="354"/>
      <c r="W31" s="354"/>
      <c r="X31" s="354"/>
      <c r="Y31" s="371" t="str">
        <f>IFERROR(IF(AND(R30="Probabilidad",R31="Probabilidad"),(AA30-(+AA30*U31)),IF(AND(R30="Impacto",R31="Probabilidad"),(AA29-(+AA29*U31)),IF(R31="Impacto",AA30,""))),"")</f>
        <v/>
      </c>
      <c r="Z31" s="372" t="str">
        <f t="shared" si="29"/>
        <v/>
      </c>
      <c r="AA31" s="370" t="str">
        <f t="shared" si="30"/>
        <v/>
      </c>
      <c r="AB31" s="372" t="str">
        <f t="shared" si="31"/>
        <v/>
      </c>
      <c r="AC31" s="370" t="str">
        <f>IFERROR(IF(AND(R30="Impacto",R31="Impacto"),(AC30-(+AC30*U31)),IF(AND(R30="Probabilidad",R31="Impacto"),(AC29-(+AC29*U31)),IF(R31="Probabilidad",AC30,""))),"")</f>
        <v/>
      </c>
      <c r="AD31" s="373" t="str">
        <f t="shared" si="32"/>
        <v/>
      </c>
      <c r="AE31" s="975"/>
      <c r="AF31" s="356"/>
      <c r="AG31" s="358"/>
      <c r="AH31" s="241"/>
      <c r="AI31" s="241"/>
      <c r="AJ31" s="933"/>
      <c r="AK31" s="933"/>
      <c r="AL31" s="933"/>
      <c r="AM31" s="241"/>
      <c r="AN31" s="358"/>
      <c r="AO31" s="933"/>
      <c r="AP31" s="933"/>
      <c r="AQ31" s="933"/>
      <c r="AR31" s="933"/>
      <c r="AS31" s="933"/>
      <c r="AT31" s="987"/>
      <c r="AU31" s="125"/>
      <c r="AV31" s="125"/>
      <c r="AW31" s="125"/>
      <c r="AX31" s="125"/>
      <c r="AY31" s="125"/>
      <c r="AZ31" s="125"/>
      <c r="BA31" s="125"/>
      <c r="BB31" s="125"/>
      <c r="BC31" s="125"/>
      <c r="BD31" s="125"/>
      <c r="BE31" s="125"/>
      <c r="BF31" s="125"/>
      <c r="BG31" s="125"/>
      <c r="BH31" s="125"/>
      <c r="BI31" s="125"/>
      <c r="BJ31" s="125"/>
      <c r="BK31" s="125"/>
    </row>
    <row r="32" spans="1:63" s="113" customFormat="1" x14ac:dyDescent="0.2">
      <c r="A32" s="969"/>
      <c r="B32" s="970"/>
      <c r="C32" s="933"/>
      <c r="D32" s="933"/>
      <c r="E32" s="933"/>
      <c r="F32" s="849"/>
      <c r="G32" s="933"/>
      <c r="H32" s="935"/>
      <c r="I32" s="977"/>
      <c r="J32" s="979"/>
      <c r="K32" s="981"/>
      <c r="L32" s="979">
        <f t="shared" si="27"/>
        <v>0</v>
      </c>
      <c r="M32" s="977"/>
      <c r="N32" s="979"/>
      <c r="O32" s="973"/>
      <c r="P32" s="364">
        <v>4</v>
      </c>
      <c r="Q32" s="236"/>
      <c r="R32" s="237" t="str">
        <f t="shared" ref="R32:R34" si="33">IF(OR(S32="Preventivo",S32="Detectivo"),"Probabilidad",IF(S32="Correctivo","Impacto",""))</f>
        <v/>
      </c>
      <c r="S32" s="354"/>
      <c r="T32" s="354"/>
      <c r="U32" s="370" t="str">
        <f t="shared" si="28"/>
        <v/>
      </c>
      <c r="V32" s="354"/>
      <c r="W32" s="354"/>
      <c r="X32" s="354"/>
      <c r="Y32" s="371" t="str">
        <f t="shared" ref="Y32:Y34" si="34">IFERROR(IF(AND(R31="Probabilidad",R32="Probabilidad"),(AA31-(+AA31*U32)),IF(AND(R31="Impacto",R32="Probabilidad"),(AA30-(+AA30*U32)),IF(R32="Impacto",AA31,""))),"")</f>
        <v/>
      </c>
      <c r="Z32" s="372" t="str">
        <f t="shared" si="29"/>
        <v/>
      </c>
      <c r="AA32" s="370" t="str">
        <f t="shared" si="30"/>
        <v/>
      </c>
      <c r="AB32" s="372" t="str">
        <f t="shared" si="31"/>
        <v/>
      </c>
      <c r="AC32" s="370" t="str">
        <f t="shared" ref="AC32:AC34" si="35">IFERROR(IF(AND(R31="Impacto",R32="Impacto"),(AC31-(+AC31*U32)),IF(AND(R31="Probabilidad",R32="Impacto"),(AC30-(+AC30*U32)),IF(R32="Probabilidad",AC31,""))),"")</f>
        <v/>
      </c>
      <c r="AD32" s="373" t="str">
        <f>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
      </c>
      <c r="AE32" s="975"/>
      <c r="AF32" s="356"/>
      <c r="AG32" s="358"/>
      <c r="AH32" s="241"/>
      <c r="AI32" s="241"/>
      <c r="AJ32" s="933"/>
      <c r="AK32" s="933"/>
      <c r="AL32" s="933"/>
      <c r="AM32" s="241"/>
      <c r="AN32" s="358"/>
      <c r="AO32" s="933"/>
      <c r="AP32" s="933"/>
      <c r="AQ32" s="933"/>
      <c r="AR32" s="933"/>
      <c r="AS32" s="933"/>
      <c r="AT32" s="987"/>
      <c r="AU32" s="125"/>
      <c r="AV32" s="125"/>
      <c r="AW32" s="125"/>
      <c r="AX32" s="125"/>
      <c r="AY32" s="125"/>
      <c r="AZ32" s="125"/>
      <c r="BA32" s="125"/>
      <c r="BB32" s="125"/>
      <c r="BC32" s="125"/>
      <c r="BD32" s="125"/>
      <c r="BE32" s="125"/>
      <c r="BF32" s="125"/>
      <c r="BG32" s="125"/>
      <c r="BH32" s="125"/>
      <c r="BI32" s="125"/>
      <c r="BJ32" s="125"/>
      <c r="BK32" s="125"/>
    </row>
    <row r="33" spans="1:63" s="113" customFormat="1" x14ac:dyDescent="0.2">
      <c r="A33" s="969"/>
      <c r="B33" s="970"/>
      <c r="C33" s="933"/>
      <c r="D33" s="933"/>
      <c r="E33" s="933"/>
      <c r="F33" s="849"/>
      <c r="G33" s="933"/>
      <c r="H33" s="935"/>
      <c r="I33" s="977"/>
      <c r="J33" s="979"/>
      <c r="K33" s="981"/>
      <c r="L33" s="979">
        <f t="shared" si="27"/>
        <v>0</v>
      </c>
      <c r="M33" s="977"/>
      <c r="N33" s="979"/>
      <c r="O33" s="973"/>
      <c r="P33" s="364">
        <v>5</v>
      </c>
      <c r="Q33" s="236"/>
      <c r="R33" s="237" t="str">
        <f t="shared" si="33"/>
        <v/>
      </c>
      <c r="S33" s="354"/>
      <c r="T33" s="354"/>
      <c r="U33" s="370" t="str">
        <f t="shared" si="28"/>
        <v/>
      </c>
      <c r="V33" s="354"/>
      <c r="W33" s="354"/>
      <c r="X33" s="354"/>
      <c r="Y33" s="371" t="str">
        <f t="shared" si="34"/>
        <v/>
      </c>
      <c r="Z33" s="372" t="str">
        <f t="shared" si="29"/>
        <v/>
      </c>
      <c r="AA33" s="370" t="str">
        <f t="shared" si="30"/>
        <v/>
      </c>
      <c r="AB33" s="372" t="str">
        <f t="shared" si="31"/>
        <v/>
      </c>
      <c r="AC33" s="370" t="str">
        <f t="shared" si="35"/>
        <v/>
      </c>
      <c r="AD33" s="373" t="str">
        <f t="shared" ref="AD33:AD34" si="36">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
      </c>
      <c r="AE33" s="975"/>
      <c r="AF33" s="356"/>
      <c r="AG33" s="358"/>
      <c r="AH33" s="241"/>
      <c r="AI33" s="241"/>
      <c r="AJ33" s="933"/>
      <c r="AK33" s="933"/>
      <c r="AL33" s="933"/>
      <c r="AM33" s="241"/>
      <c r="AN33" s="358"/>
      <c r="AO33" s="933"/>
      <c r="AP33" s="933"/>
      <c r="AQ33" s="933"/>
      <c r="AR33" s="933"/>
      <c r="AS33" s="933"/>
      <c r="AT33" s="987"/>
      <c r="AU33" s="125"/>
      <c r="AV33" s="125"/>
      <c r="AW33" s="125"/>
      <c r="AX33" s="125"/>
      <c r="AY33" s="125"/>
      <c r="AZ33" s="125"/>
      <c r="BA33" s="125"/>
      <c r="BB33" s="125"/>
      <c r="BC33" s="125"/>
      <c r="BD33" s="125"/>
      <c r="BE33" s="125"/>
      <c r="BF33" s="125"/>
      <c r="BG33" s="125"/>
      <c r="BH33" s="125"/>
      <c r="BI33" s="125"/>
      <c r="BJ33" s="125"/>
      <c r="BK33" s="125"/>
    </row>
    <row r="34" spans="1:63" s="113" customFormat="1" x14ac:dyDescent="0.2">
      <c r="A34" s="969"/>
      <c r="B34" s="970"/>
      <c r="C34" s="933"/>
      <c r="D34" s="933"/>
      <c r="E34" s="933"/>
      <c r="F34" s="849"/>
      <c r="G34" s="933"/>
      <c r="H34" s="935"/>
      <c r="I34" s="977"/>
      <c r="J34" s="979"/>
      <c r="K34" s="981"/>
      <c r="L34" s="979">
        <f t="shared" si="27"/>
        <v>0</v>
      </c>
      <c r="M34" s="977"/>
      <c r="N34" s="979"/>
      <c r="O34" s="973"/>
      <c r="P34" s="364">
        <v>6</v>
      </c>
      <c r="Q34" s="236"/>
      <c r="R34" s="237" t="str">
        <f t="shared" si="33"/>
        <v/>
      </c>
      <c r="S34" s="354"/>
      <c r="T34" s="354"/>
      <c r="U34" s="370" t="str">
        <f t="shared" si="28"/>
        <v/>
      </c>
      <c r="V34" s="354"/>
      <c r="W34" s="354"/>
      <c r="X34" s="354"/>
      <c r="Y34" s="371" t="str">
        <f t="shared" si="34"/>
        <v/>
      </c>
      <c r="Z34" s="372" t="str">
        <f t="shared" si="29"/>
        <v/>
      </c>
      <c r="AA34" s="370" t="str">
        <f t="shared" si="30"/>
        <v/>
      </c>
      <c r="AB34" s="372" t="str">
        <f t="shared" si="31"/>
        <v/>
      </c>
      <c r="AC34" s="370" t="str">
        <f t="shared" si="35"/>
        <v/>
      </c>
      <c r="AD34" s="373" t="str">
        <f t="shared" si="36"/>
        <v/>
      </c>
      <c r="AE34" s="975"/>
      <c r="AF34" s="356"/>
      <c r="AG34" s="358"/>
      <c r="AH34" s="241"/>
      <c r="AI34" s="241"/>
      <c r="AJ34" s="933"/>
      <c r="AK34" s="933"/>
      <c r="AL34" s="933"/>
      <c r="AM34" s="241"/>
      <c r="AN34" s="358"/>
      <c r="AO34" s="933"/>
      <c r="AP34" s="933"/>
      <c r="AQ34" s="933"/>
      <c r="AR34" s="933"/>
      <c r="AS34" s="933"/>
      <c r="AT34" s="987"/>
      <c r="AU34" s="125"/>
      <c r="AV34" s="125"/>
      <c r="AW34" s="125"/>
      <c r="AX34" s="125"/>
      <c r="AY34" s="125"/>
      <c r="AZ34" s="125"/>
      <c r="BA34" s="125"/>
      <c r="BB34" s="125"/>
      <c r="BC34" s="125"/>
      <c r="BD34" s="125"/>
      <c r="BE34" s="125"/>
      <c r="BF34" s="125"/>
      <c r="BG34" s="125"/>
      <c r="BH34" s="125"/>
      <c r="BI34" s="125"/>
      <c r="BJ34" s="125"/>
      <c r="BK34" s="125"/>
    </row>
    <row r="35" spans="1:63" s="113" customFormat="1" x14ac:dyDescent="0.2">
      <c r="A35" s="969">
        <v>5</v>
      </c>
      <c r="B35" s="970"/>
      <c r="C35" s="933"/>
      <c r="D35" s="933"/>
      <c r="E35" s="933"/>
      <c r="F35" s="849" t="s">
        <v>392</v>
      </c>
      <c r="G35" s="933"/>
      <c r="H35" s="935"/>
      <c r="I35" s="977" t="str">
        <f>IF(H35&lt;=0,"",IF(H35&lt;=2,"Muy Baja",IF(H35&lt;=24,"Baja",IF(H35&lt;=500,"Media",IF(H35&lt;=5000,"Alta","Muy Alta")))))</f>
        <v/>
      </c>
      <c r="J35" s="979" t="str">
        <f>IF(I35="","",IF(I35="Muy Baja",0.2,IF(I35="Baja",0.4,IF(I35="Media",0.6,IF(I35="Alta",0.8,IF(I35="Muy Alta",1,))))))</f>
        <v/>
      </c>
      <c r="K35" s="981"/>
      <c r="L35" s="979">
        <f>IF(NOT(ISERROR(MATCH(K35,'Tabla Impacto'!$B$221:$B$223,0))),'Tabla Impacto'!$F$223&amp;"Por favor no seleccionar los criterios de impacto(Afectación Económica o presupuestal y Pérdida Reputacional)",K35)</f>
        <v>0</v>
      </c>
      <c r="M35" s="977" t="str">
        <f>IF(OR(L35='Tabla Impacto'!$C$11,L35='Tabla Impacto'!$D$11),"Leve",IF(OR(L35='Tabla Impacto'!$C$12,L35='Tabla Impacto'!$D$12),"Menor",IF(OR(L35='Tabla Impacto'!$C$13,L35='Tabla Impacto'!$D$13),"Moderado",IF(OR(L35='Tabla Impacto'!$C$14,L35='Tabla Impacto'!$D$14),"Mayor",IF(OR(L35='Tabla Impacto'!$C$15,L35='Tabla Impacto'!$D$15),"Catastrófico","")))))</f>
        <v/>
      </c>
      <c r="N35" s="979" t="str">
        <f>IF(M35="","",IF(M35="Leve",0.2,IF(M35="Menor",0.4,IF(M35="Moderado",0.6,IF(M35="Mayor",0.8,IF(M35="Catastrófico",1,))))))</f>
        <v/>
      </c>
      <c r="O35" s="973" t="str">
        <f>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
      </c>
      <c r="P35" s="364">
        <v>1</v>
      </c>
      <c r="Q35" s="236"/>
      <c r="R35" s="237" t="str">
        <f>IF(OR(S35="Preventivo",S35="Detectivo"),"Probabilidad",IF(S35="Correctivo","Impacto",""))</f>
        <v/>
      </c>
      <c r="S35" s="354"/>
      <c r="T35" s="354"/>
      <c r="U35" s="370" t="str">
        <f>IF(AND(S35="Preventivo",T35="Automático"),"50%",IF(AND(S35="Preventivo",T35="Manual"),"40%",IF(AND(S35="Detectivo",T35="Automático"),"40%",IF(AND(S35="Detectivo",T35="Manual"),"30%",IF(AND(S35="Correctivo",T35="Automático"),"35%",IF(AND(S35="Correctivo",T35="Manual"),"25%",""))))))</f>
        <v/>
      </c>
      <c r="V35" s="354"/>
      <c r="W35" s="354"/>
      <c r="X35" s="354"/>
      <c r="Y35" s="371" t="str">
        <f>IFERROR(IF(R35="Probabilidad",(J35-(+J35*U35)),IF(R35="Impacto",J35,"")),"")</f>
        <v/>
      </c>
      <c r="Z35" s="372" t="str">
        <f>IFERROR(IF(Y35="","",IF(Y35&lt;=0.2,"Muy Baja",IF(Y35&lt;=0.4,"Baja",IF(Y35&lt;=0.6,"Media",IF(Y35&lt;=0.8,"Alta","Muy Alta"))))),"")</f>
        <v/>
      </c>
      <c r="AA35" s="370" t="str">
        <f>+Y35</f>
        <v/>
      </c>
      <c r="AB35" s="372" t="str">
        <f>IFERROR(IF(AC35="","",IF(AC35&lt;=0.2,"Leve",IF(AC35&lt;=0.4,"Menor",IF(AC35&lt;=0.6,"Moderado",IF(AC35&lt;=0.8,"Mayor","Catastrófico"))))),"")</f>
        <v/>
      </c>
      <c r="AC35" s="370" t="str">
        <f>IFERROR(IF(R35="Impacto",(N35-(+N35*U35)),IF(R35="Probabilidad",N35,"")),"")</f>
        <v/>
      </c>
      <c r="AD35" s="373" t="str">
        <f>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
      </c>
      <c r="AE35" s="975"/>
      <c r="AF35" s="356"/>
      <c r="AG35" s="358"/>
      <c r="AH35" s="241"/>
      <c r="AI35" s="241"/>
      <c r="AJ35" s="933"/>
      <c r="AK35" s="933"/>
      <c r="AL35" s="933"/>
      <c r="AM35" s="241"/>
      <c r="AN35" s="358"/>
      <c r="AO35" s="933"/>
      <c r="AP35" s="933"/>
      <c r="AQ35" s="988"/>
      <c r="AR35" s="933"/>
      <c r="AS35" s="933"/>
      <c r="AT35" s="987"/>
      <c r="AU35" s="125"/>
      <c r="AV35" s="125"/>
      <c r="AW35" s="125"/>
      <c r="AX35" s="125"/>
      <c r="AY35" s="125"/>
      <c r="AZ35" s="125"/>
      <c r="BA35" s="125"/>
      <c r="BB35" s="125"/>
      <c r="BC35" s="125"/>
      <c r="BD35" s="125"/>
      <c r="BE35" s="125"/>
      <c r="BF35" s="125"/>
      <c r="BG35" s="125"/>
      <c r="BH35" s="125"/>
      <c r="BI35" s="125"/>
      <c r="BJ35" s="125"/>
      <c r="BK35" s="125"/>
    </row>
    <row r="36" spans="1:63" s="113" customFormat="1" x14ac:dyDescent="0.2">
      <c r="A36" s="969"/>
      <c r="B36" s="970"/>
      <c r="C36" s="933"/>
      <c r="D36" s="933"/>
      <c r="E36" s="933"/>
      <c r="F36" s="849"/>
      <c r="G36" s="933"/>
      <c r="H36" s="935"/>
      <c r="I36" s="977"/>
      <c r="J36" s="979"/>
      <c r="K36" s="981"/>
      <c r="L36" s="979">
        <f t="shared" ref="L36:L40" si="37">IF(NOT(ISERROR(MATCH(K36,_xlfn.ANCHORARRAY(F47),0))),J49&amp;"Por favor no seleccionar los criterios de impacto",K36)</f>
        <v>0</v>
      </c>
      <c r="M36" s="977"/>
      <c r="N36" s="979"/>
      <c r="O36" s="973"/>
      <c r="P36" s="364">
        <v>2</v>
      </c>
      <c r="Q36" s="236"/>
      <c r="R36" s="237" t="str">
        <f>IF(OR(S36="Preventivo",S36="Detectivo"),"Probabilidad",IF(S36="Correctivo","Impacto",""))</f>
        <v/>
      </c>
      <c r="S36" s="354"/>
      <c r="T36" s="354"/>
      <c r="U36" s="370" t="str">
        <f t="shared" ref="U36:U40" si="38">IF(AND(S36="Preventivo",T36="Automático"),"50%",IF(AND(S36="Preventivo",T36="Manual"),"40%",IF(AND(S36="Detectivo",T36="Automático"),"40%",IF(AND(S36="Detectivo",T36="Manual"),"30%",IF(AND(S36="Correctivo",T36="Automático"),"35%",IF(AND(S36="Correctivo",T36="Manual"),"25%",""))))))</f>
        <v/>
      </c>
      <c r="V36" s="354"/>
      <c r="W36" s="354"/>
      <c r="X36" s="354"/>
      <c r="Y36" s="371" t="str">
        <f>IFERROR(IF(AND(R35="Probabilidad",R36="Probabilidad"),(AA35-(+AA35*U36)),IF(R36="Probabilidad",(J35-(+J35*U36)),IF(R36="Impacto",AA35,""))),"")</f>
        <v/>
      </c>
      <c r="Z36" s="372" t="str">
        <f t="shared" ref="Z36:Z40" si="39">IFERROR(IF(Y36="","",IF(Y36&lt;=0.2,"Muy Baja",IF(Y36&lt;=0.4,"Baja",IF(Y36&lt;=0.6,"Media",IF(Y36&lt;=0.8,"Alta","Muy Alta"))))),"")</f>
        <v/>
      </c>
      <c r="AA36" s="370" t="str">
        <f t="shared" ref="AA36:AA40" si="40">+Y36</f>
        <v/>
      </c>
      <c r="AB36" s="372" t="str">
        <f t="shared" ref="AB36:AB40" si="41">IFERROR(IF(AC36="","",IF(AC36&lt;=0.2,"Leve",IF(AC36&lt;=0.4,"Menor",IF(AC36&lt;=0.6,"Moderado",IF(AC36&lt;=0.8,"Mayor","Catastrófico"))))),"")</f>
        <v/>
      </c>
      <c r="AC36" s="370" t="str">
        <f>IFERROR(IF(AND(R35="Impacto",R36="Impacto"),(AC35-(+AC35*U36)),IF(R36="Impacto",(N35-(+N35*U36)),IF(R36="Probabilidad",AC35,""))),"")</f>
        <v/>
      </c>
      <c r="AD36" s="373" t="str">
        <f t="shared" ref="AD36:AD37" si="42">IFERROR(IF(OR(AND(Z36="Muy Baja",AB36="Leve"),AND(Z36="Muy Baja",AB36="Menor"),AND(Z36="Baja",AB36="Leve")),"Bajo",IF(OR(AND(Z36="Muy baja",AB36="Moderado"),AND(Z36="Baja",AB36="Menor"),AND(Z36="Baja",AB36="Moderado"),AND(Z36="Media",AB36="Leve"),AND(Z36="Media",AB36="Menor"),AND(Z36="Media",AB36="Moderado"),AND(Z36="Alta",AB36="Leve"),AND(Z36="Alta",AB36="Menor")),"Moderado",IF(OR(AND(Z36="Muy Baja",AB36="Mayor"),AND(Z36="Baja",AB36="Mayor"),AND(Z36="Media",AB36="Mayor"),AND(Z36="Alta",AB36="Moderado"),AND(Z36="Alta",AB36="Mayor"),AND(Z36="Muy Alta",AB36="Leve"),AND(Z36="Muy Alta",AB36="Menor"),AND(Z36="Muy Alta",AB36="Moderado"),AND(Z36="Muy Alta",AB36="Mayor")),"Alto",IF(OR(AND(Z36="Muy Baja",AB36="Catastrófico"),AND(Z36="Baja",AB36="Catastrófico"),AND(Z36="Media",AB36="Catastrófico"),AND(Z36="Alta",AB36="Catastrófico"),AND(Z36="Muy Alta",AB36="Catastrófico")),"Extremo","")))),"")</f>
        <v/>
      </c>
      <c r="AE36" s="975"/>
      <c r="AF36" s="356"/>
      <c r="AG36" s="358"/>
      <c r="AH36" s="241"/>
      <c r="AI36" s="241"/>
      <c r="AJ36" s="933"/>
      <c r="AK36" s="933"/>
      <c r="AL36" s="933"/>
      <c r="AM36" s="241"/>
      <c r="AN36" s="358"/>
      <c r="AO36" s="933"/>
      <c r="AP36" s="933"/>
      <c r="AQ36" s="933"/>
      <c r="AR36" s="933"/>
      <c r="AS36" s="933"/>
      <c r="AT36" s="987"/>
      <c r="AU36" s="125"/>
      <c r="AV36" s="125"/>
      <c r="AW36" s="125"/>
      <c r="AX36" s="125"/>
      <c r="AY36" s="125"/>
      <c r="AZ36" s="125"/>
      <c r="BA36" s="125"/>
      <c r="BB36" s="125"/>
      <c r="BC36" s="125"/>
      <c r="BD36" s="125"/>
      <c r="BE36" s="125"/>
      <c r="BF36" s="125"/>
      <c r="BG36" s="125"/>
      <c r="BH36" s="125"/>
      <c r="BI36" s="125"/>
      <c r="BJ36" s="125"/>
      <c r="BK36" s="125"/>
    </row>
    <row r="37" spans="1:63" s="113" customFormat="1" x14ac:dyDescent="0.2">
      <c r="A37" s="969"/>
      <c r="B37" s="970"/>
      <c r="C37" s="933"/>
      <c r="D37" s="933"/>
      <c r="E37" s="933"/>
      <c r="F37" s="849"/>
      <c r="G37" s="933"/>
      <c r="H37" s="935"/>
      <c r="I37" s="977"/>
      <c r="J37" s="979"/>
      <c r="K37" s="981"/>
      <c r="L37" s="979">
        <f t="shared" si="37"/>
        <v>0</v>
      </c>
      <c r="M37" s="977"/>
      <c r="N37" s="979"/>
      <c r="O37" s="973"/>
      <c r="P37" s="364">
        <v>3</v>
      </c>
      <c r="Q37" s="242"/>
      <c r="R37" s="237" t="str">
        <f>IF(OR(S37="Preventivo",S37="Detectivo"),"Probabilidad",IF(S37="Correctivo","Impacto",""))</f>
        <v/>
      </c>
      <c r="S37" s="354"/>
      <c r="T37" s="354"/>
      <c r="U37" s="370" t="str">
        <f t="shared" si="38"/>
        <v/>
      </c>
      <c r="V37" s="354"/>
      <c r="W37" s="354"/>
      <c r="X37" s="354"/>
      <c r="Y37" s="371" t="str">
        <f>IFERROR(IF(AND(R36="Probabilidad",R37="Probabilidad"),(AA36-(+AA36*U37)),IF(AND(R36="Impacto",R37="Probabilidad"),(AA35-(+AA35*U37)),IF(R37="Impacto",AA36,""))),"")</f>
        <v/>
      </c>
      <c r="Z37" s="372" t="str">
        <f t="shared" si="39"/>
        <v/>
      </c>
      <c r="AA37" s="370" t="str">
        <f t="shared" si="40"/>
        <v/>
      </c>
      <c r="AB37" s="372" t="str">
        <f t="shared" si="41"/>
        <v/>
      </c>
      <c r="AC37" s="370" t="str">
        <f>IFERROR(IF(AND(R36="Impacto",R37="Impacto"),(AC36-(+AC36*U37)),IF(AND(R36="Probabilidad",R37="Impacto"),(AC35-(+AC35*U37)),IF(R37="Probabilidad",AC36,""))),"")</f>
        <v/>
      </c>
      <c r="AD37" s="373" t="str">
        <f t="shared" si="42"/>
        <v/>
      </c>
      <c r="AE37" s="975"/>
      <c r="AF37" s="356"/>
      <c r="AG37" s="358"/>
      <c r="AH37" s="241"/>
      <c r="AI37" s="241"/>
      <c r="AJ37" s="933"/>
      <c r="AK37" s="933"/>
      <c r="AL37" s="933"/>
      <c r="AM37" s="241"/>
      <c r="AN37" s="358"/>
      <c r="AO37" s="933"/>
      <c r="AP37" s="933"/>
      <c r="AQ37" s="933"/>
      <c r="AR37" s="933"/>
      <c r="AS37" s="933"/>
      <c r="AT37" s="987"/>
      <c r="AU37" s="125"/>
      <c r="AV37" s="125"/>
      <c r="AW37" s="125"/>
      <c r="AX37" s="125"/>
      <c r="AY37" s="125"/>
      <c r="AZ37" s="125"/>
      <c r="BA37" s="125"/>
      <c r="BB37" s="125"/>
      <c r="BC37" s="125"/>
      <c r="BD37" s="125"/>
      <c r="BE37" s="125"/>
      <c r="BF37" s="125"/>
      <c r="BG37" s="125"/>
      <c r="BH37" s="125"/>
      <c r="BI37" s="125"/>
      <c r="BJ37" s="125"/>
      <c r="BK37" s="125"/>
    </row>
    <row r="38" spans="1:63" s="113" customFormat="1" x14ac:dyDescent="0.2">
      <c r="A38" s="969"/>
      <c r="B38" s="970"/>
      <c r="C38" s="933"/>
      <c r="D38" s="933"/>
      <c r="E38" s="933"/>
      <c r="F38" s="849"/>
      <c r="G38" s="933"/>
      <c r="H38" s="935"/>
      <c r="I38" s="977"/>
      <c r="J38" s="979"/>
      <c r="K38" s="981"/>
      <c r="L38" s="979">
        <f t="shared" si="37"/>
        <v>0</v>
      </c>
      <c r="M38" s="977"/>
      <c r="N38" s="979"/>
      <c r="O38" s="973"/>
      <c r="P38" s="364">
        <v>4</v>
      </c>
      <c r="Q38" s="236"/>
      <c r="R38" s="237" t="str">
        <f t="shared" ref="R38:R40" si="43">IF(OR(S38="Preventivo",S38="Detectivo"),"Probabilidad",IF(S38="Correctivo","Impacto",""))</f>
        <v/>
      </c>
      <c r="S38" s="354"/>
      <c r="T38" s="354"/>
      <c r="U38" s="370" t="str">
        <f t="shared" si="38"/>
        <v/>
      </c>
      <c r="V38" s="354"/>
      <c r="W38" s="354"/>
      <c r="X38" s="354"/>
      <c r="Y38" s="371" t="str">
        <f t="shared" ref="Y38:Y40" si="44">IFERROR(IF(AND(R37="Probabilidad",R38="Probabilidad"),(AA37-(+AA37*U38)),IF(AND(R37="Impacto",R38="Probabilidad"),(AA36-(+AA36*U38)),IF(R38="Impacto",AA37,""))),"")</f>
        <v/>
      </c>
      <c r="Z38" s="372" t="str">
        <f t="shared" si="39"/>
        <v/>
      </c>
      <c r="AA38" s="370" t="str">
        <f t="shared" si="40"/>
        <v/>
      </c>
      <c r="AB38" s="372" t="str">
        <f t="shared" si="41"/>
        <v/>
      </c>
      <c r="AC38" s="370" t="str">
        <f t="shared" ref="AC38:AC40" si="45">IFERROR(IF(AND(R37="Impacto",R38="Impacto"),(AC37-(+AC37*U38)),IF(AND(R37="Probabilidad",R38="Impacto"),(AC36-(+AC36*U38)),IF(R38="Probabilidad",AC37,""))),"")</f>
        <v/>
      </c>
      <c r="AD38" s="373" t="str">
        <f>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
      </c>
      <c r="AE38" s="975"/>
      <c r="AF38" s="356"/>
      <c r="AG38" s="358"/>
      <c r="AH38" s="241"/>
      <c r="AI38" s="241"/>
      <c r="AJ38" s="933"/>
      <c r="AK38" s="933"/>
      <c r="AL38" s="933"/>
      <c r="AM38" s="241"/>
      <c r="AN38" s="358"/>
      <c r="AO38" s="933"/>
      <c r="AP38" s="933"/>
      <c r="AQ38" s="933"/>
      <c r="AR38" s="933"/>
      <c r="AS38" s="933"/>
      <c r="AT38" s="987"/>
      <c r="AU38" s="125"/>
      <c r="AV38" s="125"/>
      <c r="AW38" s="125"/>
      <c r="AX38" s="125"/>
      <c r="AY38" s="125"/>
      <c r="AZ38" s="125"/>
      <c r="BA38" s="125"/>
      <c r="BB38" s="125"/>
      <c r="BC38" s="125"/>
      <c r="BD38" s="125"/>
      <c r="BE38" s="125"/>
      <c r="BF38" s="125"/>
      <c r="BG38" s="125"/>
      <c r="BH38" s="125"/>
      <c r="BI38" s="125"/>
      <c r="BJ38" s="125"/>
      <c r="BK38" s="125"/>
    </row>
    <row r="39" spans="1:63" s="113" customFormat="1" x14ac:dyDescent="0.2">
      <c r="A39" s="969"/>
      <c r="B39" s="970"/>
      <c r="C39" s="933"/>
      <c r="D39" s="933"/>
      <c r="E39" s="933"/>
      <c r="F39" s="849"/>
      <c r="G39" s="933"/>
      <c r="H39" s="935"/>
      <c r="I39" s="977"/>
      <c r="J39" s="979"/>
      <c r="K39" s="981"/>
      <c r="L39" s="979">
        <f t="shared" si="37"/>
        <v>0</v>
      </c>
      <c r="M39" s="977"/>
      <c r="N39" s="979"/>
      <c r="O39" s="973"/>
      <c r="P39" s="364">
        <v>5</v>
      </c>
      <c r="Q39" s="236"/>
      <c r="R39" s="237" t="str">
        <f t="shared" si="43"/>
        <v/>
      </c>
      <c r="S39" s="354"/>
      <c r="T39" s="354"/>
      <c r="U39" s="370" t="str">
        <f t="shared" si="38"/>
        <v/>
      </c>
      <c r="V39" s="354"/>
      <c r="W39" s="354"/>
      <c r="X39" s="354"/>
      <c r="Y39" s="371" t="str">
        <f t="shared" si="44"/>
        <v/>
      </c>
      <c r="Z39" s="372" t="str">
        <f t="shared" si="39"/>
        <v/>
      </c>
      <c r="AA39" s="370" t="str">
        <f t="shared" si="40"/>
        <v/>
      </c>
      <c r="AB39" s="372" t="str">
        <f t="shared" si="41"/>
        <v/>
      </c>
      <c r="AC39" s="370" t="str">
        <f t="shared" si="45"/>
        <v/>
      </c>
      <c r="AD39" s="373" t="str">
        <f t="shared" ref="AD39:AD40" si="4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
      </c>
      <c r="AE39" s="975"/>
      <c r="AF39" s="356"/>
      <c r="AG39" s="358"/>
      <c r="AH39" s="241"/>
      <c r="AI39" s="241"/>
      <c r="AJ39" s="933"/>
      <c r="AK39" s="933"/>
      <c r="AL39" s="933"/>
      <c r="AM39" s="241"/>
      <c r="AN39" s="358"/>
      <c r="AO39" s="933"/>
      <c r="AP39" s="933"/>
      <c r="AQ39" s="933"/>
      <c r="AR39" s="933"/>
      <c r="AS39" s="933"/>
      <c r="AT39" s="987"/>
      <c r="AU39" s="125"/>
      <c r="AV39" s="125"/>
      <c r="AW39" s="125"/>
      <c r="AX39" s="125"/>
      <c r="AY39" s="125"/>
      <c r="AZ39" s="125"/>
      <c r="BA39" s="125"/>
      <c r="BB39" s="125"/>
      <c r="BC39" s="125"/>
      <c r="BD39" s="125"/>
      <c r="BE39" s="125"/>
      <c r="BF39" s="125"/>
      <c r="BG39" s="125"/>
      <c r="BH39" s="125"/>
      <c r="BI39" s="125"/>
      <c r="BJ39" s="125"/>
      <c r="BK39" s="125"/>
    </row>
    <row r="40" spans="1:63" s="113" customFormat="1" x14ac:dyDescent="0.2">
      <c r="A40" s="969"/>
      <c r="B40" s="970"/>
      <c r="C40" s="933"/>
      <c r="D40" s="933"/>
      <c r="E40" s="933"/>
      <c r="F40" s="849"/>
      <c r="G40" s="933"/>
      <c r="H40" s="935"/>
      <c r="I40" s="977"/>
      <c r="J40" s="979"/>
      <c r="K40" s="981"/>
      <c r="L40" s="979">
        <f t="shared" si="37"/>
        <v>0</v>
      </c>
      <c r="M40" s="977"/>
      <c r="N40" s="979"/>
      <c r="O40" s="973"/>
      <c r="P40" s="364">
        <v>6</v>
      </c>
      <c r="Q40" s="236"/>
      <c r="R40" s="237" t="str">
        <f t="shared" si="43"/>
        <v/>
      </c>
      <c r="S40" s="354"/>
      <c r="T40" s="354"/>
      <c r="U40" s="370" t="str">
        <f t="shared" si="38"/>
        <v/>
      </c>
      <c r="V40" s="354"/>
      <c r="W40" s="354"/>
      <c r="X40" s="354"/>
      <c r="Y40" s="371" t="str">
        <f t="shared" si="44"/>
        <v/>
      </c>
      <c r="Z40" s="372" t="str">
        <f t="shared" si="39"/>
        <v/>
      </c>
      <c r="AA40" s="370" t="str">
        <f t="shared" si="40"/>
        <v/>
      </c>
      <c r="AB40" s="372" t="str">
        <f t="shared" si="41"/>
        <v/>
      </c>
      <c r="AC40" s="370" t="str">
        <f t="shared" si="45"/>
        <v/>
      </c>
      <c r="AD40" s="373" t="str">
        <f t="shared" si="46"/>
        <v/>
      </c>
      <c r="AE40" s="975"/>
      <c r="AF40" s="356"/>
      <c r="AG40" s="358"/>
      <c r="AH40" s="241"/>
      <c r="AI40" s="241"/>
      <c r="AJ40" s="933"/>
      <c r="AK40" s="933"/>
      <c r="AL40" s="933"/>
      <c r="AM40" s="241"/>
      <c r="AN40" s="358"/>
      <c r="AO40" s="933"/>
      <c r="AP40" s="933"/>
      <c r="AQ40" s="933"/>
      <c r="AR40" s="933"/>
      <c r="AS40" s="933"/>
      <c r="AT40" s="987"/>
      <c r="AU40" s="125"/>
      <c r="AV40" s="125"/>
      <c r="AW40" s="125"/>
      <c r="AX40" s="125"/>
      <c r="AY40" s="125"/>
      <c r="AZ40" s="125"/>
      <c r="BA40" s="125"/>
      <c r="BB40" s="125"/>
      <c r="BC40" s="125"/>
      <c r="BD40" s="125"/>
      <c r="BE40" s="125"/>
      <c r="BF40" s="125"/>
      <c r="BG40" s="125"/>
      <c r="BH40" s="125"/>
      <c r="BI40" s="125"/>
      <c r="BJ40" s="125"/>
      <c r="BK40" s="125"/>
    </row>
    <row r="41" spans="1:63" s="113" customFormat="1" x14ac:dyDescent="0.2">
      <c r="A41" s="969">
        <v>6</v>
      </c>
      <c r="B41" s="970"/>
      <c r="C41" s="933"/>
      <c r="D41" s="933"/>
      <c r="E41" s="933"/>
      <c r="F41" s="849" t="s">
        <v>392</v>
      </c>
      <c r="G41" s="933"/>
      <c r="H41" s="935"/>
      <c r="I41" s="977" t="str">
        <f>IF(H41&lt;=0,"",IF(H41&lt;=2,"Muy Baja",IF(H41&lt;=24,"Baja",IF(H41&lt;=500,"Media",IF(H41&lt;=5000,"Alta","Muy Alta")))))</f>
        <v/>
      </c>
      <c r="J41" s="979" t="str">
        <f>IF(I41="","",IF(I41="Muy Baja",0.2,IF(I41="Baja",0.4,IF(I41="Media",0.6,IF(I41="Alta",0.8,IF(I41="Muy Alta",1,))))))</f>
        <v/>
      </c>
      <c r="K41" s="981"/>
      <c r="L41" s="979">
        <f>IF(NOT(ISERROR(MATCH(K41,'Tabla Impacto'!$B$221:$B$223,0))),'Tabla Impacto'!$F$223&amp;"Por favor no seleccionar los criterios de impacto(Afectación Económica o presupuestal y Pérdida Reputacional)",K41)</f>
        <v>0</v>
      </c>
      <c r="M41" s="977" t="str">
        <f>IF(OR(L41='Tabla Impacto'!$C$11,L41='Tabla Impacto'!$D$11),"Leve",IF(OR(L41='Tabla Impacto'!$C$12,L41='Tabla Impacto'!$D$12),"Menor",IF(OR(L41='Tabla Impacto'!$C$13,L41='Tabla Impacto'!$D$13),"Moderado",IF(OR(L41='Tabla Impacto'!$C$14,L41='Tabla Impacto'!$D$14),"Mayor",IF(OR(L41='Tabla Impacto'!$C$15,L41='Tabla Impacto'!$D$15),"Catastrófico","")))))</f>
        <v/>
      </c>
      <c r="N41" s="979" t="str">
        <f>IF(M41="","",IF(M41="Leve",0.2,IF(M41="Menor",0.4,IF(M41="Moderado",0.6,IF(M41="Mayor",0.8,IF(M41="Catastrófico",1,))))))</f>
        <v/>
      </c>
      <c r="O41" s="973" t="str">
        <f>IF(OR(AND(I41="Muy Baja",M41="Leve"),AND(I41="Muy Baja",M41="Menor"),AND(I41="Baja",M41="Leve")),"Bajo",IF(OR(AND(I41="Muy baja",M41="Moderado"),AND(I41="Baja",M41="Menor"),AND(I41="Baja",M41="Moderado"),AND(I41="Media",M41="Leve"),AND(I41="Media",M41="Menor"),AND(I41="Media",M41="Moderado"),AND(I41="Alta",M41="Leve"),AND(I41="Alta",M41="Menor")),"Moderado",IF(OR(AND(I41="Muy Baja",M41="Mayor"),AND(I41="Baja",M41="Mayor"),AND(I41="Media",M41="Mayor"),AND(I41="Alta",M41="Moderado"),AND(I41="Alta",M41="Mayor"),AND(I41="Muy Alta",M41="Leve"),AND(I41="Muy Alta",M41="Menor"),AND(I41="Muy Alta",M41="Moderado"),AND(I41="Muy Alta",M41="Mayor")),"Alto",IF(OR(AND(I41="Muy Baja",M41="Catastrófico"),AND(I41="Baja",M41="Catastrófico"),AND(I41="Media",M41="Catastrófico"),AND(I41="Alta",M41="Catastrófico"),AND(I41="Muy Alta",M41="Catastrófico")),"Extremo",""))))</f>
        <v/>
      </c>
      <c r="P41" s="364">
        <v>1</v>
      </c>
      <c r="Q41" s="236"/>
      <c r="R41" s="237" t="str">
        <f>IF(OR(S41="Preventivo",S41="Detectivo"),"Probabilidad",IF(S41="Correctivo","Impacto",""))</f>
        <v/>
      </c>
      <c r="S41" s="354"/>
      <c r="T41" s="354"/>
      <c r="U41" s="370" t="str">
        <f>IF(AND(S41="Preventivo",T41="Automático"),"50%",IF(AND(S41="Preventivo",T41="Manual"),"40%",IF(AND(S41="Detectivo",T41="Automático"),"40%",IF(AND(S41="Detectivo",T41="Manual"),"30%",IF(AND(S41="Correctivo",T41="Automático"),"35%",IF(AND(S41="Correctivo",T41="Manual"),"25%",""))))))</f>
        <v/>
      </c>
      <c r="V41" s="354"/>
      <c r="W41" s="354"/>
      <c r="X41" s="354"/>
      <c r="Y41" s="371" t="str">
        <f>IFERROR(IF(R41="Probabilidad",(J41-(+J41*U41)),IF(R41="Impacto",J41,"")),"")</f>
        <v/>
      </c>
      <c r="Z41" s="372" t="str">
        <f>IFERROR(IF(Y41="","",IF(Y41&lt;=0.2,"Muy Baja",IF(Y41&lt;=0.4,"Baja",IF(Y41&lt;=0.6,"Media",IF(Y41&lt;=0.8,"Alta","Muy Alta"))))),"")</f>
        <v/>
      </c>
      <c r="AA41" s="370" t="str">
        <f>+Y41</f>
        <v/>
      </c>
      <c r="AB41" s="372" t="str">
        <f>IFERROR(IF(AC41="","",IF(AC41&lt;=0.2,"Leve",IF(AC41&lt;=0.4,"Menor",IF(AC41&lt;=0.6,"Moderado",IF(AC41&lt;=0.8,"Mayor","Catastrófico"))))),"")</f>
        <v/>
      </c>
      <c r="AC41" s="370" t="str">
        <f>IFERROR(IF(R41="Impacto",(N41-(+N41*U41)),IF(R41="Probabilidad",N41,"")),"")</f>
        <v/>
      </c>
      <c r="AD41" s="373" t="str">
        <f>IFERROR(IF(OR(AND(Z41="Muy Baja",AB41="Leve"),AND(Z41="Muy Baja",AB41="Menor"),AND(Z41="Baja",AB41="Leve")),"Bajo",IF(OR(AND(Z41="Muy baja",AB41="Moderado"),AND(Z41="Baja",AB41="Menor"),AND(Z41="Baja",AB41="Moderado"),AND(Z41="Media",AB41="Leve"),AND(Z41="Media",AB41="Menor"),AND(Z41="Media",AB41="Moderado"),AND(Z41="Alta",AB41="Leve"),AND(Z41="Alta",AB41="Menor")),"Moderado",IF(OR(AND(Z41="Muy Baja",AB41="Mayor"),AND(Z41="Baja",AB41="Mayor"),AND(Z41="Media",AB41="Mayor"),AND(Z41="Alta",AB41="Moderado"),AND(Z41="Alta",AB41="Mayor"),AND(Z41="Muy Alta",AB41="Leve"),AND(Z41="Muy Alta",AB41="Menor"),AND(Z41="Muy Alta",AB41="Moderado"),AND(Z41="Muy Alta",AB41="Mayor")),"Alto",IF(OR(AND(Z41="Muy Baja",AB41="Catastrófico"),AND(Z41="Baja",AB41="Catastrófico"),AND(Z41="Media",AB41="Catastrófico"),AND(Z41="Alta",AB41="Catastrófico"),AND(Z41="Muy Alta",AB41="Catastrófico")),"Extremo","")))),"")</f>
        <v/>
      </c>
      <c r="AE41" s="975"/>
      <c r="AF41" s="356"/>
      <c r="AG41" s="358"/>
      <c r="AH41" s="241"/>
      <c r="AI41" s="241"/>
      <c r="AJ41" s="933"/>
      <c r="AK41" s="933"/>
      <c r="AL41" s="933"/>
      <c r="AM41" s="241"/>
      <c r="AN41" s="358"/>
      <c r="AO41" s="933"/>
      <c r="AP41" s="933"/>
      <c r="AQ41" s="988"/>
      <c r="AR41" s="933"/>
      <c r="AS41" s="933"/>
      <c r="AT41" s="987"/>
      <c r="AU41" s="125"/>
      <c r="AV41" s="125"/>
      <c r="AW41" s="125"/>
      <c r="AX41" s="125"/>
      <c r="AY41" s="125"/>
      <c r="AZ41" s="125"/>
      <c r="BA41" s="125"/>
      <c r="BB41" s="125"/>
      <c r="BC41" s="125"/>
      <c r="BD41" s="125"/>
      <c r="BE41" s="125"/>
      <c r="BF41" s="125"/>
      <c r="BG41" s="125"/>
      <c r="BH41" s="125"/>
      <c r="BI41" s="125"/>
      <c r="BJ41" s="125"/>
      <c r="BK41" s="125"/>
    </row>
    <row r="42" spans="1:63" s="113" customFormat="1" x14ac:dyDescent="0.2">
      <c r="A42" s="969"/>
      <c r="B42" s="970"/>
      <c r="C42" s="933"/>
      <c r="D42" s="933"/>
      <c r="E42" s="933"/>
      <c r="F42" s="849"/>
      <c r="G42" s="933"/>
      <c r="H42" s="935"/>
      <c r="I42" s="977"/>
      <c r="J42" s="979"/>
      <c r="K42" s="981"/>
      <c r="L42" s="979">
        <f t="shared" ref="L42:L46" si="47">IF(NOT(ISERROR(MATCH(K42,_xlfn.ANCHORARRAY(F53),0))),J55&amp;"Por favor no seleccionar los criterios de impacto",K42)</f>
        <v>0</v>
      </c>
      <c r="M42" s="977"/>
      <c r="N42" s="979"/>
      <c r="O42" s="973"/>
      <c r="P42" s="364">
        <v>2</v>
      </c>
      <c r="Q42" s="236"/>
      <c r="R42" s="237" t="str">
        <f>IF(OR(S42="Preventivo",S42="Detectivo"),"Probabilidad",IF(S42="Correctivo","Impacto",""))</f>
        <v/>
      </c>
      <c r="S42" s="354"/>
      <c r="T42" s="354"/>
      <c r="U42" s="370" t="str">
        <f t="shared" ref="U42:U46" si="48">IF(AND(S42="Preventivo",T42="Automático"),"50%",IF(AND(S42="Preventivo",T42="Manual"),"40%",IF(AND(S42="Detectivo",T42="Automático"),"40%",IF(AND(S42="Detectivo",T42="Manual"),"30%",IF(AND(S42="Correctivo",T42="Automático"),"35%",IF(AND(S42="Correctivo",T42="Manual"),"25%",""))))))</f>
        <v/>
      </c>
      <c r="V42" s="354"/>
      <c r="W42" s="354"/>
      <c r="X42" s="354"/>
      <c r="Y42" s="371" t="str">
        <f>IFERROR(IF(AND(R41="Probabilidad",R42="Probabilidad"),(AA41-(+AA41*U42)),IF(R42="Probabilidad",(J41-(+J41*U42)),IF(R42="Impacto",AA41,""))),"")</f>
        <v/>
      </c>
      <c r="Z42" s="372" t="str">
        <f t="shared" ref="Z42:Z46" si="49">IFERROR(IF(Y42="","",IF(Y42&lt;=0.2,"Muy Baja",IF(Y42&lt;=0.4,"Baja",IF(Y42&lt;=0.6,"Media",IF(Y42&lt;=0.8,"Alta","Muy Alta"))))),"")</f>
        <v/>
      </c>
      <c r="AA42" s="370" t="str">
        <f t="shared" ref="AA42:AA46" si="50">+Y42</f>
        <v/>
      </c>
      <c r="AB42" s="372" t="str">
        <f t="shared" ref="AB42:AB46" si="51">IFERROR(IF(AC42="","",IF(AC42&lt;=0.2,"Leve",IF(AC42&lt;=0.4,"Menor",IF(AC42&lt;=0.6,"Moderado",IF(AC42&lt;=0.8,"Mayor","Catastrófico"))))),"")</f>
        <v/>
      </c>
      <c r="AC42" s="370" t="str">
        <f>IFERROR(IF(AND(R41="Impacto",R42="Impacto"),(AC41-(+AC41*U42)),IF(R42="Impacto",(N41-(+N41*U42)),IF(R42="Probabilidad",AC41,""))),"")</f>
        <v/>
      </c>
      <c r="AD42" s="373" t="str">
        <f t="shared" ref="AD42:AD43" si="52">IFERROR(IF(OR(AND(Z42="Muy Baja",AB42="Leve"),AND(Z42="Muy Baja",AB42="Menor"),AND(Z42="Baja",AB42="Leve")),"Bajo",IF(OR(AND(Z42="Muy baja",AB42="Moderado"),AND(Z42="Baja",AB42="Menor"),AND(Z42="Baja",AB42="Moderado"),AND(Z42="Media",AB42="Leve"),AND(Z42="Media",AB42="Menor"),AND(Z42="Media",AB42="Moderado"),AND(Z42="Alta",AB42="Leve"),AND(Z42="Alta",AB42="Menor")),"Moderado",IF(OR(AND(Z42="Muy Baja",AB42="Mayor"),AND(Z42="Baja",AB42="Mayor"),AND(Z42="Media",AB42="Mayor"),AND(Z42="Alta",AB42="Moderado"),AND(Z42="Alta",AB42="Mayor"),AND(Z42="Muy Alta",AB42="Leve"),AND(Z42="Muy Alta",AB42="Menor"),AND(Z42="Muy Alta",AB42="Moderado"),AND(Z42="Muy Alta",AB42="Mayor")),"Alto",IF(OR(AND(Z42="Muy Baja",AB42="Catastrófico"),AND(Z42="Baja",AB42="Catastrófico"),AND(Z42="Media",AB42="Catastrófico"),AND(Z42="Alta",AB42="Catastrófico"),AND(Z42="Muy Alta",AB42="Catastrófico")),"Extremo","")))),"")</f>
        <v/>
      </c>
      <c r="AE42" s="975"/>
      <c r="AF42" s="356"/>
      <c r="AG42" s="358"/>
      <c r="AH42" s="241"/>
      <c r="AI42" s="241"/>
      <c r="AJ42" s="933"/>
      <c r="AK42" s="933"/>
      <c r="AL42" s="933"/>
      <c r="AM42" s="241"/>
      <c r="AN42" s="358"/>
      <c r="AO42" s="933"/>
      <c r="AP42" s="933"/>
      <c r="AQ42" s="933"/>
      <c r="AR42" s="933"/>
      <c r="AS42" s="933"/>
      <c r="AT42" s="987"/>
      <c r="AU42" s="125"/>
      <c r="AV42" s="125"/>
      <c r="AW42" s="125"/>
      <c r="AX42" s="125"/>
      <c r="AY42" s="125"/>
      <c r="AZ42" s="125"/>
      <c r="BA42" s="125"/>
      <c r="BB42" s="125"/>
      <c r="BC42" s="125"/>
      <c r="BD42" s="125"/>
      <c r="BE42" s="125"/>
      <c r="BF42" s="125"/>
      <c r="BG42" s="125"/>
      <c r="BH42" s="125"/>
      <c r="BI42" s="125"/>
      <c r="BJ42" s="125"/>
      <c r="BK42" s="125"/>
    </row>
    <row r="43" spans="1:63" s="113" customFormat="1" x14ac:dyDescent="0.2">
      <c r="A43" s="969"/>
      <c r="B43" s="970"/>
      <c r="C43" s="933"/>
      <c r="D43" s="933"/>
      <c r="E43" s="933"/>
      <c r="F43" s="849"/>
      <c r="G43" s="933"/>
      <c r="H43" s="935"/>
      <c r="I43" s="977"/>
      <c r="J43" s="979"/>
      <c r="K43" s="981"/>
      <c r="L43" s="979">
        <f t="shared" si="47"/>
        <v>0</v>
      </c>
      <c r="M43" s="977"/>
      <c r="N43" s="979"/>
      <c r="O43" s="973"/>
      <c r="P43" s="364">
        <v>3</v>
      </c>
      <c r="Q43" s="242"/>
      <c r="R43" s="237" t="str">
        <f>IF(OR(S43="Preventivo",S43="Detectivo"),"Probabilidad",IF(S43="Correctivo","Impacto",""))</f>
        <v/>
      </c>
      <c r="S43" s="354"/>
      <c r="T43" s="354"/>
      <c r="U43" s="370" t="str">
        <f t="shared" si="48"/>
        <v/>
      </c>
      <c r="V43" s="354"/>
      <c r="W43" s="354"/>
      <c r="X43" s="354"/>
      <c r="Y43" s="371" t="str">
        <f>IFERROR(IF(AND(R42="Probabilidad",R43="Probabilidad"),(AA42-(+AA42*U43)),IF(AND(R42="Impacto",R43="Probabilidad"),(AA41-(+AA41*U43)),IF(R43="Impacto",AA42,""))),"")</f>
        <v/>
      </c>
      <c r="Z43" s="372" t="str">
        <f t="shared" si="49"/>
        <v/>
      </c>
      <c r="AA43" s="370" t="str">
        <f t="shared" si="50"/>
        <v/>
      </c>
      <c r="AB43" s="372" t="str">
        <f t="shared" si="51"/>
        <v/>
      </c>
      <c r="AC43" s="370" t="str">
        <f>IFERROR(IF(AND(R42="Impacto",R43="Impacto"),(AC42-(+AC42*U43)),IF(AND(R42="Probabilidad",R43="Impacto"),(AC41-(+AC41*U43)),IF(R43="Probabilidad",AC42,""))),"")</f>
        <v/>
      </c>
      <c r="AD43" s="373" t="str">
        <f t="shared" si="52"/>
        <v/>
      </c>
      <c r="AE43" s="975"/>
      <c r="AF43" s="356"/>
      <c r="AG43" s="358"/>
      <c r="AH43" s="241"/>
      <c r="AI43" s="241"/>
      <c r="AJ43" s="933"/>
      <c r="AK43" s="933"/>
      <c r="AL43" s="933"/>
      <c r="AM43" s="241"/>
      <c r="AN43" s="358"/>
      <c r="AO43" s="933"/>
      <c r="AP43" s="933"/>
      <c r="AQ43" s="933"/>
      <c r="AR43" s="933"/>
      <c r="AS43" s="933"/>
      <c r="AT43" s="987"/>
      <c r="AU43" s="125"/>
      <c r="AV43" s="125"/>
      <c r="AW43" s="125"/>
      <c r="AX43" s="125"/>
      <c r="AY43" s="125"/>
      <c r="AZ43" s="125"/>
      <c r="BA43" s="125"/>
      <c r="BB43" s="125"/>
      <c r="BC43" s="125"/>
      <c r="BD43" s="125"/>
      <c r="BE43" s="125"/>
      <c r="BF43" s="125"/>
      <c r="BG43" s="125"/>
      <c r="BH43" s="125"/>
      <c r="BI43" s="125"/>
      <c r="BJ43" s="125"/>
      <c r="BK43" s="125"/>
    </row>
    <row r="44" spans="1:63" s="113" customFormat="1" x14ac:dyDescent="0.2">
      <c r="A44" s="969"/>
      <c r="B44" s="970"/>
      <c r="C44" s="933"/>
      <c r="D44" s="933"/>
      <c r="E44" s="933"/>
      <c r="F44" s="849"/>
      <c r="G44" s="933"/>
      <c r="H44" s="935"/>
      <c r="I44" s="977"/>
      <c r="J44" s="979"/>
      <c r="K44" s="981"/>
      <c r="L44" s="979">
        <f t="shared" si="47"/>
        <v>0</v>
      </c>
      <c r="M44" s="977"/>
      <c r="N44" s="979"/>
      <c r="O44" s="973"/>
      <c r="P44" s="364">
        <v>4</v>
      </c>
      <c r="Q44" s="236"/>
      <c r="R44" s="237" t="str">
        <f t="shared" ref="R44:R46" si="53">IF(OR(S44="Preventivo",S44="Detectivo"),"Probabilidad",IF(S44="Correctivo","Impacto",""))</f>
        <v/>
      </c>
      <c r="S44" s="354"/>
      <c r="T44" s="354"/>
      <c r="U44" s="370" t="str">
        <f t="shared" si="48"/>
        <v/>
      </c>
      <c r="V44" s="354"/>
      <c r="W44" s="354"/>
      <c r="X44" s="354"/>
      <c r="Y44" s="371" t="str">
        <f t="shared" ref="Y44:Y46" si="54">IFERROR(IF(AND(R43="Probabilidad",R44="Probabilidad"),(AA43-(+AA43*U44)),IF(AND(R43="Impacto",R44="Probabilidad"),(AA42-(+AA42*U44)),IF(R44="Impacto",AA43,""))),"")</f>
        <v/>
      </c>
      <c r="Z44" s="372" t="str">
        <f t="shared" si="49"/>
        <v/>
      </c>
      <c r="AA44" s="370" t="str">
        <f t="shared" si="50"/>
        <v/>
      </c>
      <c r="AB44" s="372" t="str">
        <f t="shared" si="51"/>
        <v/>
      </c>
      <c r="AC44" s="370" t="str">
        <f t="shared" ref="AC44:AC46" si="55">IFERROR(IF(AND(R43="Impacto",R44="Impacto"),(AC43-(+AC43*U44)),IF(AND(R43="Probabilidad",R44="Impacto"),(AC42-(+AC42*U44)),IF(R44="Probabilidad",AC43,""))),"")</f>
        <v/>
      </c>
      <c r="AD44" s="373" t="str">
        <f>IFERROR(IF(OR(AND(Z44="Muy Baja",AB44="Leve"),AND(Z44="Muy Baja",AB44="Menor"),AND(Z44="Baja",AB44="Leve")),"Bajo",IF(OR(AND(Z44="Muy baja",AB44="Moderado"),AND(Z44="Baja",AB44="Menor"),AND(Z44="Baja",AB44="Moderado"),AND(Z44="Media",AB44="Leve"),AND(Z44="Media",AB44="Menor"),AND(Z44="Media",AB44="Moderado"),AND(Z44="Alta",AB44="Leve"),AND(Z44="Alta",AB44="Menor")),"Moderado",IF(OR(AND(Z44="Muy Baja",AB44="Mayor"),AND(Z44="Baja",AB44="Mayor"),AND(Z44="Media",AB44="Mayor"),AND(Z44="Alta",AB44="Moderado"),AND(Z44="Alta",AB44="Mayor"),AND(Z44="Muy Alta",AB44="Leve"),AND(Z44="Muy Alta",AB44="Menor"),AND(Z44="Muy Alta",AB44="Moderado"),AND(Z44="Muy Alta",AB44="Mayor")),"Alto",IF(OR(AND(Z44="Muy Baja",AB44="Catastrófico"),AND(Z44="Baja",AB44="Catastrófico"),AND(Z44="Media",AB44="Catastrófico"),AND(Z44="Alta",AB44="Catastrófico"),AND(Z44="Muy Alta",AB44="Catastrófico")),"Extremo","")))),"")</f>
        <v/>
      </c>
      <c r="AE44" s="975"/>
      <c r="AF44" s="356"/>
      <c r="AG44" s="358"/>
      <c r="AH44" s="241"/>
      <c r="AI44" s="241"/>
      <c r="AJ44" s="933"/>
      <c r="AK44" s="933"/>
      <c r="AL44" s="933"/>
      <c r="AM44" s="241"/>
      <c r="AN44" s="358"/>
      <c r="AO44" s="933"/>
      <c r="AP44" s="933"/>
      <c r="AQ44" s="933"/>
      <c r="AR44" s="933"/>
      <c r="AS44" s="933"/>
      <c r="AT44" s="987"/>
      <c r="AU44" s="125"/>
      <c r="AV44" s="125"/>
      <c r="AW44" s="125"/>
      <c r="AX44" s="125"/>
      <c r="AY44" s="125"/>
      <c r="AZ44" s="125"/>
      <c r="BA44" s="125"/>
      <c r="BB44" s="125"/>
      <c r="BC44" s="125"/>
      <c r="BD44" s="125"/>
      <c r="BE44" s="125"/>
      <c r="BF44" s="125"/>
      <c r="BG44" s="125"/>
      <c r="BH44" s="125"/>
      <c r="BI44" s="125"/>
      <c r="BJ44" s="125"/>
      <c r="BK44" s="125"/>
    </row>
    <row r="45" spans="1:63" s="113" customFormat="1" x14ac:dyDescent="0.2">
      <c r="A45" s="969"/>
      <c r="B45" s="970"/>
      <c r="C45" s="933"/>
      <c r="D45" s="933"/>
      <c r="E45" s="933"/>
      <c r="F45" s="849"/>
      <c r="G45" s="933"/>
      <c r="H45" s="935"/>
      <c r="I45" s="977"/>
      <c r="J45" s="979"/>
      <c r="K45" s="981"/>
      <c r="L45" s="979">
        <f t="shared" si="47"/>
        <v>0</v>
      </c>
      <c r="M45" s="977"/>
      <c r="N45" s="979"/>
      <c r="O45" s="973"/>
      <c r="P45" s="364">
        <v>5</v>
      </c>
      <c r="Q45" s="236"/>
      <c r="R45" s="237" t="str">
        <f t="shared" si="53"/>
        <v/>
      </c>
      <c r="S45" s="354"/>
      <c r="T45" s="354"/>
      <c r="U45" s="370" t="str">
        <f t="shared" si="48"/>
        <v/>
      </c>
      <c r="V45" s="354"/>
      <c r="W45" s="354"/>
      <c r="X45" s="354"/>
      <c r="Y45" s="371" t="str">
        <f t="shared" si="54"/>
        <v/>
      </c>
      <c r="Z45" s="372" t="str">
        <f t="shared" si="49"/>
        <v/>
      </c>
      <c r="AA45" s="370" t="str">
        <f t="shared" si="50"/>
        <v/>
      </c>
      <c r="AB45" s="372" t="str">
        <f t="shared" si="51"/>
        <v/>
      </c>
      <c r="AC45" s="370" t="str">
        <f t="shared" si="55"/>
        <v/>
      </c>
      <c r="AD45" s="373" t="str">
        <f t="shared" ref="AD45:AD46" si="56">IFERROR(IF(OR(AND(Z45="Muy Baja",AB45="Leve"),AND(Z45="Muy Baja",AB45="Menor"),AND(Z45="Baja",AB45="Leve")),"Bajo",IF(OR(AND(Z45="Muy baja",AB45="Moderado"),AND(Z45="Baja",AB45="Menor"),AND(Z45="Baja",AB45="Moderado"),AND(Z45="Media",AB45="Leve"),AND(Z45="Media",AB45="Menor"),AND(Z45="Media",AB45="Moderado"),AND(Z45="Alta",AB45="Leve"),AND(Z45="Alta",AB45="Menor")),"Moderado",IF(OR(AND(Z45="Muy Baja",AB45="Mayor"),AND(Z45="Baja",AB45="Mayor"),AND(Z45="Media",AB45="Mayor"),AND(Z45="Alta",AB45="Moderado"),AND(Z45="Alta",AB45="Mayor"),AND(Z45="Muy Alta",AB45="Leve"),AND(Z45="Muy Alta",AB45="Menor"),AND(Z45="Muy Alta",AB45="Moderado"),AND(Z45="Muy Alta",AB45="Mayor")),"Alto",IF(OR(AND(Z45="Muy Baja",AB45="Catastrófico"),AND(Z45="Baja",AB45="Catastrófico"),AND(Z45="Media",AB45="Catastrófico"),AND(Z45="Alta",AB45="Catastrófico"),AND(Z45="Muy Alta",AB45="Catastrófico")),"Extremo","")))),"")</f>
        <v/>
      </c>
      <c r="AE45" s="975"/>
      <c r="AF45" s="356"/>
      <c r="AG45" s="358"/>
      <c r="AH45" s="241"/>
      <c r="AI45" s="241"/>
      <c r="AJ45" s="933"/>
      <c r="AK45" s="933"/>
      <c r="AL45" s="933"/>
      <c r="AM45" s="241"/>
      <c r="AN45" s="358"/>
      <c r="AO45" s="933"/>
      <c r="AP45" s="933"/>
      <c r="AQ45" s="933"/>
      <c r="AR45" s="933"/>
      <c r="AS45" s="933"/>
      <c r="AT45" s="987"/>
      <c r="AU45" s="125"/>
      <c r="AV45" s="125"/>
      <c r="AW45" s="125"/>
      <c r="AX45" s="125"/>
      <c r="AY45" s="125"/>
      <c r="AZ45" s="125"/>
      <c r="BA45" s="125"/>
      <c r="BB45" s="125"/>
      <c r="BC45" s="125"/>
      <c r="BD45" s="125"/>
      <c r="BE45" s="125"/>
      <c r="BF45" s="125"/>
      <c r="BG45" s="125"/>
      <c r="BH45" s="125"/>
      <c r="BI45" s="125"/>
      <c r="BJ45" s="125"/>
      <c r="BK45" s="125"/>
    </row>
    <row r="46" spans="1:63" s="113" customFormat="1" x14ac:dyDescent="0.2">
      <c r="A46" s="969"/>
      <c r="B46" s="970"/>
      <c r="C46" s="933"/>
      <c r="D46" s="933"/>
      <c r="E46" s="933"/>
      <c r="F46" s="849"/>
      <c r="G46" s="933"/>
      <c r="H46" s="935"/>
      <c r="I46" s="977"/>
      <c r="J46" s="979"/>
      <c r="K46" s="981"/>
      <c r="L46" s="979">
        <f t="shared" si="47"/>
        <v>0</v>
      </c>
      <c r="M46" s="977"/>
      <c r="N46" s="979"/>
      <c r="O46" s="973"/>
      <c r="P46" s="364">
        <v>6</v>
      </c>
      <c r="Q46" s="236"/>
      <c r="R46" s="237" t="str">
        <f t="shared" si="53"/>
        <v/>
      </c>
      <c r="S46" s="354"/>
      <c r="T46" s="354"/>
      <c r="U46" s="370" t="str">
        <f t="shared" si="48"/>
        <v/>
      </c>
      <c r="V46" s="354"/>
      <c r="W46" s="354"/>
      <c r="X46" s="354"/>
      <c r="Y46" s="371" t="str">
        <f t="shared" si="54"/>
        <v/>
      </c>
      <c r="Z46" s="372" t="str">
        <f t="shared" si="49"/>
        <v/>
      </c>
      <c r="AA46" s="370" t="str">
        <f t="shared" si="50"/>
        <v/>
      </c>
      <c r="AB46" s="372" t="str">
        <f t="shared" si="51"/>
        <v/>
      </c>
      <c r="AC46" s="370" t="str">
        <f t="shared" si="55"/>
        <v/>
      </c>
      <c r="AD46" s="373" t="str">
        <f t="shared" si="56"/>
        <v/>
      </c>
      <c r="AE46" s="975"/>
      <c r="AF46" s="356"/>
      <c r="AG46" s="358"/>
      <c r="AH46" s="241"/>
      <c r="AI46" s="241"/>
      <c r="AJ46" s="933"/>
      <c r="AK46" s="933"/>
      <c r="AL46" s="933"/>
      <c r="AM46" s="241"/>
      <c r="AN46" s="358"/>
      <c r="AO46" s="933"/>
      <c r="AP46" s="933"/>
      <c r="AQ46" s="933"/>
      <c r="AR46" s="933"/>
      <c r="AS46" s="933"/>
      <c r="AT46" s="987"/>
      <c r="AU46" s="125"/>
      <c r="AV46" s="125"/>
      <c r="AW46" s="125"/>
      <c r="AX46" s="125"/>
      <c r="AY46" s="125"/>
      <c r="AZ46" s="125"/>
      <c r="BA46" s="125"/>
      <c r="BB46" s="125"/>
      <c r="BC46" s="125"/>
      <c r="BD46" s="125"/>
      <c r="BE46" s="125"/>
      <c r="BF46" s="125"/>
      <c r="BG46" s="125"/>
      <c r="BH46" s="125"/>
      <c r="BI46" s="125"/>
      <c r="BJ46" s="125"/>
      <c r="BK46" s="125"/>
    </row>
    <row r="47" spans="1:63" s="113" customFormat="1" x14ac:dyDescent="0.2">
      <c r="A47" s="969">
        <v>7</v>
      </c>
      <c r="B47" s="970"/>
      <c r="C47" s="933"/>
      <c r="D47" s="933"/>
      <c r="E47" s="933"/>
      <c r="F47" s="849" t="s">
        <v>392</v>
      </c>
      <c r="G47" s="933"/>
      <c r="H47" s="935"/>
      <c r="I47" s="977" t="str">
        <f>IF(H47&lt;=0,"",IF(H47&lt;=2,"Muy Baja",IF(H47&lt;=24,"Baja",IF(H47&lt;=500,"Media",IF(H47&lt;=5000,"Alta","Muy Alta")))))</f>
        <v/>
      </c>
      <c r="J47" s="979" t="str">
        <f>IF(I47="","",IF(I47="Muy Baja",0.2,IF(I47="Baja",0.4,IF(I47="Media",0.6,IF(I47="Alta",0.8,IF(I47="Muy Alta",1,))))))</f>
        <v/>
      </c>
      <c r="K47" s="981"/>
      <c r="L47" s="979">
        <f>IF(NOT(ISERROR(MATCH(K47,'Tabla Impacto'!$B$221:$B$223,0))),'Tabla Impacto'!$F$223&amp;"Por favor no seleccionar los criterios de impacto(Afectación Económica o presupuestal y Pérdida Reputacional)",K47)</f>
        <v>0</v>
      </c>
      <c r="M47" s="977" t="str">
        <f>IF(OR(L47='Tabla Impacto'!$C$11,L47='Tabla Impacto'!$D$11),"Leve",IF(OR(L47='Tabla Impacto'!$C$12,L47='Tabla Impacto'!$D$12),"Menor",IF(OR(L47='Tabla Impacto'!$C$13,L47='Tabla Impacto'!$D$13),"Moderado",IF(OR(L47='Tabla Impacto'!$C$14,L47='Tabla Impacto'!$D$14),"Mayor",IF(OR(L47='Tabla Impacto'!$C$15,L47='Tabla Impacto'!$D$15),"Catastrófico","")))))</f>
        <v/>
      </c>
      <c r="N47" s="979" t="str">
        <f>IF(M47="","",IF(M47="Leve",0.2,IF(M47="Menor",0.4,IF(M47="Moderado",0.6,IF(M47="Mayor",0.8,IF(M47="Catastrófico",1,))))))</f>
        <v/>
      </c>
      <c r="O47" s="973" t="str">
        <f>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
      </c>
      <c r="P47" s="364">
        <v>1</v>
      </c>
      <c r="Q47" s="236"/>
      <c r="R47" s="237" t="str">
        <f>IF(OR(S47="Preventivo",S47="Detectivo"),"Probabilidad",IF(S47="Correctivo","Impacto",""))</f>
        <v/>
      </c>
      <c r="S47" s="354"/>
      <c r="T47" s="354"/>
      <c r="U47" s="370" t="str">
        <f>IF(AND(S47="Preventivo",T47="Automático"),"50%",IF(AND(S47="Preventivo",T47="Manual"),"40%",IF(AND(S47="Detectivo",T47="Automático"),"40%",IF(AND(S47="Detectivo",T47="Manual"),"30%",IF(AND(S47="Correctivo",T47="Automático"),"35%",IF(AND(S47="Correctivo",T47="Manual"),"25%",""))))))</f>
        <v/>
      </c>
      <c r="V47" s="354"/>
      <c r="W47" s="354"/>
      <c r="X47" s="354"/>
      <c r="Y47" s="371" t="str">
        <f>IFERROR(IF(R47="Probabilidad",(J47-(+J47*U47)),IF(R47="Impacto",J47,"")),"")</f>
        <v/>
      </c>
      <c r="Z47" s="372" t="str">
        <f>IFERROR(IF(Y47="","",IF(Y47&lt;=0.2,"Muy Baja",IF(Y47&lt;=0.4,"Baja",IF(Y47&lt;=0.6,"Media",IF(Y47&lt;=0.8,"Alta","Muy Alta"))))),"")</f>
        <v/>
      </c>
      <c r="AA47" s="370" t="str">
        <f>+Y47</f>
        <v/>
      </c>
      <c r="AB47" s="372" t="str">
        <f>IFERROR(IF(AC47="","",IF(AC47&lt;=0.2,"Leve",IF(AC47&lt;=0.4,"Menor",IF(AC47&lt;=0.6,"Moderado",IF(AC47&lt;=0.8,"Mayor","Catastrófico"))))),"")</f>
        <v/>
      </c>
      <c r="AC47" s="370" t="str">
        <f>IFERROR(IF(R47="Impacto",(N47-(+N47*U47)),IF(R47="Probabilidad",N47,"")),"")</f>
        <v/>
      </c>
      <c r="AD47" s="373" t="str">
        <f>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
      </c>
      <c r="AE47" s="975"/>
      <c r="AF47" s="356"/>
      <c r="AG47" s="358"/>
      <c r="AH47" s="241"/>
      <c r="AI47" s="241"/>
      <c r="AJ47" s="933"/>
      <c r="AK47" s="933"/>
      <c r="AL47" s="933"/>
      <c r="AM47" s="241"/>
      <c r="AN47" s="358"/>
      <c r="AO47" s="933"/>
      <c r="AP47" s="933"/>
      <c r="AQ47" s="988"/>
      <c r="AR47" s="933"/>
      <c r="AS47" s="933"/>
      <c r="AT47" s="987"/>
      <c r="AU47" s="125"/>
      <c r="AV47" s="125"/>
      <c r="AW47" s="125"/>
      <c r="AX47" s="125"/>
      <c r="AY47" s="125"/>
      <c r="AZ47" s="125"/>
      <c r="BA47" s="125"/>
      <c r="BB47" s="125"/>
      <c r="BC47" s="125"/>
      <c r="BD47" s="125"/>
      <c r="BE47" s="125"/>
      <c r="BF47" s="125"/>
      <c r="BG47" s="125"/>
      <c r="BH47" s="125"/>
      <c r="BI47" s="125"/>
      <c r="BJ47" s="125"/>
      <c r="BK47" s="125"/>
    </row>
    <row r="48" spans="1:63" s="113" customFormat="1" x14ac:dyDescent="0.2">
      <c r="A48" s="969"/>
      <c r="B48" s="970"/>
      <c r="C48" s="933"/>
      <c r="D48" s="933"/>
      <c r="E48" s="933"/>
      <c r="F48" s="849"/>
      <c r="G48" s="933"/>
      <c r="H48" s="935"/>
      <c r="I48" s="977"/>
      <c r="J48" s="979"/>
      <c r="K48" s="981"/>
      <c r="L48" s="979">
        <f t="shared" ref="L48:L52" si="57">IF(NOT(ISERROR(MATCH(K48,_xlfn.ANCHORARRAY(F59),0))),J61&amp;"Por favor no seleccionar los criterios de impacto",K48)</f>
        <v>0</v>
      </c>
      <c r="M48" s="977"/>
      <c r="N48" s="979"/>
      <c r="O48" s="973"/>
      <c r="P48" s="364">
        <v>2</v>
      </c>
      <c r="Q48" s="236"/>
      <c r="R48" s="237" t="str">
        <f>IF(OR(S48="Preventivo",S48="Detectivo"),"Probabilidad",IF(S48="Correctivo","Impacto",""))</f>
        <v/>
      </c>
      <c r="S48" s="354"/>
      <c r="T48" s="354"/>
      <c r="U48" s="370" t="str">
        <f t="shared" ref="U48:U52" si="58">IF(AND(S48="Preventivo",T48="Automático"),"50%",IF(AND(S48="Preventivo",T48="Manual"),"40%",IF(AND(S48="Detectivo",T48="Automático"),"40%",IF(AND(S48="Detectivo",T48="Manual"),"30%",IF(AND(S48="Correctivo",T48="Automático"),"35%",IF(AND(S48="Correctivo",T48="Manual"),"25%",""))))))</f>
        <v/>
      </c>
      <c r="V48" s="354"/>
      <c r="W48" s="354"/>
      <c r="X48" s="354"/>
      <c r="Y48" s="371" t="str">
        <f>IFERROR(IF(AND(R47="Probabilidad",R48="Probabilidad"),(AA47-(+AA47*U48)),IF(R48="Probabilidad",(J47-(+J47*U48)),IF(R48="Impacto",AA47,""))),"")</f>
        <v/>
      </c>
      <c r="Z48" s="372" t="str">
        <f t="shared" ref="Z48:Z52" si="59">IFERROR(IF(Y48="","",IF(Y48&lt;=0.2,"Muy Baja",IF(Y48&lt;=0.4,"Baja",IF(Y48&lt;=0.6,"Media",IF(Y48&lt;=0.8,"Alta","Muy Alta"))))),"")</f>
        <v/>
      </c>
      <c r="AA48" s="370" t="str">
        <f t="shared" ref="AA48:AA52" si="60">+Y48</f>
        <v/>
      </c>
      <c r="AB48" s="372" t="str">
        <f t="shared" ref="AB48:AB52" si="61">IFERROR(IF(AC48="","",IF(AC48&lt;=0.2,"Leve",IF(AC48&lt;=0.4,"Menor",IF(AC48&lt;=0.6,"Moderado",IF(AC48&lt;=0.8,"Mayor","Catastrófico"))))),"")</f>
        <v/>
      </c>
      <c r="AC48" s="370" t="str">
        <f>IFERROR(IF(AND(R47="Impacto",R48="Impacto"),(AC47-(+AC47*U48)),IF(R48="Impacto",(N47-(+N47*U48)),IF(R48="Probabilidad",AC47,""))),"")</f>
        <v/>
      </c>
      <c r="AD48" s="373" t="str">
        <f t="shared" ref="AD48:AD49" si="62">IFERROR(IF(OR(AND(Z48="Muy Baja",AB48="Leve"),AND(Z48="Muy Baja",AB48="Menor"),AND(Z48="Baja",AB48="Leve")),"Bajo",IF(OR(AND(Z48="Muy baja",AB48="Moderado"),AND(Z48="Baja",AB48="Menor"),AND(Z48="Baja",AB48="Moderado"),AND(Z48="Media",AB48="Leve"),AND(Z48="Media",AB48="Menor"),AND(Z48="Media",AB48="Moderado"),AND(Z48="Alta",AB48="Leve"),AND(Z48="Alta",AB48="Menor")),"Moderado",IF(OR(AND(Z48="Muy Baja",AB48="Mayor"),AND(Z48="Baja",AB48="Mayor"),AND(Z48="Media",AB48="Mayor"),AND(Z48="Alta",AB48="Moderado"),AND(Z48="Alta",AB48="Mayor"),AND(Z48="Muy Alta",AB48="Leve"),AND(Z48="Muy Alta",AB48="Menor"),AND(Z48="Muy Alta",AB48="Moderado"),AND(Z48="Muy Alta",AB48="Mayor")),"Alto",IF(OR(AND(Z48="Muy Baja",AB48="Catastrófico"),AND(Z48="Baja",AB48="Catastrófico"),AND(Z48="Media",AB48="Catastrófico"),AND(Z48="Alta",AB48="Catastrófico"),AND(Z48="Muy Alta",AB48="Catastrófico")),"Extremo","")))),"")</f>
        <v/>
      </c>
      <c r="AE48" s="975"/>
      <c r="AF48" s="356"/>
      <c r="AG48" s="358"/>
      <c r="AH48" s="241"/>
      <c r="AI48" s="241"/>
      <c r="AJ48" s="933"/>
      <c r="AK48" s="933"/>
      <c r="AL48" s="933"/>
      <c r="AM48" s="241"/>
      <c r="AN48" s="358"/>
      <c r="AO48" s="933"/>
      <c r="AP48" s="933"/>
      <c r="AQ48" s="933"/>
      <c r="AR48" s="933"/>
      <c r="AS48" s="933"/>
      <c r="AT48" s="987"/>
      <c r="AU48" s="125"/>
      <c r="AV48" s="125"/>
      <c r="AW48" s="125"/>
      <c r="AX48" s="125"/>
      <c r="AY48" s="125"/>
      <c r="AZ48" s="125"/>
      <c r="BA48" s="125"/>
      <c r="BB48" s="125"/>
      <c r="BC48" s="125"/>
      <c r="BD48" s="125"/>
      <c r="BE48" s="125"/>
      <c r="BF48" s="125"/>
      <c r="BG48" s="125"/>
      <c r="BH48" s="125"/>
      <c r="BI48" s="125"/>
      <c r="BJ48" s="125"/>
      <c r="BK48" s="125"/>
    </row>
    <row r="49" spans="1:63" s="113" customFormat="1" x14ac:dyDescent="0.2">
      <c r="A49" s="969"/>
      <c r="B49" s="970"/>
      <c r="C49" s="933"/>
      <c r="D49" s="933"/>
      <c r="E49" s="933"/>
      <c r="F49" s="849"/>
      <c r="G49" s="933"/>
      <c r="H49" s="935"/>
      <c r="I49" s="977"/>
      <c r="J49" s="979"/>
      <c r="K49" s="981"/>
      <c r="L49" s="979">
        <f t="shared" si="57"/>
        <v>0</v>
      </c>
      <c r="M49" s="977"/>
      <c r="N49" s="979"/>
      <c r="O49" s="973"/>
      <c r="P49" s="364">
        <v>3</v>
      </c>
      <c r="Q49" s="242"/>
      <c r="R49" s="237" t="str">
        <f>IF(OR(S49="Preventivo",S49="Detectivo"),"Probabilidad",IF(S49="Correctivo","Impacto",""))</f>
        <v/>
      </c>
      <c r="S49" s="354"/>
      <c r="T49" s="354"/>
      <c r="U49" s="370" t="str">
        <f t="shared" si="58"/>
        <v/>
      </c>
      <c r="V49" s="354"/>
      <c r="W49" s="354"/>
      <c r="X49" s="354"/>
      <c r="Y49" s="371" t="str">
        <f>IFERROR(IF(AND(R48="Probabilidad",R49="Probabilidad"),(AA48-(+AA48*U49)),IF(AND(R48="Impacto",R49="Probabilidad"),(AA47-(+AA47*U49)),IF(R49="Impacto",AA48,""))),"")</f>
        <v/>
      </c>
      <c r="Z49" s="372" t="str">
        <f t="shared" si="59"/>
        <v/>
      </c>
      <c r="AA49" s="370" t="str">
        <f t="shared" si="60"/>
        <v/>
      </c>
      <c r="AB49" s="372" t="str">
        <f t="shared" si="61"/>
        <v/>
      </c>
      <c r="AC49" s="370" t="str">
        <f>IFERROR(IF(AND(R48="Impacto",R49="Impacto"),(AC48-(+AC48*U49)),IF(AND(R48="Probabilidad",R49="Impacto"),(AC47-(+AC47*U49)),IF(R49="Probabilidad",AC48,""))),"")</f>
        <v/>
      </c>
      <c r="AD49" s="373" t="str">
        <f t="shared" si="62"/>
        <v/>
      </c>
      <c r="AE49" s="975"/>
      <c r="AF49" s="356"/>
      <c r="AG49" s="358"/>
      <c r="AH49" s="241"/>
      <c r="AI49" s="241"/>
      <c r="AJ49" s="933"/>
      <c r="AK49" s="933"/>
      <c r="AL49" s="933"/>
      <c r="AM49" s="241"/>
      <c r="AN49" s="358"/>
      <c r="AO49" s="933"/>
      <c r="AP49" s="933"/>
      <c r="AQ49" s="933"/>
      <c r="AR49" s="933"/>
      <c r="AS49" s="933"/>
      <c r="AT49" s="987"/>
      <c r="AU49" s="125"/>
      <c r="AV49" s="125"/>
      <c r="AW49" s="125"/>
      <c r="AX49" s="125"/>
      <c r="AY49" s="125"/>
      <c r="AZ49" s="125"/>
      <c r="BA49" s="125"/>
      <c r="BB49" s="125"/>
      <c r="BC49" s="125"/>
      <c r="BD49" s="125"/>
      <c r="BE49" s="125"/>
      <c r="BF49" s="125"/>
      <c r="BG49" s="125"/>
      <c r="BH49" s="125"/>
      <c r="BI49" s="125"/>
      <c r="BJ49" s="125"/>
      <c r="BK49" s="125"/>
    </row>
    <row r="50" spans="1:63" s="113" customFormat="1" x14ac:dyDescent="0.2">
      <c r="A50" s="969"/>
      <c r="B50" s="970"/>
      <c r="C50" s="933"/>
      <c r="D50" s="933"/>
      <c r="E50" s="933"/>
      <c r="F50" s="849"/>
      <c r="G50" s="933"/>
      <c r="H50" s="935"/>
      <c r="I50" s="977"/>
      <c r="J50" s="979"/>
      <c r="K50" s="981"/>
      <c r="L50" s="979">
        <f t="shared" si="57"/>
        <v>0</v>
      </c>
      <c r="M50" s="977"/>
      <c r="N50" s="979"/>
      <c r="O50" s="973"/>
      <c r="P50" s="364">
        <v>4</v>
      </c>
      <c r="Q50" s="236"/>
      <c r="R50" s="237" t="str">
        <f t="shared" ref="R50:R52" si="63">IF(OR(S50="Preventivo",S50="Detectivo"),"Probabilidad",IF(S50="Correctivo","Impacto",""))</f>
        <v/>
      </c>
      <c r="S50" s="354"/>
      <c r="T50" s="354"/>
      <c r="U50" s="370" t="str">
        <f t="shared" si="58"/>
        <v/>
      </c>
      <c r="V50" s="354"/>
      <c r="W50" s="354"/>
      <c r="X50" s="354"/>
      <c r="Y50" s="371" t="str">
        <f t="shared" ref="Y50:Y52" si="64">IFERROR(IF(AND(R49="Probabilidad",R50="Probabilidad"),(AA49-(+AA49*U50)),IF(AND(R49="Impacto",R50="Probabilidad"),(AA48-(+AA48*U50)),IF(R50="Impacto",AA49,""))),"")</f>
        <v/>
      </c>
      <c r="Z50" s="372" t="str">
        <f t="shared" si="59"/>
        <v/>
      </c>
      <c r="AA50" s="370" t="str">
        <f t="shared" si="60"/>
        <v/>
      </c>
      <c r="AB50" s="372" t="str">
        <f t="shared" si="61"/>
        <v/>
      </c>
      <c r="AC50" s="370" t="str">
        <f t="shared" ref="AC50:AC52" si="65">IFERROR(IF(AND(R49="Impacto",R50="Impacto"),(AC49-(+AC49*U50)),IF(AND(R49="Probabilidad",R50="Impacto"),(AC48-(+AC48*U50)),IF(R50="Probabilidad",AC49,""))),"")</f>
        <v/>
      </c>
      <c r="AD50" s="373" t="str">
        <f>IFERROR(IF(OR(AND(Z50="Muy Baja",AB50="Leve"),AND(Z50="Muy Baja",AB50="Menor"),AND(Z50="Baja",AB50="Leve")),"Bajo",IF(OR(AND(Z50="Muy baja",AB50="Moderado"),AND(Z50="Baja",AB50="Menor"),AND(Z50="Baja",AB50="Moderado"),AND(Z50="Media",AB50="Leve"),AND(Z50="Media",AB50="Menor"),AND(Z50="Media",AB50="Moderado"),AND(Z50="Alta",AB50="Leve"),AND(Z50="Alta",AB50="Menor")),"Moderado",IF(OR(AND(Z50="Muy Baja",AB50="Mayor"),AND(Z50="Baja",AB50="Mayor"),AND(Z50="Media",AB50="Mayor"),AND(Z50="Alta",AB50="Moderado"),AND(Z50="Alta",AB50="Mayor"),AND(Z50="Muy Alta",AB50="Leve"),AND(Z50="Muy Alta",AB50="Menor"),AND(Z50="Muy Alta",AB50="Moderado"),AND(Z50="Muy Alta",AB50="Mayor")),"Alto",IF(OR(AND(Z50="Muy Baja",AB50="Catastrófico"),AND(Z50="Baja",AB50="Catastrófico"),AND(Z50="Media",AB50="Catastrófico"),AND(Z50="Alta",AB50="Catastrófico"),AND(Z50="Muy Alta",AB50="Catastrófico")),"Extremo","")))),"")</f>
        <v/>
      </c>
      <c r="AE50" s="975"/>
      <c r="AF50" s="356"/>
      <c r="AG50" s="358"/>
      <c r="AH50" s="241"/>
      <c r="AI50" s="241"/>
      <c r="AJ50" s="933"/>
      <c r="AK50" s="933"/>
      <c r="AL50" s="933"/>
      <c r="AM50" s="241"/>
      <c r="AN50" s="358"/>
      <c r="AO50" s="933"/>
      <c r="AP50" s="933"/>
      <c r="AQ50" s="933"/>
      <c r="AR50" s="933"/>
      <c r="AS50" s="933"/>
      <c r="AT50" s="987"/>
      <c r="AU50" s="125"/>
      <c r="AV50" s="125"/>
      <c r="AW50" s="125"/>
      <c r="AX50" s="125"/>
      <c r="AY50" s="125"/>
      <c r="AZ50" s="125"/>
      <c r="BA50" s="125"/>
      <c r="BB50" s="125"/>
      <c r="BC50" s="125"/>
      <c r="BD50" s="125"/>
      <c r="BE50" s="125"/>
      <c r="BF50" s="125"/>
      <c r="BG50" s="125"/>
      <c r="BH50" s="125"/>
      <c r="BI50" s="125"/>
      <c r="BJ50" s="125"/>
      <c r="BK50" s="125"/>
    </row>
    <row r="51" spans="1:63" s="113" customFormat="1" x14ac:dyDescent="0.2">
      <c r="A51" s="969"/>
      <c r="B51" s="970"/>
      <c r="C51" s="933"/>
      <c r="D51" s="933"/>
      <c r="E51" s="933"/>
      <c r="F51" s="849"/>
      <c r="G51" s="933"/>
      <c r="H51" s="935"/>
      <c r="I51" s="977"/>
      <c r="J51" s="979"/>
      <c r="K51" s="981"/>
      <c r="L51" s="979">
        <f t="shared" si="57"/>
        <v>0</v>
      </c>
      <c r="M51" s="977"/>
      <c r="N51" s="979"/>
      <c r="O51" s="973"/>
      <c r="P51" s="364">
        <v>5</v>
      </c>
      <c r="Q51" s="236"/>
      <c r="R51" s="237" t="str">
        <f t="shared" si="63"/>
        <v/>
      </c>
      <c r="S51" s="354"/>
      <c r="T51" s="354"/>
      <c r="U51" s="370" t="str">
        <f t="shared" si="58"/>
        <v/>
      </c>
      <c r="V51" s="354"/>
      <c r="W51" s="354"/>
      <c r="X51" s="354"/>
      <c r="Y51" s="371" t="str">
        <f t="shared" si="64"/>
        <v/>
      </c>
      <c r="Z51" s="372" t="str">
        <f t="shared" si="59"/>
        <v/>
      </c>
      <c r="AA51" s="370" t="str">
        <f t="shared" si="60"/>
        <v/>
      </c>
      <c r="AB51" s="372" t="str">
        <f t="shared" si="61"/>
        <v/>
      </c>
      <c r="AC51" s="370" t="str">
        <f t="shared" si="65"/>
        <v/>
      </c>
      <c r="AD51" s="373" t="str">
        <f t="shared" ref="AD51:AD52" si="66">IFERROR(IF(OR(AND(Z51="Muy Baja",AB51="Leve"),AND(Z51="Muy Baja",AB51="Menor"),AND(Z51="Baja",AB51="Leve")),"Bajo",IF(OR(AND(Z51="Muy baja",AB51="Moderado"),AND(Z51="Baja",AB51="Menor"),AND(Z51="Baja",AB51="Moderado"),AND(Z51="Media",AB51="Leve"),AND(Z51="Media",AB51="Menor"),AND(Z51="Media",AB51="Moderado"),AND(Z51="Alta",AB51="Leve"),AND(Z51="Alta",AB51="Menor")),"Moderado",IF(OR(AND(Z51="Muy Baja",AB51="Mayor"),AND(Z51="Baja",AB51="Mayor"),AND(Z51="Media",AB51="Mayor"),AND(Z51="Alta",AB51="Moderado"),AND(Z51="Alta",AB51="Mayor"),AND(Z51="Muy Alta",AB51="Leve"),AND(Z51="Muy Alta",AB51="Menor"),AND(Z51="Muy Alta",AB51="Moderado"),AND(Z51="Muy Alta",AB51="Mayor")),"Alto",IF(OR(AND(Z51="Muy Baja",AB51="Catastrófico"),AND(Z51="Baja",AB51="Catastrófico"),AND(Z51="Media",AB51="Catastrófico"),AND(Z51="Alta",AB51="Catastrófico"),AND(Z51="Muy Alta",AB51="Catastrófico")),"Extremo","")))),"")</f>
        <v/>
      </c>
      <c r="AE51" s="975"/>
      <c r="AF51" s="356"/>
      <c r="AG51" s="358"/>
      <c r="AH51" s="241"/>
      <c r="AI51" s="241"/>
      <c r="AJ51" s="933"/>
      <c r="AK51" s="933"/>
      <c r="AL51" s="933"/>
      <c r="AM51" s="241"/>
      <c r="AN51" s="358"/>
      <c r="AO51" s="933"/>
      <c r="AP51" s="933"/>
      <c r="AQ51" s="933"/>
      <c r="AR51" s="933"/>
      <c r="AS51" s="933"/>
      <c r="AT51" s="987"/>
      <c r="AU51" s="125"/>
      <c r="AV51" s="125"/>
      <c r="AW51" s="125"/>
      <c r="AX51" s="125"/>
      <c r="AY51" s="125"/>
      <c r="AZ51" s="125"/>
      <c r="BA51" s="125"/>
      <c r="BB51" s="125"/>
      <c r="BC51" s="125"/>
      <c r="BD51" s="125"/>
      <c r="BE51" s="125"/>
      <c r="BF51" s="125"/>
      <c r="BG51" s="125"/>
      <c r="BH51" s="125"/>
      <c r="BI51" s="125"/>
      <c r="BJ51" s="125"/>
      <c r="BK51" s="125"/>
    </row>
    <row r="52" spans="1:63" s="113" customFormat="1" x14ac:dyDescent="0.2">
      <c r="A52" s="969"/>
      <c r="B52" s="970"/>
      <c r="C52" s="933"/>
      <c r="D52" s="933"/>
      <c r="E52" s="933"/>
      <c r="F52" s="849"/>
      <c r="G52" s="933"/>
      <c r="H52" s="935"/>
      <c r="I52" s="977"/>
      <c r="J52" s="979"/>
      <c r="K52" s="981"/>
      <c r="L52" s="979">
        <f t="shared" si="57"/>
        <v>0</v>
      </c>
      <c r="M52" s="977"/>
      <c r="N52" s="979"/>
      <c r="O52" s="973"/>
      <c r="P52" s="364">
        <v>6</v>
      </c>
      <c r="Q52" s="236"/>
      <c r="R52" s="237" t="str">
        <f t="shared" si="63"/>
        <v/>
      </c>
      <c r="S52" s="354"/>
      <c r="T52" s="354"/>
      <c r="U52" s="370" t="str">
        <f t="shared" si="58"/>
        <v/>
      </c>
      <c r="V52" s="354"/>
      <c r="W52" s="354"/>
      <c r="X52" s="354"/>
      <c r="Y52" s="371" t="str">
        <f t="shared" si="64"/>
        <v/>
      </c>
      <c r="Z52" s="372" t="str">
        <f t="shared" si="59"/>
        <v/>
      </c>
      <c r="AA52" s="370" t="str">
        <f t="shared" si="60"/>
        <v/>
      </c>
      <c r="AB52" s="372" t="str">
        <f t="shared" si="61"/>
        <v/>
      </c>
      <c r="AC52" s="370" t="str">
        <f t="shared" si="65"/>
        <v/>
      </c>
      <c r="AD52" s="373" t="str">
        <f t="shared" si="66"/>
        <v/>
      </c>
      <c r="AE52" s="975"/>
      <c r="AF52" s="356"/>
      <c r="AG52" s="358"/>
      <c r="AH52" s="241"/>
      <c r="AI52" s="241"/>
      <c r="AJ52" s="933"/>
      <c r="AK52" s="933"/>
      <c r="AL52" s="933"/>
      <c r="AM52" s="241"/>
      <c r="AN52" s="358"/>
      <c r="AO52" s="933"/>
      <c r="AP52" s="933"/>
      <c r="AQ52" s="933"/>
      <c r="AR52" s="933"/>
      <c r="AS52" s="933"/>
      <c r="AT52" s="987"/>
      <c r="AU52" s="125"/>
      <c r="AV52" s="125"/>
      <c r="AW52" s="125"/>
      <c r="AX52" s="125"/>
      <c r="AY52" s="125"/>
      <c r="AZ52" s="125"/>
      <c r="BA52" s="125"/>
      <c r="BB52" s="125"/>
      <c r="BC52" s="125"/>
      <c r="BD52" s="125"/>
      <c r="BE52" s="125"/>
      <c r="BF52" s="125"/>
      <c r="BG52" s="125"/>
      <c r="BH52" s="125"/>
      <c r="BI52" s="125"/>
      <c r="BJ52" s="125"/>
      <c r="BK52" s="125"/>
    </row>
    <row r="53" spans="1:63" s="113" customFormat="1" x14ac:dyDescent="0.2">
      <c r="A53" s="969">
        <v>8</v>
      </c>
      <c r="B53" s="970"/>
      <c r="C53" s="933"/>
      <c r="D53" s="933"/>
      <c r="E53" s="933"/>
      <c r="F53" s="849" t="s">
        <v>392</v>
      </c>
      <c r="G53" s="933"/>
      <c r="H53" s="935"/>
      <c r="I53" s="977" t="str">
        <f>IF(H53&lt;=0,"",IF(H53&lt;=2,"Muy Baja",IF(H53&lt;=24,"Baja",IF(H53&lt;=500,"Media",IF(H53&lt;=5000,"Alta","Muy Alta")))))</f>
        <v/>
      </c>
      <c r="J53" s="979" t="str">
        <f>IF(I53="","",IF(I53="Muy Baja",0.2,IF(I53="Baja",0.4,IF(I53="Media",0.6,IF(I53="Alta",0.8,IF(I53="Muy Alta",1,))))))</f>
        <v/>
      </c>
      <c r="K53" s="981"/>
      <c r="L53" s="979">
        <f>IF(NOT(ISERROR(MATCH(K53,'Tabla Impacto'!$B$221:$B$223,0))),'Tabla Impacto'!$F$223&amp;"Por favor no seleccionar los criterios de impacto(Afectación Económica o presupuestal y Pérdida Reputacional)",K53)</f>
        <v>0</v>
      </c>
      <c r="M53" s="977" t="str">
        <f>IF(OR(L53='Tabla Impacto'!$C$11,L53='Tabla Impacto'!$D$11),"Leve",IF(OR(L53='Tabla Impacto'!$C$12,L53='Tabla Impacto'!$D$12),"Menor",IF(OR(L53='Tabla Impacto'!$C$13,L53='Tabla Impacto'!$D$13),"Moderado",IF(OR(L53='Tabla Impacto'!$C$14,L53='Tabla Impacto'!$D$14),"Mayor",IF(OR(L53='Tabla Impacto'!$C$15,L53='Tabla Impacto'!$D$15),"Catastrófico","")))))</f>
        <v/>
      </c>
      <c r="N53" s="979" t="str">
        <f>IF(M53="","",IF(M53="Leve",0.2,IF(M53="Menor",0.4,IF(M53="Moderado",0.6,IF(M53="Mayor",0.8,IF(M53="Catastrófico",1,))))))</f>
        <v/>
      </c>
      <c r="O53" s="973" t="str">
        <f>IF(OR(AND(I53="Muy Baja",M53="Leve"),AND(I53="Muy Baja",M53="Menor"),AND(I53="Baja",M53="Leve")),"Bajo",IF(OR(AND(I53="Muy baja",M53="Moderado"),AND(I53="Baja",M53="Menor"),AND(I53="Baja",M53="Moderado"),AND(I53="Media",M53="Leve"),AND(I53="Media",M53="Menor"),AND(I53="Media",M53="Moderado"),AND(I53="Alta",M53="Leve"),AND(I53="Alta",M53="Menor")),"Moderado",IF(OR(AND(I53="Muy Baja",M53="Mayor"),AND(I53="Baja",M53="Mayor"),AND(I53="Media",M53="Mayor"),AND(I53="Alta",M53="Moderado"),AND(I53="Alta",M53="Mayor"),AND(I53="Muy Alta",M53="Leve"),AND(I53="Muy Alta",M53="Menor"),AND(I53="Muy Alta",M53="Moderado"),AND(I53="Muy Alta",M53="Mayor")),"Alto",IF(OR(AND(I53="Muy Baja",M53="Catastrófico"),AND(I53="Baja",M53="Catastrófico"),AND(I53="Media",M53="Catastrófico"),AND(I53="Alta",M53="Catastrófico"),AND(I53="Muy Alta",M53="Catastrófico")),"Extremo",""))))</f>
        <v/>
      </c>
      <c r="P53" s="364">
        <v>1</v>
      </c>
      <c r="Q53" s="236"/>
      <c r="R53" s="237" t="str">
        <f>IF(OR(S53="Preventivo",S53="Detectivo"),"Probabilidad",IF(S53="Correctivo","Impacto",""))</f>
        <v/>
      </c>
      <c r="S53" s="354"/>
      <c r="T53" s="354"/>
      <c r="U53" s="370" t="str">
        <f>IF(AND(S53="Preventivo",T53="Automático"),"50%",IF(AND(S53="Preventivo",T53="Manual"),"40%",IF(AND(S53="Detectivo",T53="Automático"),"40%",IF(AND(S53="Detectivo",T53="Manual"),"30%",IF(AND(S53="Correctivo",T53="Automático"),"35%",IF(AND(S53="Correctivo",T53="Manual"),"25%",""))))))</f>
        <v/>
      </c>
      <c r="V53" s="354"/>
      <c r="W53" s="354"/>
      <c r="X53" s="354"/>
      <c r="Y53" s="371" t="str">
        <f>IFERROR(IF(R53="Probabilidad",(J53-(+J53*U53)),IF(R53="Impacto",J53,"")),"")</f>
        <v/>
      </c>
      <c r="Z53" s="372" t="str">
        <f>IFERROR(IF(Y53="","",IF(Y53&lt;=0.2,"Muy Baja",IF(Y53&lt;=0.4,"Baja",IF(Y53&lt;=0.6,"Media",IF(Y53&lt;=0.8,"Alta","Muy Alta"))))),"")</f>
        <v/>
      </c>
      <c r="AA53" s="370" t="str">
        <f>+Y53</f>
        <v/>
      </c>
      <c r="AB53" s="372" t="str">
        <f>IFERROR(IF(AC53="","",IF(AC53&lt;=0.2,"Leve",IF(AC53&lt;=0.4,"Menor",IF(AC53&lt;=0.6,"Moderado",IF(AC53&lt;=0.8,"Mayor","Catastrófico"))))),"")</f>
        <v/>
      </c>
      <c r="AC53" s="370" t="str">
        <f>IFERROR(IF(R53="Impacto",(N53-(+N53*U53)),IF(R53="Probabilidad",N53,"")),"")</f>
        <v/>
      </c>
      <c r="AD53" s="373" t="str">
        <f>IFERROR(IF(OR(AND(Z53="Muy Baja",AB53="Leve"),AND(Z53="Muy Baja",AB53="Menor"),AND(Z53="Baja",AB53="Leve")),"Bajo",IF(OR(AND(Z53="Muy baja",AB53="Moderado"),AND(Z53="Baja",AB53="Menor"),AND(Z53="Baja",AB53="Moderado"),AND(Z53="Media",AB53="Leve"),AND(Z53="Media",AB53="Menor"),AND(Z53="Media",AB53="Moderado"),AND(Z53="Alta",AB53="Leve"),AND(Z53="Alta",AB53="Menor")),"Moderado",IF(OR(AND(Z53="Muy Baja",AB53="Mayor"),AND(Z53="Baja",AB53="Mayor"),AND(Z53="Media",AB53="Mayor"),AND(Z53="Alta",AB53="Moderado"),AND(Z53="Alta",AB53="Mayor"),AND(Z53="Muy Alta",AB53="Leve"),AND(Z53="Muy Alta",AB53="Menor"),AND(Z53="Muy Alta",AB53="Moderado"),AND(Z53="Muy Alta",AB53="Mayor")),"Alto",IF(OR(AND(Z53="Muy Baja",AB53="Catastrófico"),AND(Z53="Baja",AB53="Catastrófico"),AND(Z53="Media",AB53="Catastrófico"),AND(Z53="Alta",AB53="Catastrófico"),AND(Z53="Muy Alta",AB53="Catastrófico")),"Extremo","")))),"")</f>
        <v/>
      </c>
      <c r="AE53" s="975"/>
      <c r="AF53" s="356"/>
      <c r="AG53" s="358"/>
      <c r="AH53" s="241"/>
      <c r="AI53" s="241"/>
      <c r="AJ53" s="933"/>
      <c r="AK53" s="933"/>
      <c r="AL53" s="933"/>
      <c r="AM53" s="241"/>
      <c r="AN53" s="358"/>
      <c r="AO53" s="933"/>
      <c r="AP53" s="933"/>
      <c r="AQ53" s="988"/>
      <c r="AR53" s="933"/>
      <c r="AS53" s="933"/>
      <c r="AT53" s="987"/>
      <c r="AU53" s="125"/>
      <c r="AV53" s="125"/>
      <c r="AW53" s="125"/>
      <c r="AX53" s="125"/>
      <c r="AY53" s="125"/>
      <c r="AZ53" s="125"/>
      <c r="BA53" s="125"/>
      <c r="BB53" s="125"/>
      <c r="BC53" s="125"/>
      <c r="BD53" s="125"/>
      <c r="BE53" s="125"/>
      <c r="BF53" s="125"/>
      <c r="BG53" s="125"/>
      <c r="BH53" s="125"/>
      <c r="BI53" s="125"/>
      <c r="BJ53" s="125"/>
      <c r="BK53" s="125"/>
    </row>
    <row r="54" spans="1:63" s="113" customFormat="1" x14ac:dyDescent="0.2">
      <c r="A54" s="969"/>
      <c r="B54" s="970"/>
      <c r="C54" s="933"/>
      <c r="D54" s="933"/>
      <c r="E54" s="933"/>
      <c r="F54" s="849"/>
      <c r="G54" s="933"/>
      <c r="H54" s="935"/>
      <c r="I54" s="977"/>
      <c r="J54" s="979"/>
      <c r="K54" s="981"/>
      <c r="L54" s="979">
        <f>IF(NOT(ISERROR(MATCH(K54,_xlfn.ANCHORARRAY(F65),0))),J67&amp;"Por favor no seleccionar los criterios de impacto",K54)</f>
        <v>0</v>
      </c>
      <c r="M54" s="977"/>
      <c r="N54" s="979"/>
      <c r="O54" s="973"/>
      <c r="P54" s="364">
        <v>2</v>
      </c>
      <c r="Q54" s="236"/>
      <c r="R54" s="237" t="str">
        <f>IF(OR(S54="Preventivo",S54="Detectivo"),"Probabilidad",IF(S54="Correctivo","Impacto",""))</f>
        <v/>
      </c>
      <c r="S54" s="354"/>
      <c r="T54" s="354"/>
      <c r="U54" s="370" t="str">
        <f t="shared" ref="U54:U58" si="67">IF(AND(S54="Preventivo",T54="Automático"),"50%",IF(AND(S54="Preventivo",T54="Manual"),"40%",IF(AND(S54="Detectivo",T54="Automático"),"40%",IF(AND(S54="Detectivo",T54="Manual"),"30%",IF(AND(S54="Correctivo",T54="Automático"),"35%",IF(AND(S54="Correctivo",T54="Manual"),"25%",""))))))</f>
        <v/>
      </c>
      <c r="V54" s="354"/>
      <c r="W54" s="354"/>
      <c r="X54" s="354"/>
      <c r="Y54" s="371" t="str">
        <f>IFERROR(IF(AND(R53="Probabilidad",R54="Probabilidad"),(AA53-(+AA53*U54)),IF(R54="Probabilidad",(J53-(+J53*U54)),IF(R54="Impacto",AA53,""))),"")</f>
        <v/>
      </c>
      <c r="Z54" s="372" t="str">
        <f t="shared" ref="Z54:Z58" si="68">IFERROR(IF(Y54="","",IF(Y54&lt;=0.2,"Muy Baja",IF(Y54&lt;=0.4,"Baja",IF(Y54&lt;=0.6,"Media",IF(Y54&lt;=0.8,"Alta","Muy Alta"))))),"")</f>
        <v/>
      </c>
      <c r="AA54" s="370" t="str">
        <f t="shared" ref="AA54:AA58" si="69">+Y54</f>
        <v/>
      </c>
      <c r="AB54" s="372" t="str">
        <f t="shared" ref="AB54:AB58" si="70">IFERROR(IF(AC54="","",IF(AC54&lt;=0.2,"Leve",IF(AC54&lt;=0.4,"Menor",IF(AC54&lt;=0.6,"Moderado",IF(AC54&lt;=0.8,"Mayor","Catastrófico"))))),"")</f>
        <v/>
      </c>
      <c r="AC54" s="370" t="str">
        <f>IFERROR(IF(AND(R53="Impacto",R54="Impacto"),(AC53-(+AC53*U54)),IF(R54="Impacto",(N53-(+N53*U54)),IF(R54="Probabilidad",AC53,""))),"")</f>
        <v/>
      </c>
      <c r="AD54" s="373" t="str">
        <f t="shared" ref="AD54:AD55" si="71">IFERROR(IF(OR(AND(Z54="Muy Baja",AB54="Leve"),AND(Z54="Muy Baja",AB54="Menor"),AND(Z54="Baja",AB54="Leve")),"Bajo",IF(OR(AND(Z54="Muy baja",AB54="Moderado"),AND(Z54="Baja",AB54="Menor"),AND(Z54="Baja",AB54="Moderado"),AND(Z54="Media",AB54="Leve"),AND(Z54="Media",AB54="Menor"),AND(Z54="Media",AB54="Moderado"),AND(Z54="Alta",AB54="Leve"),AND(Z54="Alta",AB54="Menor")),"Moderado",IF(OR(AND(Z54="Muy Baja",AB54="Mayor"),AND(Z54="Baja",AB54="Mayor"),AND(Z54="Media",AB54="Mayor"),AND(Z54="Alta",AB54="Moderado"),AND(Z54="Alta",AB54="Mayor"),AND(Z54="Muy Alta",AB54="Leve"),AND(Z54="Muy Alta",AB54="Menor"),AND(Z54="Muy Alta",AB54="Moderado"),AND(Z54="Muy Alta",AB54="Mayor")),"Alto",IF(OR(AND(Z54="Muy Baja",AB54="Catastrófico"),AND(Z54="Baja",AB54="Catastrófico"),AND(Z54="Media",AB54="Catastrófico"),AND(Z54="Alta",AB54="Catastrófico"),AND(Z54="Muy Alta",AB54="Catastrófico")),"Extremo","")))),"")</f>
        <v/>
      </c>
      <c r="AE54" s="975"/>
      <c r="AF54" s="356"/>
      <c r="AG54" s="358"/>
      <c r="AH54" s="241"/>
      <c r="AI54" s="241"/>
      <c r="AJ54" s="933"/>
      <c r="AK54" s="933"/>
      <c r="AL54" s="933"/>
      <c r="AM54" s="241"/>
      <c r="AN54" s="358"/>
      <c r="AO54" s="933"/>
      <c r="AP54" s="933"/>
      <c r="AQ54" s="933"/>
      <c r="AR54" s="933"/>
      <c r="AS54" s="933"/>
      <c r="AT54" s="987"/>
      <c r="AU54" s="125"/>
      <c r="AV54" s="125"/>
      <c r="AW54" s="125"/>
      <c r="AX54" s="125"/>
      <c r="AY54" s="125"/>
      <c r="AZ54" s="125"/>
      <c r="BA54" s="125"/>
      <c r="BB54" s="125"/>
      <c r="BC54" s="125"/>
      <c r="BD54" s="125"/>
      <c r="BE54" s="125"/>
      <c r="BF54" s="125"/>
      <c r="BG54" s="125"/>
      <c r="BH54" s="125"/>
      <c r="BI54" s="125"/>
      <c r="BJ54" s="125"/>
      <c r="BK54" s="125"/>
    </row>
    <row r="55" spans="1:63" s="113" customFormat="1" x14ac:dyDescent="0.2">
      <c r="A55" s="969"/>
      <c r="B55" s="970"/>
      <c r="C55" s="933"/>
      <c r="D55" s="933"/>
      <c r="E55" s="933"/>
      <c r="F55" s="849"/>
      <c r="G55" s="933"/>
      <c r="H55" s="935"/>
      <c r="I55" s="977"/>
      <c r="J55" s="979"/>
      <c r="K55" s="981"/>
      <c r="L55" s="979">
        <f>IF(NOT(ISERROR(MATCH(K55,_xlfn.ANCHORARRAY(F66),0))),J68&amp;"Por favor no seleccionar los criterios de impacto",K55)</f>
        <v>0</v>
      </c>
      <c r="M55" s="977"/>
      <c r="N55" s="979"/>
      <c r="O55" s="973"/>
      <c r="P55" s="364">
        <v>3</v>
      </c>
      <c r="Q55" s="242"/>
      <c r="R55" s="237" t="str">
        <f>IF(OR(S55="Preventivo",S55="Detectivo"),"Probabilidad",IF(S55="Correctivo","Impacto",""))</f>
        <v/>
      </c>
      <c r="S55" s="354"/>
      <c r="T55" s="354"/>
      <c r="U55" s="370" t="str">
        <f t="shared" si="67"/>
        <v/>
      </c>
      <c r="V55" s="354"/>
      <c r="W55" s="354"/>
      <c r="X55" s="354"/>
      <c r="Y55" s="371" t="str">
        <f>IFERROR(IF(AND(R54="Probabilidad",R55="Probabilidad"),(AA54-(+AA54*U55)),IF(AND(R54="Impacto",R55="Probabilidad"),(AA53-(+AA53*U55)),IF(R55="Impacto",AA54,""))),"")</f>
        <v/>
      </c>
      <c r="Z55" s="372" t="str">
        <f t="shared" si="68"/>
        <v/>
      </c>
      <c r="AA55" s="370" t="str">
        <f t="shared" si="69"/>
        <v/>
      </c>
      <c r="AB55" s="372" t="str">
        <f t="shared" si="70"/>
        <v/>
      </c>
      <c r="AC55" s="370" t="str">
        <f>IFERROR(IF(AND(R54="Impacto",R55="Impacto"),(AC54-(+AC54*U55)),IF(AND(R54="Probabilidad",R55="Impacto"),(AC53-(+AC53*U55)),IF(R55="Probabilidad",AC54,""))),"")</f>
        <v/>
      </c>
      <c r="AD55" s="373" t="str">
        <f t="shared" si="71"/>
        <v/>
      </c>
      <c r="AE55" s="975"/>
      <c r="AF55" s="356"/>
      <c r="AG55" s="358"/>
      <c r="AH55" s="241"/>
      <c r="AI55" s="241"/>
      <c r="AJ55" s="933"/>
      <c r="AK55" s="933"/>
      <c r="AL55" s="933"/>
      <c r="AM55" s="241"/>
      <c r="AN55" s="358"/>
      <c r="AO55" s="933"/>
      <c r="AP55" s="933"/>
      <c r="AQ55" s="933"/>
      <c r="AR55" s="933"/>
      <c r="AS55" s="933"/>
      <c r="AT55" s="987"/>
      <c r="AU55" s="125"/>
      <c r="AV55" s="125"/>
      <c r="AW55" s="125"/>
      <c r="AX55" s="125"/>
      <c r="AY55" s="125"/>
      <c r="AZ55" s="125"/>
      <c r="BA55" s="125"/>
      <c r="BB55" s="125"/>
      <c r="BC55" s="125"/>
      <c r="BD55" s="125"/>
      <c r="BE55" s="125"/>
      <c r="BF55" s="125"/>
      <c r="BG55" s="125"/>
      <c r="BH55" s="125"/>
      <c r="BI55" s="125"/>
      <c r="BJ55" s="125"/>
      <c r="BK55" s="125"/>
    </row>
    <row r="56" spans="1:63" s="113" customFormat="1" x14ac:dyDescent="0.2">
      <c r="A56" s="969"/>
      <c r="B56" s="970"/>
      <c r="C56" s="933"/>
      <c r="D56" s="933"/>
      <c r="E56" s="933"/>
      <c r="F56" s="849"/>
      <c r="G56" s="933"/>
      <c r="H56" s="935"/>
      <c r="I56" s="977"/>
      <c r="J56" s="979"/>
      <c r="K56" s="981"/>
      <c r="L56" s="979">
        <f>IF(NOT(ISERROR(MATCH(K56,_xlfn.ANCHORARRAY(F67),0))),J69&amp;"Por favor no seleccionar los criterios de impacto",K56)</f>
        <v>0</v>
      </c>
      <c r="M56" s="977"/>
      <c r="N56" s="979"/>
      <c r="O56" s="973"/>
      <c r="P56" s="364">
        <v>4</v>
      </c>
      <c r="Q56" s="236"/>
      <c r="R56" s="237" t="str">
        <f t="shared" ref="R56:R58" si="72">IF(OR(S56="Preventivo",S56="Detectivo"),"Probabilidad",IF(S56="Correctivo","Impacto",""))</f>
        <v/>
      </c>
      <c r="S56" s="354"/>
      <c r="T56" s="354"/>
      <c r="U56" s="370" t="str">
        <f t="shared" si="67"/>
        <v/>
      </c>
      <c r="V56" s="354"/>
      <c r="W56" s="354"/>
      <c r="X56" s="354"/>
      <c r="Y56" s="371" t="str">
        <f t="shared" ref="Y56:Y58" si="73">IFERROR(IF(AND(R55="Probabilidad",R56="Probabilidad"),(AA55-(+AA55*U56)),IF(AND(R55="Impacto",R56="Probabilidad"),(AA54-(+AA54*U56)),IF(R56="Impacto",AA55,""))),"")</f>
        <v/>
      </c>
      <c r="Z56" s="372" t="str">
        <f t="shared" si="68"/>
        <v/>
      </c>
      <c r="AA56" s="370" t="str">
        <f t="shared" si="69"/>
        <v/>
      </c>
      <c r="AB56" s="372" t="str">
        <f t="shared" si="70"/>
        <v/>
      </c>
      <c r="AC56" s="370" t="str">
        <f t="shared" ref="AC56:AC58" si="74">IFERROR(IF(AND(R55="Impacto",R56="Impacto"),(AC55-(+AC55*U56)),IF(AND(R55="Probabilidad",R56="Impacto"),(AC54-(+AC54*U56)),IF(R56="Probabilidad",AC55,""))),"")</f>
        <v/>
      </c>
      <c r="AD56" s="373" t="str">
        <f>IFERROR(IF(OR(AND(Z56="Muy Baja",AB56="Leve"),AND(Z56="Muy Baja",AB56="Menor"),AND(Z56="Baja",AB56="Leve")),"Bajo",IF(OR(AND(Z56="Muy baja",AB56="Moderado"),AND(Z56="Baja",AB56="Menor"),AND(Z56="Baja",AB56="Moderado"),AND(Z56="Media",AB56="Leve"),AND(Z56="Media",AB56="Menor"),AND(Z56="Media",AB56="Moderado"),AND(Z56="Alta",AB56="Leve"),AND(Z56="Alta",AB56="Menor")),"Moderado",IF(OR(AND(Z56="Muy Baja",AB56="Mayor"),AND(Z56="Baja",AB56="Mayor"),AND(Z56="Media",AB56="Mayor"),AND(Z56="Alta",AB56="Moderado"),AND(Z56="Alta",AB56="Mayor"),AND(Z56="Muy Alta",AB56="Leve"),AND(Z56="Muy Alta",AB56="Menor"),AND(Z56="Muy Alta",AB56="Moderado"),AND(Z56="Muy Alta",AB56="Mayor")),"Alto",IF(OR(AND(Z56="Muy Baja",AB56="Catastrófico"),AND(Z56="Baja",AB56="Catastrófico"),AND(Z56="Media",AB56="Catastrófico"),AND(Z56="Alta",AB56="Catastrófico"),AND(Z56="Muy Alta",AB56="Catastrófico")),"Extremo","")))),"")</f>
        <v/>
      </c>
      <c r="AE56" s="975"/>
      <c r="AF56" s="356"/>
      <c r="AG56" s="358"/>
      <c r="AH56" s="241"/>
      <c r="AI56" s="241"/>
      <c r="AJ56" s="933"/>
      <c r="AK56" s="933"/>
      <c r="AL56" s="933"/>
      <c r="AM56" s="241"/>
      <c r="AN56" s="358"/>
      <c r="AO56" s="933"/>
      <c r="AP56" s="933"/>
      <c r="AQ56" s="933"/>
      <c r="AR56" s="933"/>
      <c r="AS56" s="933"/>
      <c r="AT56" s="987"/>
      <c r="AU56" s="125"/>
      <c r="AV56" s="125"/>
      <c r="AW56" s="125"/>
      <c r="AX56" s="125"/>
      <c r="AY56" s="125"/>
      <c r="AZ56" s="125"/>
      <c r="BA56" s="125"/>
      <c r="BB56" s="125"/>
      <c r="BC56" s="125"/>
      <c r="BD56" s="125"/>
      <c r="BE56" s="125"/>
      <c r="BF56" s="125"/>
      <c r="BG56" s="125"/>
      <c r="BH56" s="125"/>
      <c r="BI56" s="125"/>
      <c r="BJ56" s="125"/>
      <c r="BK56" s="125"/>
    </row>
    <row r="57" spans="1:63" s="113" customFormat="1" x14ac:dyDescent="0.2">
      <c r="A57" s="969"/>
      <c r="B57" s="970"/>
      <c r="C57" s="933"/>
      <c r="D57" s="933"/>
      <c r="E57" s="933"/>
      <c r="F57" s="849"/>
      <c r="G57" s="933"/>
      <c r="H57" s="935"/>
      <c r="I57" s="977"/>
      <c r="J57" s="979"/>
      <c r="K57" s="981"/>
      <c r="L57" s="979">
        <f>IF(NOT(ISERROR(MATCH(K57,_xlfn.ANCHORARRAY(F68),0))),J70&amp;"Por favor no seleccionar los criterios de impacto",K57)</f>
        <v>0</v>
      </c>
      <c r="M57" s="977"/>
      <c r="N57" s="979"/>
      <c r="O57" s="973"/>
      <c r="P57" s="364">
        <v>5</v>
      </c>
      <c r="Q57" s="236"/>
      <c r="R57" s="237" t="str">
        <f t="shared" si="72"/>
        <v/>
      </c>
      <c r="S57" s="354"/>
      <c r="T57" s="354"/>
      <c r="U57" s="370" t="str">
        <f t="shared" si="67"/>
        <v/>
      </c>
      <c r="V57" s="354"/>
      <c r="W57" s="354"/>
      <c r="X57" s="354"/>
      <c r="Y57" s="371" t="str">
        <f t="shared" si="73"/>
        <v/>
      </c>
      <c r="Z57" s="372" t="str">
        <f t="shared" si="68"/>
        <v/>
      </c>
      <c r="AA57" s="370" t="str">
        <f t="shared" si="69"/>
        <v/>
      </c>
      <c r="AB57" s="372" t="str">
        <f t="shared" si="70"/>
        <v/>
      </c>
      <c r="AC57" s="370" t="str">
        <f t="shared" si="74"/>
        <v/>
      </c>
      <c r="AD57" s="373" t="str">
        <f t="shared" ref="AD57:AD58" si="75">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
      </c>
      <c r="AE57" s="975"/>
      <c r="AF57" s="356"/>
      <c r="AG57" s="358"/>
      <c r="AH57" s="241"/>
      <c r="AI57" s="241"/>
      <c r="AJ57" s="933"/>
      <c r="AK57" s="933"/>
      <c r="AL57" s="933"/>
      <c r="AM57" s="241"/>
      <c r="AN57" s="358"/>
      <c r="AO57" s="933"/>
      <c r="AP57" s="933"/>
      <c r="AQ57" s="933"/>
      <c r="AR57" s="933"/>
      <c r="AS57" s="933"/>
      <c r="AT57" s="987"/>
      <c r="AU57" s="125"/>
      <c r="AV57" s="125"/>
      <c r="AW57" s="125"/>
      <c r="AX57" s="125"/>
      <c r="AY57" s="125"/>
      <c r="AZ57" s="125"/>
      <c r="BA57" s="125"/>
      <c r="BB57" s="125"/>
      <c r="BC57" s="125"/>
      <c r="BD57" s="125"/>
      <c r="BE57" s="125"/>
      <c r="BF57" s="125"/>
      <c r="BG57" s="125"/>
      <c r="BH57" s="125"/>
      <c r="BI57" s="125"/>
      <c r="BJ57" s="125"/>
      <c r="BK57" s="125"/>
    </row>
    <row r="58" spans="1:63" s="113" customFormat="1" x14ac:dyDescent="0.2">
      <c r="A58" s="969"/>
      <c r="B58" s="970"/>
      <c r="C58" s="933"/>
      <c r="D58" s="933"/>
      <c r="E58" s="933"/>
      <c r="F58" s="849"/>
      <c r="G58" s="933"/>
      <c r="H58" s="935"/>
      <c r="I58" s="977"/>
      <c r="J58" s="979"/>
      <c r="K58" s="981"/>
      <c r="L58" s="979">
        <f>IF(NOT(ISERROR(MATCH(K58,_xlfn.ANCHORARRAY(F69),0))),#REF!&amp;"Por favor no seleccionar los criterios de impacto",K58)</f>
        <v>0</v>
      </c>
      <c r="M58" s="977"/>
      <c r="N58" s="979"/>
      <c r="O58" s="973"/>
      <c r="P58" s="364">
        <v>6</v>
      </c>
      <c r="Q58" s="236"/>
      <c r="R58" s="237" t="str">
        <f t="shared" si="72"/>
        <v/>
      </c>
      <c r="S58" s="354"/>
      <c r="T58" s="354"/>
      <c r="U58" s="370" t="str">
        <f t="shared" si="67"/>
        <v/>
      </c>
      <c r="V58" s="354"/>
      <c r="W58" s="354"/>
      <c r="X58" s="354"/>
      <c r="Y58" s="371" t="str">
        <f t="shared" si="73"/>
        <v/>
      </c>
      <c r="Z58" s="372" t="str">
        <f t="shared" si="68"/>
        <v/>
      </c>
      <c r="AA58" s="370" t="str">
        <f t="shared" si="69"/>
        <v/>
      </c>
      <c r="AB58" s="372" t="str">
        <f t="shared" si="70"/>
        <v/>
      </c>
      <c r="AC58" s="370" t="str">
        <f t="shared" si="74"/>
        <v/>
      </c>
      <c r="AD58" s="373" t="str">
        <f t="shared" si="75"/>
        <v/>
      </c>
      <c r="AE58" s="975"/>
      <c r="AF58" s="356"/>
      <c r="AG58" s="358"/>
      <c r="AH58" s="241"/>
      <c r="AI58" s="241"/>
      <c r="AJ58" s="933"/>
      <c r="AK58" s="933"/>
      <c r="AL58" s="933"/>
      <c r="AM58" s="241"/>
      <c r="AN58" s="358"/>
      <c r="AO58" s="933"/>
      <c r="AP58" s="933"/>
      <c r="AQ58" s="933"/>
      <c r="AR58" s="933"/>
      <c r="AS58" s="933"/>
      <c r="AT58" s="987"/>
      <c r="AU58" s="125"/>
      <c r="AV58" s="125"/>
      <c r="AW58" s="125"/>
      <c r="AX58" s="125"/>
      <c r="AY58" s="125"/>
      <c r="AZ58" s="125"/>
      <c r="BA58" s="125"/>
      <c r="BB58" s="125"/>
      <c r="BC58" s="125"/>
      <c r="BD58" s="125"/>
      <c r="BE58" s="125"/>
      <c r="BF58" s="125"/>
      <c r="BG58" s="125"/>
      <c r="BH58" s="125"/>
      <c r="BI58" s="125"/>
      <c r="BJ58" s="125"/>
      <c r="BK58" s="125"/>
    </row>
    <row r="59" spans="1:63" s="113" customFormat="1" x14ac:dyDescent="0.2">
      <c r="A59" s="969">
        <v>9</v>
      </c>
      <c r="B59" s="970"/>
      <c r="C59" s="933"/>
      <c r="D59" s="933"/>
      <c r="E59" s="933"/>
      <c r="F59" s="849" t="s">
        <v>392</v>
      </c>
      <c r="G59" s="933"/>
      <c r="H59" s="935"/>
      <c r="I59" s="977" t="str">
        <f>IF(H59&lt;=0,"",IF(H59&lt;=2,"Muy Baja",IF(H59&lt;=24,"Baja",IF(H59&lt;=500,"Media",IF(H59&lt;=5000,"Alta","Muy Alta")))))</f>
        <v/>
      </c>
      <c r="J59" s="979" t="str">
        <f>IF(I59="","",IF(I59="Muy Baja",0.2,IF(I59="Baja",0.4,IF(I59="Media",0.6,IF(I59="Alta",0.8,IF(I59="Muy Alta",1,))))))</f>
        <v/>
      </c>
      <c r="K59" s="981"/>
      <c r="L59" s="979">
        <f>IF(NOT(ISERROR(MATCH(K59,'Tabla Impacto'!$B$221:$B$223,0))),'Tabla Impacto'!$F$223&amp;"Por favor no seleccionar los criterios de impacto(Afectación Económica o presupuestal y Pérdida Reputacional)",K59)</f>
        <v>0</v>
      </c>
      <c r="M59" s="977" t="str">
        <f>IF(OR(L59='Tabla Impacto'!$C$11,L59='Tabla Impacto'!$D$11),"Leve",IF(OR(L59='Tabla Impacto'!$C$12,L59='Tabla Impacto'!$D$12),"Menor",IF(OR(L59='Tabla Impacto'!$C$13,L59='Tabla Impacto'!$D$13),"Moderado",IF(OR(L59='Tabla Impacto'!$C$14,L59='Tabla Impacto'!$D$14),"Mayor",IF(OR(L59='Tabla Impacto'!$C$15,L59='Tabla Impacto'!$D$15),"Catastrófico","")))))</f>
        <v/>
      </c>
      <c r="N59" s="979" t="str">
        <f>IF(M59="","",IF(M59="Leve",0.2,IF(M59="Menor",0.4,IF(M59="Moderado",0.6,IF(M59="Mayor",0.8,IF(M59="Catastrófico",1,))))))</f>
        <v/>
      </c>
      <c r="O59" s="973" t="str">
        <f>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
      </c>
      <c r="P59" s="364">
        <v>1</v>
      </c>
      <c r="Q59" s="236"/>
      <c r="R59" s="237" t="str">
        <f>IF(OR(S59="Preventivo",S59="Detectivo"),"Probabilidad",IF(S59="Correctivo","Impacto",""))</f>
        <v/>
      </c>
      <c r="S59" s="354"/>
      <c r="T59" s="354"/>
      <c r="U59" s="370" t="str">
        <f>IF(AND(S59="Preventivo",T59="Automático"),"50%",IF(AND(S59="Preventivo",T59="Manual"),"40%",IF(AND(S59="Detectivo",T59="Automático"),"40%",IF(AND(S59="Detectivo",T59="Manual"),"30%",IF(AND(S59="Correctivo",T59="Automático"),"35%",IF(AND(S59="Correctivo",T59="Manual"),"25%",""))))))</f>
        <v/>
      </c>
      <c r="V59" s="354"/>
      <c r="W59" s="354"/>
      <c r="X59" s="354"/>
      <c r="Y59" s="371" t="str">
        <f>IFERROR(IF(R59="Probabilidad",(J59-(+J59*U59)),IF(R59="Impacto",J59,"")),"")</f>
        <v/>
      </c>
      <c r="Z59" s="372" t="str">
        <f>IFERROR(IF(Y59="","",IF(Y59&lt;=0.2,"Muy Baja",IF(Y59&lt;=0.4,"Baja",IF(Y59&lt;=0.6,"Media",IF(Y59&lt;=0.8,"Alta","Muy Alta"))))),"")</f>
        <v/>
      </c>
      <c r="AA59" s="370" t="str">
        <f>+Y59</f>
        <v/>
      </c>
      <c r="AB59" s="372" t="str">
        <f>IFERROR(IF(AC59="","",IF(AC59&lt;=0.2,"Leve",IF(AC59&lt;=0.4,"Menor",IF(AC59&lt;=0.6,"Moderado",IF(AC59&lt;=0.8,"Mayor","Catastrófico"))))),"")</f>
        <v/>
      </c>
      <c r="AC59" s="370" t="str">
        <f>IFERROR(IF(R59="Impacto",(N59-(+N59*U59)),IF(R59="Probabilidad",N59,"")),"")</f>
        <v/>
      </c>
      <c r="AD59" s="373" t="str">
        <f>IFERROR(IF(OR(AND(Z59="Muy Baja",AB59="Leve"),AND(Z59="Muy Baja",AB59="Menor"),AND(Z59="Baja",AB59="Leve")),"Bajo",IF(OR(AND(Z59="Muy baja",AB59="Moderado"),AND(Z59="Baja",AB59="Menor"),AND(Z59="Baja",AB59="Moderado"),AND(Z59="Media",AB59="Leve"),AND(Z59="Media",AB59="Menor"),AND(Z59="Media",AB59="Moderado"),AND(Z59="Alta",AB59="Leve"),AND(Z59="Alta",AB59="Menor")),"Moderado",IF(OR(AND(Z59="Muy Baja",AB59="Mayor"),AND(Z59="Baja",AB59="Mayor"),AND(Z59="Media",AB59="Mayor"),AND(Z59="Alta",AB59="Moderado"),AND(Z59="Alta",AB59="Mayor"),AND(Z59="Muy Alta",AB59="Leve"),AND(Z59="Muy Alta",AB59="Menor"),AND(Z59="Muy Alta",AB59="Moderado"),AND(Z59="Muy Alta",AB59="Mayor")),"Alto",IF(OR(AND(Z59="Muy Baja",AB59="Catastrófico"),AND(Z59="Baja",AB59="Catastrófico"),AND(Z59="Media",AB59="Catastrófico"),AND(Z59="Alta",AB59="Catastrófico"),AND(Z59="Muy Alta",AB59="Catastrófico")),"Extremo","")))),"")</f>
        <v/>
      </c>
      <c r="AE59" s="975"/>
      <c r="AF59" s="356"/>
      <c r="AG59" s="358"/>
      <c r="AH59" s="241"/>
      <c r="AI59" s="241"/>
      <c r="AJ59" s="933"/>
      <c r="AK59" s="933"/>
      <c r="AL59" s="933"/>
      <c r="AM59" s="241"/>
      <c r="AN59" s="358"/>
      <c r="AO59" s="933"/>
      <c r="AP59" s="933"/>
      <c r="AQ59" s="988"/>
      <c r="AR59" s="933"/>
      <c r="AS59" s="933"/>
      <c r="AT59" s="987"/>
      <c r="AU59" s="125"/>
      <c r="AV59" s="125"/>
      <c r="AW59" s="125"/>
      <c r="AX59" s="125"/>
      <c r="AY59" s="125"/>
      <c r="AZ59" s="125"/>
      <c r="BA59" s="125"/>
      <c r="BB59" s="125"/>
      <c r="BC59" s="125"/>
      <c r="BD59" s="125"/>
      <c r="BE59" s="125"/>
      <c r="BF59" s="125"/>
      <c r="BG59" s="125"/>
      <c r="BH59" s="125"/>
      <c r="BI59" s="125"/>
      <c r="BJ59" s="125"/>
      <c r="BK59" s="125"/>
    </row>
    <row r="60" spans="1:63" s="113" customFormat="1" x14ac:dyDescent="0.2">
      <c r="A60" s="969"/>
      <c r="B60" s="970"/>
      <c r="C60" s="933"/>
      <c r="D60" s="933"/>
      <c r="E60" s="933"/>
      <c r="F60" s="849"/>
      <c r="G60" s="933"/>
      <c r="H60" s="935"/>
      <c r="I60" s="977"/>
      <c r="J60" s="979"/>
      <c r="K60" s="981"/>
      <c r="L60" s="979">
        <f>IF(NOT(ISERROR(MATCH(K60,_xlfn.ANCHORARRAY(#REF!),0))),#REF!&amp;"Por favor no seleccionar los criterios de impacto",K60)</f>
        <v>0</v>
      </c>
      <c r="M60" s="977"/>
      <c r="N60" s="979"/>
      <c r="O60" s="973"/>
      <c r="P60" s="364">
        <v>2</v>
      </c>
      <c r="Q60" s="236"/>
      <c r="R60" s="237" t="str">
        <f>IF(OR(S60="Preventivo",S60="Detectivo"),"Probabilidad",IF(S60="Correctivo","Impacto",""))</f>
        <v/>
      </c>
      <c r="S60" s="354"/>
      <c r="T60" s="354"/>
      <c r="U60" s="370" t="str">
        <f t="shared" ref="U60:U64" si="76">IF(AND(S60="Preventivo",T60="Automático"),"50%",IF(AND(S60="Preventivo",T60="Manual"),"40%",IF(AND(S60="Detectivo",T60="Automático"),"40%",IF(AND(S60="Detectivo",T60="Manual"),"30%",IF(AND(S60="Correctivo",T60="Automático"),"35%",IF(AND(S60="Correctivo",T60="Manual"),"25%",""))))))</f>
        <v/>
      </c>
      <c r="V60" s="354"/>
      <c r="W60" s="354"/>
      <c r="X60" s="354"/>
      <c r="Y60" s="371" t="str">
        <f>IFERROR(IF(AND(R59="Probabilidad",R60="Probabilidad"),(AA59-(+AA59*U60)),IF(R60="Probabilidad",(J59-(+J59*U60)),IF(R60="Impacto",AA59,""))),"")</f>
        <v/>
      </c>
      <c r="Z60" s="372" t="str">
        <f t="shared" ref="Z60:Z64" si="77">IFERROR(IF(Y60="","",IF(Y60&lt;=0.2,"Muy Baja",IF(Y60&lt;=0.4,"Baja",IF(Y60&lt;=0.6,"Media",IF(Y60&lt;=0.8,"Alta","Muy Alta"))))),"")</f>
        <v/>
      </c>
      <c r="AA60" s="370" t="str">
        <f t="shared" ref="AA60:AA64" si="78">+Y60</f>
        <v/>
      </c>
      <c r="AB60" s="372" t="str">
        <f t="shared" ref="AB60:AB64" si="79">IFERROR(IF(AC60="","",IF(AC60&lt;=0.2,"Leve",IF(AC60&lt;=0.4,"Menor",IF(AC60&lt;=0.6,"Moderado",IF(AC60&lt;=0.8,"Mayor","Catastrófico"))))),"")</f>
        <v/>
      </c>
      <c r="AC60" s="370" t="str">
        <f>IFERROR(IF(AND(R59="Impacto",R60="Impacto"),(AC59-(+AC59*U60)),IF(R60="Impacto",(N59-(+N59*U60)),IF(R60="Probabilidad",AC59,""))),"")</f>
        <v/>
      </c>
      <c r="AD60" s="373" t="str">
        <f t="shared" ref="AD60:AD61" si="80">IFERROR(IF(OR(AND(Z60="Muy Baja",AB60="Leve"),AND(Z60="Muy Baja",AB60="Menor"),AND(Z60="Baja",AB60="Leve")),"Bajo",IF(OR(AND(Z60="Muy baja",AB60="Moderado"),AND(Z60="Baja",AB60="Menor"),AND(Z60="Baja",AB60="Moderado"),AND(Z60="Media",AB60="Leve"),AND(Z60="Media",AB60="Menor"),AND(Z60="Media",AB60="Moderado"),AND(Z60="Alta",AB60="Leve"),AND(Z60="Alta",AB60="Menor")),"Moderado",IF(OR(AND(Z60="Muy Baja",AB60="Mayor"),AND(Z60="Baja",AB60="Mayor"),AND(Z60="Media",AB60="Mayor"),AND(Z60="Alta",AB60="Moderado"),AND(Z60="Alta",AB60="Mayor"),AND(Z60="Muy Alta",AB60="Leve"),AND(Z60="Muy Alta",AB60="Menor"),AND(Z60="Muy Alta",AB60="Moderado"),AND(Z60="Muy Alta",AB60="Mayor")),"Alto",IF(OR(AND(Z60="Muy Baja",AB60="Catastrófico"),AND(Z60="Baja",AB60="Catastrófico"),AND(Z60="Media",AB60="Catastrófico"),AND(Z60="Alta",AB60="Catastrófico"),AND(Z60="Muy Alta",AB60="Catastrófico")),"Extremo","")))),"")</f>
        <v/>
      </c>
      <c r="AE60" s="975"/>
      <c r="AF60" s="356"/>
      <c r="AG60" s="358"/>
      <c r="AH60" s="241"/>
      <c r="AI60" s="241"/>
      <c r="AJ60" s="933"/>
      <c r="AK60" s="933"/>
      <c r="AL60" s="933"/>
      <c r="AM60" s="241"/>
      <c r="AN60" s="358"/>
      <c r="AO60" s="933"/>
      <c r="AP60" s="933"/>
      <c r="AQ60" s="933"/>
      <c r="AR60" s="933"/>
      <c r="AS60" s="933"/>
      <c r="AT60" s="987"/>
      <c r="AU60" s="125"/>
      <c r="AV60" s="125"/>
      <c r="AW60" s="125"/>
      <c r="AX60" s="125"/>
      <c r="AY60" s="125"/>
      <c r="AZ60" s="125"/>
      <c r="BA60" s="125"/>
      <c r="BB60" s="125"/>
      <c r="BC60" s="125"/>
      <c r="BD60" s="125"/>
      <c r="BE60" s="125"/>
      <c r="BF60" s="125"/>
      <c r="BG60" s="125"/>
      <c r="BH60" s="125"/>
      <c r="BI60" s="125"/>
      <c r="BJ60" s="125"/>
      <c r="BK60" s="125"/>
    </row>
    <row r="61" spans="1:63" s="113" customFormat="1" x14ac:dyDescent="0.2">
      <c r="A61" s="969"/>
      <c r="B61" s="970"/>
      <c r="C61" s="933"/>
      <c r="D61" s="933"/>
      <c r="E61" s="933"/>
      <c r="F61" s="849"/>
      <c r="G61" s="933"/>
      <c r="H61" s="935"/>
      <c r="I61" s="977"/>
      <c r="J61" s="979"/>
      <c r="K61" s="981"/>
      <c r="L61" s="979">
        <f>IF(NOT(ISERROR(MATCH(K61,_xlfn.ANCHORARRAY(F71),0))),#REF!&amp;"Por favor no seleccionar los criterios de impacto",K61)</f>
        <v>0</v>
      </c>
      <c r="M61" s="977"/>
      <c r="N61" s="979"/>
      <c r="O61" s="973"/>
      <c r="P61" s="364">
        <v>3</v>
      </c>
      <c r="Q61" s="242"/>
      <c r="R61" s="237" t="str">
        <f>IF(OR(S61="Preventivo",S61="Detectivo"),"Probabilidad",IF(S61="Correctivo","Impacto",""))</f>
        <v/>
      </c>
      <c r="S61" s="354"/>
      <c r="T61" s="354"/>
      <c r="U61" s="370" t="str">
        <f t="shared" si="76"/>
        <v/>
      </c>
      <c r="V61" s="354"/>
      <c r="W61" s="354"/>
      <c r="X61" s="354"/>
      <c r="Y61" s="371" t="str">
        <f>IFERROR(IF(AND(R60="Probabilidad",R61="Probabilidad"),(AA60-(+AA60*U61)),IF(AND(R60="Impacto",R61="Probabilidad"),(AA59-(+AA59*U61)),IF(R61="Impacto",AA60,""))),"")</f>
        <v/>
      </c>
      <c r="Z61" s="372" t="str">
        <f t="shared" si="77"/>
        <v/>
      </c>
      <c r="AA61" s="370" t="str">
        <f t="shared" si="78"/>
        <v/>
      </c>
      <c r="AB61" s="372" t="str">
        <f t="shared" si="79"/>
        <v/>
      </c>
      <c r="AC61" s="370" t="str">
        <f>IFERROR(IF(AND(R60="Impacto",R61="Impacto"),(AC60-(+AC60*U61)),IF(AND(R60="Probabilidad",R61="Impacto"),(AC59-(+AC59*U61)),IF(R61="Probabilidad",AC60,""))),"")</f>
        <v/>
      </c>
      <c r="AD61" s="373" t="str">
        <f t="shared" si="80"/>
        <v/>
      </c>
      <c r="AE61" s="975"/>
      <c r="AF61" s="356"/>
      <c r="AG61" s="358"/>
      <c r="AH61" s="241"/>
      <c r="AI61" s="241"/>
      <c r="AJ61" s="933"/>
      <c r="AK61" s="933"/>
      <c r="AL61" s="933"/>
      <c r="AM61" s="241"/>
      <c r="AN61" s="358"/>
      <c r="AO61" s="933"/>
      <c r="AP61" s="933"/>
      <c r="AQ61" s="933"/>
      <c r="AR61" s="933"/>
      <c r="AS61" s="933"/>
      <c r="AT61" s="987"/>
      <c r="AU61" s="125"/>
      <c r="AV61" s="125"/>
      <c r="AW61" s="125"/>
      <c r="AX61" s="125"/>
      <c r="AY61" s="125"/>
      <c r="AZ61" s="125"/>
      <c r="BA61" s="125"/>
      <c r="BB61" s="125"/>
      <c r="BC61" s="125"/>
      <c r="BD61" s="125"/>
      <c r="BE61" s="125"/>
      <c r="BF61" s="125"/>
      <c r="BG61" s="125"/>
      <c r="BH61" s="125"/>
      <c r="BI61" s="125"/>
      <c r="BJ61" s="125"/>
      <c r="BK61" s="125"/>
    </row>
    <row r="62" spans="1:63" s="113" customFormat="1" x14ac:dyDescent="0.2">
      <c r="A62" s="969"/>
      <c r="B62" s="970"/>
      <c r="C62" s="933"/>
      <c r="D62" s="933"/>
      <c r="E62" s="933"/>
      <c r="F62" s="849"/>
      <c r="G62" s="933"/>
      <c r="H62" s="935"/>
      <c r="I62" s="977"/>
      <c r="J62" s="979"/>
      <c r="K62" s="981"/>
      <c r="L62" s="979">
        <f>IF(NOT(ISERROR(MATCH(K62,_xlfn.ANCHORARRAY(#REF!),0))),#REF!&amp;"Por favor no seleccionar los criterios de impacto",K62)</f>
        <v>0</v>
      </c>
      <c r="M62" s="977"/>
      <c r="N62" s="979"/>
      <c r="O62" s="973"/>
      <c r="P62" s="364">
        <v>4</v>
      </c>
      <c r="Q62" s="236"/>
      <c r="R62" s="237" t="str">
        <f t="shared" ref="R62:R64" si="81">IF(OR(S62="Preventivo",S62="Detectivo"),"Probabilidad",IF(S62="Correctivo","Impacto",""))</f>
        <v/>
      </c>
      <c r="S62" s="354"/>
      <c r="T62" s="354"/>
      <c r="U62" s="370" t="str">
        <f t="shared" si="76"/>
        <v/>
      </c>
      <c r="V62" s="354"/>
      <c r="W62" s="354"/>
      <c r="X62" s="354"/>
      <c r="Y62" s="371" t="str">
        <f t="shared" ref="Y62:Y64" si="82">IFERROR(IF(AND(R61="Probabilidad",R62="Probabilidad"),(AA61-(+AA61*U62)),IF(AND(R61="Impacto",R62="Probabilidad"),(AA60-(+AA60*U62)),IF(R62="Impacto",AA61,""))),"")</f>
        <v/>
      </c>
      <c r="Z62" s="372" t="str">
        <f t="shared" si="77"/>
        <v/>
      </c>
      <c r="AA62" s="370" t="str">
        <f t="shared" si="78"/>
        <v/>
      </c>
      <c r="AB62" s="372" t="str">
        <f t="shared" si="79"/>
        <v/>
      </c>
      <c r="AC62" s="370" t="str">
        <f t="shared" ref="AC62:AC64" si="83">IFERROR(IF(AND(R61="Impacto",R62="Impacto"),(AC61-(+AC61*U62)),IF(AND(R61="Probabilidad",R62="Impacto"),(AC60-(+AC60*U62)),IF(R62="Probabilidad",AC61,""))),"")</f>
        <v/>
      </c>
      <c r="AD62" s="373" t="str">
        <f>IFERROR(IF(OR(AND(Z62="Muy Baja",AB62="Leve"),AND(Z62="Muy Baja",AB62="Menor"),AND(Z62="Baja",AB62="Leve")),"Bajo",IF(OR(AND(Z62="Muy baja",AB62="Moderado"),AND(Z62="Baja",AB62="Menor"),AND(Z62="Baja",AB62="Moderado"),AND(Z62="Media",AB62="Leve"),AND(Z62="Media",AB62="Menor"),AND(Z62="Media",AB62="Moderado"),AND(Z62="Alta",AB62="Leve"),AND(Z62="Alta",AB62="Menor")),"Moderado",IF(OR(AND(Z62="Muy Baja",AB62="Mayor"),AND(Z62="Baja",AB62="Mayor"),AND(Z62="Media",AB62="Mayor"),AND(Z62="Alta",AB62="Moderado"),AND(Z62="Alta",AB62="Mayor"),AND(Z62="Muy Alta",AB62="Leve"),AND(Z62="Muy Alta",AB62="Menor"),AND(Z62="Muy Alta",AB62="Moderado"),AND(Z62="Muy Alta",AB62="Mayor")),"Alto",IF(OR(AND(Z62="Muy Baja",AB62="Catastrófico"),AND(Z62="Baja",AB62="Catastrófico"),AND(Z62="Media",AB62="Catastrófico"),AND(Z62="Alta",AB62="Catastrófico"),AND(Z62="Muy Alta",AB62="Catastrófico")),"Extremo","")))),"")</f>
        <v/>
      </c>
      <c r="AE62" s="975"/>
      <c r="AF62" s="356"/>
      <c r="AG62" s="358"/>
      <c r="AH62" s="241"/>
      <c r="AI62" s="241"/>
      <c r="AJ62" s="933"/>
      <c r="AK62" s="933"/>
      <c r="AL62" s="933"/>
      <c r="AM62" s="241"/>
      <c r="AN62" s="358"/>
      <c r="AO62" s="933"/>
      <c r="AP62" s="933"/>
      <c r="AQ62" s="933"/>
      <c r="AR62" s="933"/>
      <c r="AS62" s="933"/>
      <c r="AT62" s="987"/>
      <c r="AU62" s="125"/>
      <c r="AV62" s="125"/>
      <c r="AW62" s="125"/>
      <c r="AX62" s="125"/>
      <c r="AY62" s="125"/>
      <c r="AZ62" s="125"/>
      <c r="BA62" s="125"/>
      <c r="BB62" s="125"/>
      <c r="BC62" s="125"/>
      <c r="BD62" s="125"/>
      <c r="BE62" s="125"/>
      <c r="BF62" s="125"/>
      <c r="BG62" s="125"/>
      <c r="BH62" s="125"/>
      <c r="BI62" s="125"/>
      <c r="BJ62" s="125"/>
      <c r="BK62" s="125"/>
    </row>
    <row r="63" spans="1:63" s="113" customFormat="1" x14ac:dyDescent="0.2">
      <c r="A63" s="969"/>
      <c r="B63" s="970"/>
      <c r="C63" s="933"/>
      <c r="D63" s="933"/>
      <c r="E63" s="933"/>
      <c r="F63" s="849"/>
      <c r="G63" s="933"/>
      <c r="H63" s="935"/>
      <c r="I63" s="977"/>
      <c r="J63" s="979"/>
      <c r="K63" s="981"/>
      <c r="L63" s="979">
        <f>IF(NOT(ISERROR(MATCH(K63,_xlfn.ANCHORARRAY(G72),0))),#REF!&amp;"Por favor no seleccionar los criterios de impacto",K63)</f>
        <v>0</v>
      </c>
      <c r="M63" s="977"/>
      <c r="N63" s="979"/>
      <c r="O63" s="973"/>
      <c r="P63" s="364">
        <v>5</v>
      </c>
      <c r="Q63" s="236"/>
      <c r="R63" s="237" t="str">
        <f t="shared" si="81"/>
        <v/>
      </c>
      <c r="S63" s="354"/>
      <c r="T63" s="354"/>
      <c r="U63" s="370" t="str">
        <f t="shared" si="76"/>
        <v/>
      </c>
      <c r="V63" s="354"/>
      <c r="W63" s="354"/>
      <c r="X63" s="354"/>
      <c r="Y63" s="371" t="str">
        <f t="shared" si="82"/>
        <v/>
      </c>
      <c r="Z63" s="372" t="str">
        <f t="shared" si="77"/>
        <v/>
      </c>
      <c r="AA63" s="370" t="str">
        <f t="shared" si="78"/>
        <v/>
      </c>
      <c r="AB63" s="372" t="str">
        <f t="shared" si="79"/>
        <v/>
      </c>
      <c r="AC63" s="370" t="str">
        <f t="shared" si="83"/>
        <v/>
      </c>
      <c r="AD63" s="373" t="str">
        <f t="shared" ref="AD63:AD64" si="84">IFERROR(IF(OR(AND(Z63="Muy Baja",AB63="Leve"),AND(Z63="Muy Baja",AB63="Menor"),AND(Z63="Baja",AB63="Leve")),"Bajo",IF(OR(AND(Z63="Muy baja",AB63="Moderado"),AND(Z63="Baja",AB63="Menor"),AND(Z63="Baja",AB63="Moderado"),AND(Z63="Media",AB63="Leve"),AND(Z63="Media",AB63="Menor"),AND(Z63="Media",AB63="Moderado"),AND(Z63="Alta",AB63="Leve"),AND(Z63="Alta",AB63="Menor")),"Moderado",IF(OR(AND(Z63="Muy Baja",AB63="Mayor"),AND(Z63="Baja",AB63="Mayor"),AND(Z63="Media",AB63="Mayor"),AND(Z63="Alta",AB63="Moderado"),AND(Z63="Alta",AB63="Mayor"),AND(Z63="Muy Alta",AB63="Leve"),AND(Z63="Muy Alta",AB63="Menor"),AND(Z63="Muy Alta",AB63="Moderado"),AND(Z63="Muy Alta",AB63="Mayor")),"Alto",IF(OR(AND(Z63="Muy Baja",AB63="Catastrófico"),AND(Z63="Baja",AB63="Catastrófico"),AND(Z63="Media",AB63="Catastrófico"),AND(Z63="Alta",AB63="Catastrófico"),AND(Z63="Muy Alta",AB63="Catastrófico")),"Extremo","")))),"")</f>
        <v/>
      </c>
      <c r="AE63" s="975"/>
      <c r="AF63" s="356"/>
      <c r="AG63" s="358"/>
      <c r="AH63" s="241"/>
      <c r="AI63" s="241"/>
      <c r="AJ63" s="933"/>
      <c r="AK63" s="933"/>
      <c r="AL63" s="933"/>
      <c r="AM63" s="241"/>
      <c r="AN63" s="358"/>
      <c r="AO63" s="933"/>
      <c r="AP63" s="933"/>
      <c r="AQ63" s="933"/>
      <c r="AR63" s="933"/>
      <c r="AS63" s="933"/>
      <c r="AT63" s="987"/>
      <c r="AU63" s="125"/>
      <c r="AV63" s="125"/>
      <c r="AW63" s="125"/>
      <c r="AX63" s="125"/>
      <c r="AY63" s="125"/>
      <c r="AZ63" s="125"/>
      <c r="BA63" s="125"/>
      <c r="BB63" s="125"/>
      <c r="BC63" s="125"/>
      <c r="BD63" s="125"/>
      <c r="BE63" s="125"/>
      <c r="BF63" s="125"/>
      <c r="BG63" s="125"/>
      <c r="BH63" s="125"/>
      <c r="BI63" s="125"/>
      <c r="BJ63" s="125"/>
      <c r="BK63" s="125"/>
    </row>
    <row r="64" spans="1:63" s="113" customFormat="1" x14ac:dyDescent="0.2">
      <c r="A64" s="969"/>
      <c r="B64" s="970"/>
      <c r="C64" s="933"/>
      <c r="D64" s="933"/>
      <c r="E64" s="933"/>
      <c r="F64" s="849"/>
      <c r="G64" s="933"/>
      <c r="H64" s="935"/>
      <c r="I64" s="977"/>
      <c r="J64" s="979"/>
      <c r="K64" s="981"/>
      <c r="L64" s="979">
        <f>IF(NOT(ISERROR(MATCH(K64,_xlfn.ANCHORARRAY(G73),0))),J75&amp;"Por favor no seleccionar los criterios de impacto",K64)</f>
        <v>0</v>
      </c>
      <c r="M64" s="977"/>
      <c r="N64" s="979"/>
      <c r="O64" s="973"/>
      <c r="P64" s="364">
        <v>6</v>
      </c>
      <c r="Q64" s="236"/>
      <c r="R64" s="237" t="str">
        <f t="shared" si="81"/>
        <v/>
      </c>
      <c r="S64" s="354"/>
      <c r="T64" s="354"/>
      <c r="U64" s="370" t="str">
        <f t="shared" si="76"/>
        <v/>
      </c>
      <c r="V64" s="354"/>
      <c r="W64" s="354"/>
      <c r="X64" s="354"/>
      <c r="Y64" s="371" t="str">
        <f t="shared" si="82"/>
        <v/>
      </c>
      <c r="Z64" s="372" t="str">
        <f t="shared" si="77"/>
        <v/>
      </c>
      <c r="AA64" s="370" t="str">
        <f t="shared" si="78"/>
        <v/>
      </c>
      <c r="AB64" s="372" t="str">
        <f t="shared" si="79"/>
        <v/>
      </c>
      <c r="AC64" s="370" t="str">
        <f t="shared" si="83"/>
        <v/>
      </c>
      <c r="AD64" s="373" t="str">
        <f t="shared" si="84"/>
        <v/>
      </c>
      <c r="AE64" s="975"/>
      <c r="AF64" s="356"/>
      <c r="AG64" s="358"/>
      <c r="AH64" s="241"/>
      <c r="AI64" s="241"/>
      <c r="AJ64" s="933"/>
      <c r="AK64" s="933"/>
      <c r="AL64" s="933"/>
      <c r="AM64" s="241"/>
      <c r="AN64" s="358"/>
      <c r="AO64" s="933"/>
      <c r="AP64" s="933"/>
      <c r="AQ64" s="933"/>
      <c r="AR64" s="933"/>
      <c r="AS64" s="933"/>
      <c r="AT64" s="987"/>
      <c r="AU64" s="125"/>
      <c r="AV64" s="125"/>
      <c r="AW64" s="125"/>
      <c r="AX64" s="125"/>
      <c r="AY64" s="125"/>
      <c r="AZ64" s="125"/>
      <c r="BA64" s="125"/>
      <c r="BB64" s="125"/>
      <c r="BC64" s="125"/>
      <c r="BD64" s="125"/>
      <c r="BE64" s="125"/>
      <c r="BF64" s="125"/>
      <c r="BG64" s="125"/>
      <c r="BH64" s="125"/>
      <c r="BI64" s="125"/>
      <c r="BJ64" s="125"/>
      <c r="BK64" s="125"/>
    </row>
    <row r="65" spans="1:63" s="113" customFormat="1" x14ac:dyDescent="0.2">
      <c r="A65" s="969">
        <v>10</v>
      </c>
      <c r="B65" s="970"/>
      <c r="C65" s="933"/>
      <c r="D65" s="933"/>
      <c r="E65" s="933"/>
      <c r="F65" s="849" t="s">
        <v>392</v>
      </c>
      <c r="G65" s="933"/>
      <c r="H65" s="935"/>
      <c r="I65" s="977" t="str">
        <f>IF(H65&lt;=0,"",IF(H65&lt;=2,"Muy Baja",IF(H65&lt;=24,"Baja",IF(H65&lt;=500,"Media",IF(H65&lt;=5000,"Alta","Muy Alta")))))</f>
        <v/>
      </c>
      <c r="J65" s="979" t="str">
        <f>IF(I65="","",IF(I65="Muy Baja",0.2,IF(I65="Baja",0.4,IF(I65="Media",0.6,IF(I65="Alta",0.8,IF(I65="Muy Alta",1,))))))</f>
        <v/>
      </c>
      <c r="K65" s="981"/>
      <c r="L65" s="979">
        <f>IF(NOT(ISERROR(MATCH(K65,'Tabla Impacto'!$B$221:$B$223,0))),'Tabla Impacto'!$F$223&amp;"Por favor no seleccionar los criterios de impacto(Afectación Económica o presupuestal y Pérdida Reputacional)",K65)</f>
        <v>0</v>
      </c>
      <c r="M65" s="977" t="str">
        <f>IF(OR(L65='Tabla Impacto'!$C$11,L65='Tabla Impacto'!$D$11),"Leve",IF(OR(L65='Tabla Impacto'!$C$12,L65='Tabla Impacto'!$D$12),"Menor",IF(OR(L65='Tabla Impacto'!$C$13,L65='Tabla Impacto'!$D$13),"Moderado",IF(OR(L65='Tabla Impacto'!$C$14,L65='Tabla Impacto'!$D$14),"Mayor",IF(OR(L65='Tabla Impacto'!$C$15,L65='Tabla Impacto'!$D$15),"Catastrófico","")))))</f>
        <v/>
      </c>
      <c r="N65" s="979" t="str">
        <f>IF(M65="","",IF(M65="Leve",0.2,IF(M65="Menor",0.4,IF(M65="Moderado",0.6,IF(M65="Mayor",0.8,IF(M65="Catastrófico",1,))))))</f>
        <v/>
      </c>
      <c r="O65" s="973" t="str">
        <f>IF(OR(AND(I65="Muy Baja",M65="Leve"),AND(I65="Muy Baja",M65="Menor"),AND(I65="Baja",M65="Leve")),"Bajo",IF(OR(AND(I65="Muy baja",M65="Moderado"),AND(I65="Baja",M65="Menor"),AND(I65="Baja",M65="Moderado"),AND(I65="Media",M65="Leve"),AND(I65="Media",M65="Menor"),AND(I65="Media",M65="Moderado"),AND(I65="Alta",M65="Leve"),AND(I65="Alta",M65="Menor")),"Moderado",IF(OR(AND(I65="Muy Baja",M65="Mayor"),AND(I65="Baja",M65="Mayor"),AND(I65="Media",M65="Mayor"),AND(I65="Alta",M65="Moderado"),AND(I65="Alta",M65="Mayor"),AND(I65="Muy Alta",M65="Leve"),AND(I65="Muy Alta",M65="Menor"),AND(I65="Muy Alta",M65="Moderado"),AND(I65="Muy Alta",M65="Mayor")),"Alto",IF(OR(AND(I65="Muy Baja",M65="Catastrófico"),AND(I65="Baja",M65="Catastrófico"),AND(I65="Media",M65="Catastrófico"),AND(I65="Alta",M65="Catastrófico"),AND(I65="Muy Alta",M65="Catastrófico")),"Extremo",""))))</f>
        <v/>
      </c>
      <c r="P65" s="364">
        <v>1</v>
      </c>
      <c r="Q65" s="236"/>
      <c r="R65" s="237" t="str">
        <f>IF(OR(S65="Preventivo",S65="Detectivo"),"Probabilidad",IF(S65="Correctivo","Impacto",""))</f>
        <v/>
      </c>
      <c r="S65" s="354"/>
      <c r="T65" s="354"/>
      <c r="U65" s="370" t="str">
        <f>IF(AND(S65="Preventivo",T65="Automático"),"50%",IF(AND(S65="Preventivo",T65="Manual"),"40%",IF(AND(S65="Detectivo",T65="Automático"),"40%",IF(AND(S65="Detectivo",T65="Manual"),"30%",IF(AND(S65="Correctivo",T65="Automático"),"35%",IF(AND(S65="Correctivo",T65="Manual"),"25%",""))))))</f>
        <v/>
      </c>
      <c r="V65" s="354"/>
      <c r="W65" s="354"/>
      <c r="X65" s="354"/>
      <c r="Y65" s="371" t="str">
        <f>IFERROR(IF(R65="Probabilidad",(J65-(+J65*U65)),IF(R65="Impacto",J65,"")),"")</f>
        <v/>
      </c>
      <c r="Z65" s="372" t="str">
        <f>IFERROR(IF(Y65="","",IF(Y65&lt;=0.2,"Muy Baja",IF(Y65&lt;=0.4,"Baja",IF(Y65&lt;=0.6,"Media",IF(Y65&lt;=0.8,"Alta","Muy Alta"))))),"")</f>
        <v/>
      </c>
      <c r="AA65" s="370" t="str">
        <f>+Y65</f>
        <v/>
      </c>
      <c r="AB65" s="372" t="str">
        <f>IFERROR(IF(AC65="","",IF(AC65&lt;=0.2,"Leve",IF(AC65&lt;=0.4,"Menor",IF(AC65&lt;=0.6,"Moderado",IF(AC65&lt;=0.8,"Mayor","Catastrófico"))))),"")</f>
        <v/>
      </c>
      <c r="AC65" s="370" t="str">
        <f>IFERROR(IF(R65="Impacto",(N65-(+N65*U65)),IF(R65="Probabilidad",N65,"")),"")</f>
        <v/>
      </c>
      <c r="AD65" s="373" t="str">
        <f>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
      </c>
      <c r="AE65" s="975"/>
      <c r="AF65" s="356"/>
      <c r="AG65" s="358"/>
      <c r="AH65" s="241"/>
      <c r="AI65" s="241"/>
      <c r="AJ65" s="933"/>
      <c r="AK65" s="933"/>
      <c r="AL65" s="933"/>
      <c r="AM65" s="241"/>
      <c r="AN65" s="358"/>
      <c r="AO65" s="933"/>
      <c r="AP65" s="933"/>
      <c r="AQ65" s="988"/>
      <c r="AR65" s="933"/>
      <c r="AS65" s="933"/>
      <c r="AT65" s="987"/>
      <c r="AU65" s="125"/>
      <c r="AV65" s="125"/>
      <c r="AW65" s="125"/>
      <c r="AX65" s="125"/>
      <c r="AY65" s="125"/>
      <c r="AZ65" s="125"/>
      <c r="BA65" s="125"/>
      <c r="BB65" s="125"/>
      <c r="BC65" s="125"/>
      <c r="BD65" s="125"/>
      <c r="BE65" s="125"/>
      <c r="BF65" s="125"/>
      <c r="BG65" s="125"/>
      <c r="BH65" s="125"/>
      <c r="BI65" s="125"/>
      <c r="BJ65" s="125"/>
      <c r="BK65" s="125"/>
    </row>
    <row r="66" spans="1:63" s="113" customFormat="1" x14ac:dyDescent="0.2">
      <c r="A66" s="969"/>
      <c r="B66" s="970"/>
      <c r="C66" s="933"/>
      <c r="D66" s="933"/>
      <c r="E66" s="933"/>
      <c r="F66" s="849"/>
      <c r="G66" s="933"/>
      <c r="H66" s="935"/>
      <c r="I66" s="977"/>
      <c r="J66" s="979"/>
      <c r="K66" s="981"/>
      <c r="L66" s="979">
        <f>IF(NOT(ISERROR(MATCH(K66,_xlfn.ANCHORARRAY(F75),0))),J77&amp;"Por favor no seleccionar los criterios de impacto",K66)</f>
        <v>0</v>
      </c>
      <c r="M66" s="977"/>
      <c r="N66" s="979"/>
      <c r="O66" s="973"/>
      <c r="P66" s="364">
        <v>2</v>
      </c>
      <c r="Q66" s="236"/>
      <c r="R66" s="237" t="str">
        <f>IF(OR(S66="Preventivo",S66="Detectivo"),"Probabilidad",IF(S66="Correctivo","Impacto",""))</f>
        <v/>
      </c>
      <c r="S66" s="354"/>
      <c r="T66" s="354"/>
      <c r="U66" s="370" t="str">
        <f t="shared" ref="U66:U70" si="85">IF(AND(S66="Preventivo",T66="Automático"),"50%",IF(AND(S66="Preventivo",T66="Manual"),"40%",IF(AND(S66="Detectivo",T66="Automático"),"40%",IF(AND(S66="Detectivo",T66="Manual"),"30%",IF(AND(S66="Correctivo",T66="Automático"),"35%",IF(AND(S66="Correctivo",T66="Manual"),"25%",""))))))</f>
        <v/>
      </c>
      <c r="V66" s="354"/>
      <c r="W66" s="354"/>
      <c r="X66" s="354"/>
      <c r="Y66" s="371" t="str">
        <f>IFERROR(IF(AND(R65="Probabilidad",R66="Probabilidad"),(AA65-(+AA65*U66)),IF(R66="Probabilidad",(J65-(+J65*U66)),IF(R66="Impacto",AA65,""))),"")</f>
        <v/>
      </c>
      <c r="Z66" s="372" t="str">
        <f t="shared" ref="Z66:Z70" si="86">IFERROR(IF(Y66="","",IF(Y66&lt;=0.2,"Muy Baja",IF(Y66&lt;=0.4,"Baja",IF(Y66&lt;=0.6,"Media",IF(Y66&lt;=0.8,"Alta","Muy Alta"))))),"")</f>
        <v/>
      </c>
      <c r="AA66" s="370" t="str">
        <f t="shared" ref="AA66:AA70" si="87">+Y66</f>
        <v/>
      </c>
      <c r="AB66" s="372" t="str">
        <f t="shared" ref="AB66:AB70" si="88">IFERROR(IF(AC66="","",IF(AC66&lt;=0.2,"Leve",IF(AC66&lt;=0.4,"Menor",IF(AC66&lt;=0.6,"Moderado",IF(AC66&lt;=0.8,"Mayor","Catastrófico"))))),"")</f>
        <v/>
      </c>
      <c r="AC66" s="370" t="str">
        <f>IFERROR(IF(AND(R65="Impacto",R66="Impacto"),(AC65-(+AC65*U66)),IF(R66="Impacto",(N65-(+N65*U66)),IF(R66="Probabilidad",AC65,""))),"")</f>
        <v/>
      </c>
      <c r="AD66" s="373" t="str">
        <f t="shared" ref="AD66:AD67" si="89">IFERROR(IF(OR(AND(Z66="Muy Baja",AB66="Leve"),AND(Z66="Muy Baja",AB66="Menor"),AND(Z66="Baja",AB66="Leve")),"Bajo",IF(OR(AND(Z66="Muy baja",AB66="Moderado"),AND(Z66="Baja",AB66="Menor"),AND(Z66="Baja",AB66="Moderado"),AND(Z66="Media",AB66="Leve"),AND(Z66="Media",AB66="Menor"),AND(Z66="Media",AB66="Moderado"),AND(Z66="Alta",AB66="Leve"),AND(Z66="Alta",AB66="Menor")),"Moderado",IF(OR(AND(Z66="Muy Baja",AB66="Mayor"),AND(Z66="Baja",AB66="Mayor"),AND(Z66="Media",AB66="Mayor"),AND(Z66="Alta",AB66="Moderado"),AND(Z66="Alta",AB66="Mayor"),AND(Z66="Muy Alta",AB66="Leve"),AND(Z66="Muy Alta",AB66="Menor"),AND(Z66="Muy Alta",AB66="Moderado"),AND(Z66="Muy Alta",AB66="Mayor")),"Alto",IF(OR(AND(Z66="Muy Baja",AB66="Catastrófico"),AND(Z66="Baja",AB66="Catastrófico"),AND(Z66="Media",AB66="Catastrófico"),AND(Z66="Alta",AB66="Catastrófico"),AND(Z66="Muy Alta",AB66="Catastrófico")),"Extremo","")))),"")</f>
        <v/>
      </c>
      <c r="AE66" s="975"/>
      <c r="AF66" s="356"/>
      <c r="AG66" s="358"/>
      <c r="AH66" s="241"/>
      <c r="AI66" s="241"/>
      <c r="AJ66" s="933"/>
      <c r="AK66" s="933"/>
      <c r="AL66" s="933"/>
      <c r="AM66" s="241"/>
      <c r="AN66" s="358"/>
      <c r="AO66" s="933"/>
      <c r="AP66" s="933"/>
      <c r="AQ66" s="933"/>
      <c r="AR66" s="933"/>
      <c r="AS66" s="933"/>
      <c r="AT66" s="987"/>
    </row>
    <row r="67" spans="1:63" s="113" customFormat="1" x14ac:dyDescent="0.2">
      <c r="A67" s="969"/>
      <c r="B67" s="970"/>
      <c r="C67" s="933"/>
      <c r="D67" s="933"/>
      <c r="E67" s="933"/>
      <c r="F67" s="849"/>
      <c r="G67" s="933"/>
      <c r="H67" s="935"/>
      <c r="I67" s="977"/>
      <c r="J67" s="979"/>
      <c r="K67" s="981"/>
      <c r="L67" s="979">
        <f>IF(NOT(ISERROR(MATCH(K67,_xlfn.ANCHORARRAY(F76),0))),J78&amp;"Por favor no seleccionar los criterios de impacto",K67)</f>
        <v>0</v>
      </c>
      <c r="M67" s="977"/>
      <c r="N67" s="979"/>
      <c r="O67" s="973"/>
      <c r="P67" s="364">
        <v>3</v>
      </c>
      <c r="Q67" s="242"/>
      <c r="R67" s="237" t="str">
        <f>IF(OR(S67="Preventivo",S67="Detectivo"),"Probabilidad",IF(S67="Correctivo","Impacto",""))</f>
        <v/>
      </c>
      <c r="S67" s="354"/>
      <c r="T67" s="354"/>
      <c r="U67" s="370" t="str">
        <f t="shared" si="85"/>
        <v/>
      </c>
      <c r="V67" s="354"/>
      <c r="W67" s="354"/>
      <c r="X67" s="354"/>
      <c r="Y67" s="371" t="str">
        <f>IFERROR(IF(AND(R66="Probabilidad",R67="Probabilidad"),(AA66-(+AA66*U67)),IF(AND(R66="Impacto",R67="Probabilidad"),(AA65-(+AA65*U67)),IF(R67="Impacto",AA66,""))),"")</f>
        <v/>
      </c>
      <c r="Z67" s="372" t="str">
        <f t="shared" si="86"/>
        <v/>
      </c>
      <c r="AA67" s="370" t="str">
        <f t="shared" si="87"/>
        <v/>
      </c>
      <c r="AB67" s="372" t="str">
        <f t="shared" si="88"/>
        <v/>
      </c>
      <c r="AC67" s="370" t="str">
        <f>IFERROR(IF(AND(R66="Impacto",R67="Impacto"),(AC66-(+AC66*U67)),IF(AND(R66="Probabilidad",R67="Impacto"),(AC65-(+AC65*U67)),IF(R67="Probabilidad",AC66,""))),"")</f>
        <v/>
      </c>
      <c r="AD67" s="373" t="str">
        <f t="shared" si="89"/>
        <v/>
      </c>
      <c r="AE67" s="975"/>
      <c r="AF67" s="356"/>
      <c r="AG67" s="358"/>
      <c r="AH67" s="241"/>
      <c r="AI67" s="241"/>
      <c r="AJ67" s="933"/>
      <c r="AK67" s="933"/>
      <c r="AL67" s="933"/>
      <c r="AM67" s="241"/>
      <c r="AN67" s="358"/>
      <c r="AO67" s="933"/>
      <c r="AP67" s="933"/>
      <c r="AQ67" s="933"/>
      <c r="AR67" s="933"/>
      <c r="AS67" s="933"/>
      <c r="AT67" s="987"/>
    </row>
    <row r="68" spans="1:63" s="113" customFormat="1" x14ac:dyDescent="0.2">
      <c r="A68" s="969"/>
      <c r="B68" s="970"/>
      <c r="C68" s="933"/>
      <c r="D68" s="933"/>
      <c r="E68" s="933"/>
      <c r="F68" s="849"/>
      <c r="G68" s="933"/>
      <c r="H68" s="935"/>
      <c r="I68" s="977"/>
      <c r="J68" s="979"/>
      <c r="K68" s="981"/>
      <c r="L68" s="979">
        <f>IF(NOT(ISERROR(MATCH(K68,_xlfn.ANCHORARRAY(#REF!),0))),J79&amp;"Por favor no seleccionar los criterios de impacto",K68)</f>
        <v>0</v>
      </c>
      <c r="M68" s="977"/>
      <c r="N68" s="979"/>
      <c r="O68" s="973"/>
      <c r="P68" s="364">
        <v>4</v>
      </c>
      <c r="Q68" s="236"/>
      <c r="R68" s="237" t="str">
        <f t="shared" ref="R68:R70" si="90">IF(OR(S68="Preventivo",S68="Detectivo"),"Probabilidad",IF(S68="Correctivo","Impacto",""))</f>
        <v/>
      </c>
      <c r="S68" s="354"/>
      <c r="T68" s="354"/>
      <c r="U68" s="370" t="str">
        <f t="shared" si="85"/>
        <v/>
      </c>
      <c r="V68" s="354"/>
      <c r="W68" s="354"/>
      <c r="X68" s="354"/>
      <c r="Y68" s="371" t="str">
        <f t="shared" ref="Y68:Y70" si="91">IFERROR(IF(AND(R67="Probabilidad",R68="Probabilidad"),(AA67-(+AA67*U68)),IF(AND(R67="Impacto",R68="Probabilidad"),(AA66-(+AA66*U68)),IF(R68="Impacto",AA67,""))),"")</f>
        <v/>
      </c>
      <c r="Z68" s="372" t="str">
        <f t="shared" si="86"/>
        <v/>
      </c>
      <c r="AA68" s="370" t="str">
        <f t="shared" si="87"/>
        <v/>
      </c>
      <c r="AB68" s="372" t="str">
        <f t="shared" si="88"/>
        <v/>
      </c>
      <c r="AC68" s="370" t="str">
        <f t="shared" ref="AC68:AC70" si="92">IFERROR(IF(AND(R67="Impacto",R68="Impacto"),(AC67-(+AC67*U68)),IF(AND(R67="Probabilidad",R68="Impacto"),(AC66-(+AC66*U68)),IF(R68="Probabilidad",AC67,""))),"")</f>
        <v/>
      </c>
      <c r="AD68" s="373" t="str">
        <f>IFERROR(IF(OR(AND(Z68="Muy Baja",AB68="Leve"),AND(Z68="Muy Baja",AB68="Menor"),AND(Z68="Baja",AB68="Leve")),"Bajo",IF(OR(AND(Z68="Muy baja",AB68="Moderado"),AND(Z68="Baja",AB68="Menor"),AND(Z68="Baja",AB68="Moderado"),AND(Z68="Media",AB68="Leve"),AND(Z68="Media",AB68="Menor"),AND(Z68="Media",AB68="Moderado"),AND(Z68="Alta",AB68="Leve"),AND(Z68="Alta",AB68="Menor")),"Moderado",IF(OR(AND(Z68="Muy Baja",AB68="Mayor"),AND(Z68="Baja",AB68="Mayor"),AND(Z68="Media",AB68="Mayor"),AND(Z68="Alta",AB68="Moderado"),AND(Z68="Alta",AB68="Mayor"),AND(Z68="Muy Alta",AB68="Leve"),AND(Z68="Muy Alta",AB68="Menor"),AND(Z68="Muy Alta",AB68="Moderado"),AND(Z68="Muy Alta",AB68="Mayor")),"Alto",IF(OR(AND(Z68="Muy Baja",AB68="Catastrófico"),AND(Z68="Baja",AB68="Catastrófico"),AND(Z68="Media",AB68="Catastrófico"),AND(Z68="Alta",AB68="Catastrófico"),AND(Z68="Muy Alta",AB68="Catastrófico")),"Extremo","")))),"")</f>
        <v/>
      </c>
      <c r="AE68" s="975"/>
      <c r="AF68" s="356"/>
      <c r="AG68" s="358"/>
      <c r="AH68" s="241"/>
      <c r="AI68" s="241"/>
      <c r="AJ68" s="933"/>
      <c r="AK68" s="933"/>
      <c r="AL68" s="933"/>
      <c r="AM68" s="241"/>
      <c r="AN68" s="358"/>
      <c r="AO68" s="933"/>
      <c r="AP68" s="933"/>
      <c r="AQ68" s="933"/>
      <c r="AR68" s="933"/>
      <c r="AS68" s="933"/>
      <c r="AT68" s="987"/>
    </row>
    <row r="69" spans="1:63" s="113" customFormat="1" x14ac:dyDescent="0.2">
      <c r="A69" s="969"/>
      <c r="B69" s="970"/>
      <c r="C69" s="933"/>
      <c r="D69" s="933"/>
      <c r="E69" s="933"/>
      <c r="F69" s="849"/>
      <c r="G69" s="933"/>
      <c r="H69" s="935"/>
      <c r="I69" s="977"/>
      <c r="J69" s="979"/>
      <c r="K69" s="981"/>
      <c r="L69" s="979">
        <f>IF(NOT(ISERROR(MATCH(K69,_xlfn.ANCHORARRAY(#REF!),0))),J80&amp;"Por favor no seleccionar los criterios de impacto",K69)</f>
        <v>0</v>
      </c>
      <c r="M69" s="977"/>
      <c r="N69" s="979"/>
      <c r="O69" s="973"/>
      <c r="P69" s="364">
        <v>5</v>
      </c>
      <c r="Q69" s="236"/>
      <c r="R69" s="237" t="str">
        <f t="shared" si="90"/>
        <v/>
      </c>
      <c r="S69" s="354"/>
      <c r="T69" s="354"/>
      <c r="U69" s="370" t="str">
        <f t="shared" si="85"/>
        <v/>
      </c>
      <c r="V69" s="354"/>
      <c r="W69" s="354"/>
      <c r="X69" s="354"/>
      <c r="Y69" s="371" t="str">
        <f t="shared" si="91"/>
        <v/>
      </c>
      <c r="Z69" s="372" t="str">
        <f t="shared" si="86"/>
        <v/>
      </c>
      <c r="AA69" s="370" t="str">
        <f t="shared" si="87"/>
        <v/>
      </c>
      <c r="AB69" s="372" t="str">
        <f t="shared" si="88"/>
        <v/>
      </c>
      <c r="AC69" s="370" t="str">
        <f t="shared" si="92"/>
        <v/>
      </c>
      <c r="AD69" s="373" t="str">
        <f t="shared" ref="AD69:AD70" si="93">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
      </c>
      <c r="AE69" s="975"/>
      <c r="AF69" s="356"/>
      <c r="AG69" s="358"/>
      <c r="AH69" s="241"/>
      <c r="AI69" s="241"/>
      <c r="AJ69" s="933"/>
      <c r="AK69" s="933"/>
      <c r="AL69" s="933"/>
      <c r="AM69" s="241"/>
      <c r="AN69" s="358"/>
      <c r="AO69" s="933"/>
      <c r="AP69" s="933"/>
      <c r="AQ69" s="933"/>
      <c r="AR69" s="933"/>
      <c r="AS69" s="933"/>
      <c r="AT69" s="987"/>
    </row>
    <row r="70" spans="1:63" s="113" customFormat="1" ht="17.25" thickBot="1" x14ac:dyDescent="0.25">
      <c r="A70" s="991"/>
      <c r="B70" s="992"/>
      <c r="C70" s="993"/>
      <c r="D70" s="993"/>
      <c r="E70" s="993"/>
      <c r="F70" s="998"/>
      <c r="G70" s="993"/>
      <c r="H70" s="999"/>
      <c r="I70" s="995"/>
      <c r="J70" s="989"/>
      <c r="K70" s="990"/>
      <c r="L70" s="989">
        <f>IF(NOT(ISERROR(MATCH(K70,_xlfn.ANCHORARRAY(#REF!),0))),J81&amp;"Por favor no seleccionar los criterios de impacto",K70)</f>
        <v>0</v>
      </c>
      <c r="M70" s="995"/>
      <c r="N70" s="989"/>
      <c r="O70" s="996"/>
      <c r="P70" s="368">
        <v>6</v>
      </c>
      <c r="Q70" s="236"/>
      <c r="R70" s="237" t="str">
        <f t="shared" si="90"/>
        <v/>
      </c>
      <c r="S70" s="354"/>
      <c r="T70" s="354"/>
      <c r="U70" s="370" t="str">
        <f t="shared" si="85"/>
        <v/>
      </c>
      <c r="V70" s="354"/>
      <c r="W70" s="354"/>
      <c r="X70" s="354"/>
      <c r="Y70" s="371" t="str">
        <f t="shared" si="91"/>
        <v/>
      </c>
      <c r="Z70" s="372" t="str">
        <f t="shared" si="86"/>
        <v/>
      </c>
      <c r="AA70" s="370" t="str">
        <f t="shared" si="87"/>
        <v/>
      </c>
      <c r="AB70" s="372" t="str">
        <f t="shared" si="88"/>
        <v/>
      </c>
      <c r="AC70" s="370" t="str">
        <f t="shared" si="92"/>
        <v/>
      </c>
      <c r="AD70" s="373" t="str">
        <f t="shared" si="93"/>
        <v/>
      </c>
      <c r="AE70" s="997"/>
      <c r="AF70" s="357"/>
      <c r="AG70" s="360"/>
      <c r="AH70" s="246"/>
      <c r="AI70" s="246"/>
      <c r="AJ70" s="993"/>
      <c r="AK70" s="993"/>
      <c r="AL70" s="993"/>
      <c r="AM70" s="246"/>
      <c r="AN70" s="360"/>
      <c r="AO70" s="993"/>
      <c r="AP70" s="993"/>
      <c r="AQ70" s="993"/>
      <c r="AR70" s="993"/>
      <c r="AS70" s="993"/>
      <c r="AT70" s="994"/>
    </row>
    <row r="71" spans="1:63" s="113" customFormat="1" ht="13.5" thickBot="1" x14ac:dyDescent="0.25">
      <c r="A71" s="115"/>
      <c r="B71" s="128"/>
      <c r="C71" s="115"/>
      <c r="D71" s="115"/>
      <c r="E71" s="115"/>
      <c r="G71" s="114"/>
    </row>
    <row r="72" spans="1:63" s="113" customFormat="1" ht="45" customHeight="1" x14ac:dyDescent="0.2">
      <c r="A72" s="786"/>
      <c r="B72" s="737"/>
      <c r="C72" s="737"/>
      <c r="D72" s="737"/>
      <c r="E72" s="737"/>
      <c r="F72" s="737"/>
      <c r="G72" s="737"/>
      <c r="H72" s="737"/>
      <c r="I72" s="737"/>
      <c r="J72" s="738"/>
    </row>
    <row r="73" spans="1:63" s="113" customFormat="1" ht="40.5" customHeight="1" thickBot="1" x14ac:dyDescent="0.25">
      <c r="A73" s="739">
        <v>6</v>
      </c>
      <c r="B73" s="740"/>
      <c r="C73" s="741" t="s">
        <v>424</v>
      </c>
      <c r="D73" s="741"/>
      <c r="E73" s="741"/>
      <c r="F73" s="741"/>
      <c r="G73" s="741"/>
      <c r="H73" s="741" t="s">
        <v>779</v>
      </c>
      <c r="I73" s="741"/>
      <c r="J73" s="742"/>
    </row>
    <row r="74" spans="1:63" s="113" customFormat="1" ht="39" customHeight="1" thickBot="1" x14ac:dyDescent="0.25">
      <c r="A74" s="739">
        <v>7</v>
      </c>
      <c r="B74" s="740"/>
      <c r="C74" s="741" t="s">
        <v>1179</v>
      </c>
      <c r="D74" s="741"/>
      <c r="E74" s="741"/>
      <c r="F74" s="741"/>
      <c r="G74" s="741"/>
      <c r="H74" s="741" t="s">
        <v>1180</v>
      </c>
      <c r="I74" s="741"/>
      <c r="J74" s="742"/>
    </row>
    <row r="75" spans="1:63" s="113" customFormat="1" ht="14.25" thickBot="1" x14ac:dyDescent="0.3">
      <c r="A75" s="415"/>
      <c r="B75" s="416"/>
      <c r="C75" s="415"/>
      <c r="D75" s="415"/>
      <c r="E75" s="415"/>
      <c r="F75" s="417"/>
      <c r="G75" s="418"/>
      <c r="H75" s="417"/>
      <c r="I75" s="417"/>
      <c r="J75" s="417"/>
    </row>
    <row r="76" spans="1:63" s="113" customFormat="1" ht="15" customHeight="1" x14ac:dyDescent="0.25">
      <c r="A76" s="655" t="s">
        <v>775</v>
      </c>
      <c r="B76" s="656"/>
      <c r="C76" s="657" t="s">
        <v>776</v>
      </c>
      <c r="D76" s="658"/>
      <c r="E76" s="656"/>
      <c r="F76" s="657" t="s">
        <v>777</v>
      </c>
      <c r="G76" s="667"/>
      <c r="H76" s="417"/>
      <c r="I76" s="417"/>
      <c r="J76" s="417"/>
    </row>
    <row r="77" spans="1:63" s="113" customFormat="1" ht="45" customHeight="1" x14ac:dyDescent="0.25">
      <c r="A77" s="649" t="s">
        <v>1181</v>
      </c>
      <c r="B77" s="651"/>
      <c r="C77" s="649" t="s">
        <v>1182</v>
      </c>
      <c r="D77" s="650"/>
      <c r="E77" s="651"/>
      <c r="F77" s="419" t="s">
        <v>1183</v>
      </c>
      <c r="G77" s="420"/>
      <c r="H77" s="417"/>
      <c r="I77" s="417"/>
      <c r="J77" s="417"/>
    </row>
    <row r="78" spans="1:63" s="113" customFormat="1" ht="45" customHeight="1" x14ac:dyDescent="0.25">
      <c r="A78" s="652" t="s">
        <v>1184</v>
      </c>
      <c r="B78" s="654"/>
      <c r="C78" s="652" t="s">
        <v>1185</v>
      </c>
      <c r="D78" s="653"/>
      <c r="E78" s="654"/>
      <c r="F78" s="662" t="s">
        <v>1186</v>
      </c>
      <c r="G78" s="663"/>
      <c r="H78" s="417"/>
      <c r="I78" s="417"/>
      <c r="J78" s="417"/>
    </row>
    <row r="79" spans="1:63" s="113" customFormat="1" ht="14.25" thickBot="1" x14ac:dyDescent="0.3">
      <c r="A79" s="640" t="s">
        <v>1187</v>
      </c>
      <c r="B79" s="641"/>
      <c r="C79" s="640" t="s">
        <v>1188</v>
      </c>
      <c r="D79" s="642"/>
      <c r="E79" s="641"/>
      <c r="F79" s="643" t="s">
        <v>1189</v>
      </c>
      <c r="G79" s="644"/>
      <c r="H79" s="417"/>
      <c r="I79" s="417"/>
      <c r="J79" s="417"/>
    </row>
    <row r="80" spans="1:63" s="113" customFormat="1" ht="12.75" x14ac:dyDescent="0.2">
      <c r="A80" s="115"/>
      <c r="B80" s="128"/>
      <c r="C80" s="115"/>
      <c r="D80" s="115"/>
      <c r="E80" s="115"/>
      <c r="G80" s="114"/>
    </row>
    <row r="81" spans="1:7" s="113" customFormat="1" ht="12.75" x14ac:dyDescent="0.2">
      <c r="A81" s="115"/>
      <c r="B81" s="128"/>
      <c r="C81" s="115"/>
      <c r="D81" s="115"/>
      <c r="E81" s="115"/>
      <c r="G81" s="114"/>
    </row>
    <row r="82" spans="1:7" s="113" customFormat="1" ht="12.75" x14ac:dyDescent="0.2">
      <c r="A82" s="115"/>
      <c r="B82" s="128"/>
      <c r="C82" s="115"/>
      <c r="D82" s="115"/>
      <c r="E82" s="115"/>
      <c r="G82" s="114"/>
    </row>
    <row r="83" spans="1:7" s="113" customFormat="1" ht="12.75" x14ac:dyDescent="0.2">
      <c r="A83" s="115"/>
      <c r="B83" s="128"/>
      <c r="C83" s="115"/>
      <c r="D83" s="115"/>
      <c r="E83" s="115"/>
      <c r="G83" s="114"/>
    </row>
    <row r="84" spans="1:7" s="113" customFormat="1" ht="12.75" x14ac:dyDescent="0.2">
      <c r="A84" s="115"/>
      <c r="B84" s="128"/>
      <c r="C84" s="115"/>
      <c r="D84" s="115"/>
      <c r="E84" s="115"/>
      <c r="G84" s="114"/>
    </row>
    <row r="85" spans="1:7" s="113" customFormat="1" ht="12.75" x14ac:dyDescent="0.2">
      <c r="A85" s="115"/>
      <c r="B85" s="128"/>
      <c r="C85" s="115"/>
      <c r="D85" s="115"/>
      <c r="E85" s="115"/>
      <c r="G85" s="114"/>
    </row>
    <row r="86" spans="1:7" s="113" customFormat="1" ht="12.75" x14ac:dyDescent="0.2">
      <c r="A86" s="115"/>
      <c r="B86" s="128"/>
      <c r="C86" s="115"/>
      <c r="D86" s="115"/>
      <c r="E86" s="115"/>
      <c r="G86" s="114"/>
    </row>
    <row r="87" spans="1:7" s="113" customFormat="1" ht="12.75" x14ac:dyDescent="0.2">
      <c r="A87" s="115"/>
      <c r="B87" s="128"/>
      <c r="C87" s="115"/>
      <c r="D87" s="115"/>
      <c r="E87" s="115"/>
      <c r="G87" s="114"/>
    </row>
    <row r="88" spans="1:7" s="113" customFormat="1" ht="12.75" x14ac:dyDescent="0.2">
      <c r="A88" s="115"/>
      <c r="B88" s="128"/>
      <c r="C88" s="115"/>
      <c r="D88" s="115"/>
      <c r="E88" s="115"/>
      <c r="G88" s="114"/>
    </row>
    <row r="89" spans="1:7" s="113" customFormat="1" ht="12.75" x14ac:dyDescent="0.2">
      <c r="A89" s="115"/>
      <c r="B89" s="128"/>
      <c r="C89" s="115"/>
      <c r="D89" s="115"/>
      <c r="E89" s="115"/>
      <c r="G89" s="114"/>
    </row>
    <row r="90" spans="1:7" s="113" customFormat="1" ht="12.75" x14ac:dyDescent="0.2">
      <c r="A90" s="115"/>
      <c r="B90" s="128"/>
      <c r="C90" s="115"/>
      <c r="D90" s="115"/>
      <c r="E90" s="115"/>
      <c r="G90" s="114"/>
    </row>
    <row r="91" spans="1:7" s="113" customFormat="1" ht="12.75" x14ac:dyDescent="0.2">
      <c r="A91" s="115"/>
      <c r="B91" s="128"/>
      <c r="C91" s="115"/>
      <c r="D91" s="115"/>
      <c r="E91" s="115"/>
      <c r="G91" s="114"/>
    </row>
    <row r="92" spans="1:7" s="113" customFormat="1" ht="12.75" x14ac:dyDescent="0.2">
      <c r="A92" s="115"/>
      <c r="B92" s="128"/>
      <c r="C92" s="115"/>
      <c r="D92" s="115"/>
      <c r="E92" s="115"/>
      <c r="G92" s="114"/>
    </row>
    <row r="93" spans="1:7" s="113" customFormat="1" ht="12.75" x14ac:dyDescent="0.2">
      <c r="A93" s="115"/>
      <c r="B93" s="128"/>
      <c r="C93" s="115"/>
      <c r="D93" s="115"/>
      <c r="E93" s="115"/>
      <c r="G93" s="114"/>
    </row>
    <row r="94" spans="1:7" s="113" customFormat="1" ht="12.75" x14ac:dyDescent="0.2">
      <c r="A94" s="115"/>
      <c r="B94" s="128"/>
      <c r="C94" s="115"/>
      <c r="D94" s="115"/>
      <c r="E94" s="115"/>
      <c r="G94" s="114"/>
    </row>
    <row r="95" spans="1:7" s="113" customFormat="1" ht="12.75" x14ac:dyDescent="0.2">
      <c r="A95" s="115"/>
      <c r="B95" s="128"/>
      <c r="C95" s="115"/>
      <c r="D95" s="115"/>
      <c r="E95" s="115"/>
      <c r="G95" s="114"/>
    </row>
    <row r="96" spans="1:7" s="113" customFormat="1" ht="12.75" x14ac:dyDescent="0.2">
      <c r="A96" s="115"/>
      <c r="B96" s="128"/>
      <c r="C96" s="115"/>
      <c r="D96" s="115"/>
      <c r="E96" s="115"/>
      <c r="G96" s="114"/>
    </row>
    <row r="97" spans="1:7" s="113" customFormat="1" ht="12.75" x14ac:dyDescent="0.2">
      <c r="A97" s="115"/>
      <c r="B97" s="128"/>
      <c r="C97" s="115"/>
      <c r="D97" s="115"/>
      <c r="E97" s="115"/>
      <c r="G97" s="114"/>
    </row>
    <row r="98" spans="1:7" s="113" customFormat="1" ht="12.75" x14ac:dyDescent="0.2">
      <c r="A98" s="115"/>
      <c r="B98" s="128"/>
      <c r="C98" s="115"/>
      <c r="D98" s="115"/>
      <c r="E98" s="115"/>
      <c r="G98" s="114"/>
    </row>
    <row r="99" spans="1:7" s="113" customFormat="1" ht="12.75" x14ac:dyDescent="0.2">
      <c r="A99" s="115"/>
      <c r="B99" s="128"/>
      <c r="C99" s="115"/>
      <c r="D99" s="115"/>
      <c r="E99" s="115"/>
      <c r="G99" s="114"/>
    </row>
    <row r="100" spans="1:7" s="113" customFormat="1" ht="12.75" x14ac:dyDescent="0.2">
      <c r="A100" s="115"/>
      <c r="B100" s="128"/>
      <c r="C100" s="115"/>
      <c r="D100" s="115"/>
      <c r="E100" s="115"/>
      <c r="G100" s="114"/>
    </row>
    <row r="101" spans="1:7" s="113" customFormat="1" ht="12.75" x14ac:dyDescent="0.2">
      <c r="A101" s="115"/>
      <c r="B101" s="128"/>
      <c r="C101" s="115"/>
      <c r="D101" s="115"/>
      <c r="E101" s="115"/>
      <c r="G101" s="114"/>
    </row>
    <row r="102" spans="1:7" s="113" customFormat="1" ht="12.75" x14ac:dyDescent="0.2">
      <c r="A102" s="115"/>
      <c r="B102" s="128"/>
      <c r="C102" s="115"/>
      <c r="D102" s="115"/>
      <c r="E102" s="115"/>
      <c r="G102" s="114"/>
    </row>
    <row r="103" spans="1:7" s="113" customFormat="1" ht="12.75" x14ac:dyDescent="0.2">
      <c r="A103" s="115"/>
      <c r="B103" s="128"/>
      <c r="C103" s="115"/>
      <c r="D103" s="115"/>
      <c r="E103" s="115"/>
      <c r="G103" s="114"/>
    </row>
    <row r="104" spans="1:7" s="113" customFormat="1" ht="12.75" x14ac:dyDescent="0.2">
      <c r="A104" s="115"/>
      <c r="B104" s="128"/>
      <c r="C104" s="115"/>
      <c r="D104" s="115"/>
      <c r="E104" s="115"/>
      <c r="G104" s="114"/>
    </row>
    <row r="105" spans="1:7" s="113" customFormat="1" ht="12.75" x14ac:dyDescent="0.2">
      <c r="A105" s="115"/>
      <c r="B105" s="128"/>
      <c r="C105" s="115"/>
      <c r="D105" s="115"/>
      <c r="E105" s="115"/>
      <c r="G105" s="114"/>
    </row>
    <row r="106" spans="1:7" s="113" customFormat="1" ht="12.75" x14ac:dyDescent="0.2">
      <c r="A106" s="115"/>
      <c r="B106" s="128"/>
      <c r="C106" s="115"/>
      <c r="D106" s="115"/>
      <c r="E106" s="115"/>
      <c r="G106" s="114"/>
    </row>
    <row r="107" spans="1:7" s="113" customFormat="1" ht="12.75" x14ac:dyDescent="0.2">
      <c r="A107" s="115"/>
      <c r="B107" s="128"/>
      <c r="C107" s="115"/>
      <c r="D107" s="115"/>
      <c r="E107" s="115"/>
      <c r="G107" s="114"/>
    </row>
    <row r="108" spans="1:7" s="113" customFormat="1" ht="12.75" x14ac:dyDescent="0.2">
      <c r="A108" s="115"/>
      <c r="B108" s="128"/>
      <c r="C108" s="115"/>
      <c r="D108" s="115"/>
      <c r="E108" s="115"/>
      <c r="G108" s="114"/>
    </row>
    <row r="109" spans="1:7" s="113" customFormat="1" ht="12.75" x14ac:dyDescent="0.2">
      <c r="A109" s="115"/>
      <c r="B109" s="128"/>
      <c r="C109" s="115"/>
      <c r="D109" s="115"/>
      <c r="E109" s="115"/>
      <c r="G109" s="114"/>
    </row>
    <row r="110" spans="1:7" s="113" customFormat="1" ht="12.75" x14ac:dyDescent="0.2">
      <c r="A110" s="115"/>
      <c r="B110" s="128"/>
      <c r="C110" s="115"/>
      <c r="D110" s="115"/>
      <c r="E110" s="115"/>
      <c r="G110" s="114"/>
    </row>
    <row r="111" spans="1:7" s="113" customFormat="1" ht="12.75" x14ac:dyDescent="0.2">
      <c r="A111" s="115"/>
      <c r="B111" s="128"/>
      <c r="C111" s="115"/>
      <c r="D111" s="115"/>
      <c r="E111" s="115"/>
      <c r="G111" s="114"/>
    </row>
    <row r="112" spans="1:7" s="113" customFormat="1" ht="12.75" x14ac:dyDescent="0.2">
      <c r="A112" s="115"/>
      <c r="B112" s="128"/>
      <c r="C112" s="115"/>
      <c r="D112" s="115"/>
      <c r="E112" s="115"/>
      <c r="G112" s="114"/>
    </row>
    <row r="113" spans="1:7" s="113" customFormat="1" ht="12.75" x14ac:dyDescent="0.2">
      <c r="A113" s="115"/>
      <c r="B113" s="128"/>
      <c r="C113" s="115"/>
      <c r="D113" s="115"/>
      <c r="E113" s="115"/>
      <c r="G113" s="114"/>
    </row>
    <row r="114" spans="1:7" s="113" customFormat="1" ht="12.75" x14ac:dyDescent="0.2">
      <c r="A114" s="115"/>
      <c r="B114" s="128"/>
      <c r="C114" s="115"/>
      <c r="D114" s="115"/>
      <c r="E114" s="115"/>
      <c r="G114" s="114"/>
    </row>
    <row r="115" spans="1:7" s="113" customFormat="1" ht="12.75" x14ac:dyDescent="0.2">
      <c r="A115" s="115"/>
      <c r="B115" s="128"/>
      <c r="C115" s="115"/>
      <c r="D115" s="115"/>
      <c r="E115" s="115"/>
      <c r="G115" s="114"/>
    </row>
    <row r="116" spans="1:7" s="113" customFormat="1" ht="12.75" x14ac:dyDescent="0.2">
      <c r="A116" s="115"/>
      <c r="B116" s="128"/>
      <c r="C116" s="115"/>
      <c r="D116" s="115"/>
      <c r="E116" s="115"/>
      <c r="G116" s="114"/>
    </row>
    <row r="117" spans="1:7" s="113" customFormat="1" ht="12.75" x14ac:dyDescent="0.2">
      <c r="A117" s="115"/>
      <c r="B117" s="128"/>
      <c r="C117" s="115"/>
      <c r="D117" s="115"/>
      <c r="E117" s="115"/>
      <c r="G117" s="114"/>
    </row>
    <row r="118" spans="1:7" s="113" customFormat="1" ht="12.75" x14ac:dyDescent="0.2">
      <c r="A118" s="115"/>
      <c r="B118" s="128"/>
      <c r="C118" s="115"/>
      <c r="D118" s="115"/>
      <c r="E118" s="115"/>
      <c r="G118" s="114"/>
    </row>
    <row r="119" spans="1:7" s="113" customFormat="1" ht="12.75" x14ac:dyDescent="0.2">
      <c r="A119" s="115"/>
      <c r="B119" s="128"/>
      <c r="C119" s="115"/>
      <c r="D119" s="115"/>
      <c r="E119" s="115"/>
      <c r="G119" s="114"/>
    </row>
    <row r="120" spans="1:7" s="113" customFormat="1" ht="12.75" x14ac:dyDescent="0.2">
      <c r="A120" s="115"/>
      <c r="B120" s="128"/>
      <c r="C120" s="115"/>
      <c r="D120" s="115"/>
      <c r="E120" s="115"/>
      <c r="G120" s="114"/>
    </row>
    <row r="121" spans="1:7" s="113" customFormat="1" ht="12.75" x14ac:dyDescent="0.2">
      <c r="A121" s="115"/>
      <c r="B121" s="128"/>
      <c r="C121" s="115"/>
      <c r="D121" s="115"/>
      <c r="E121" s="115"/>
      <c r="G121" s="114"/>
    </row>
    <row r="122" spans="1:7" s="113" customFormat="1" ht="12.75" x14ac:dyDescent="0.2">
      <c r="A122" s="115"/>
      <c r="B122" s="128"/>
      <c r="C122" s="115"/>
      <c r="D122" s="115"/>
      <c r="E122" s="115"/>
      <c r="G122" s="114"/>
    </row>
    <row r="123" spans="1:7" s="113" customFormat="1" ht="12.75" x14ac:dyDescent="0.2">
      <c r="A123" s="115"/>
      <c r="B123" s="128"/>
      <c r="C123" s="115"/>
      <c r="D123" s="115"/>
      <c r="E123" s="115"/>
      <c r="G123" s="114"/>
    </row>
    <row r="124" spans="1:7" s="113" customFormat="1" ht="12.75" x14ac:dyDescent="0.2">
      <c r="A124" s="115"/>
      <c r="B124" s="128"/>
      <c r="C124" s="115"/>
      <c r="D124" s="115"/>
      <c r="E124" s="115"/>
      <c r="G124" s="114"/>
    </row>
    <row r="125" spans="1:7" s="113" customFormat="1" ht="12.75" x14ac:dyDescent="0.2">
      <c r="A125" s="115"/>
      <c r="B125" s="128"/>
      <c r="C125" s="115"/>
      <c r="D125" s="115"/>
      <c r="E125" s="115"/>
      <c r="G125" s="114"/>
    </row>
    <row r="126" spans="1:7" s="113" customFormat="1" ht="12.75" x14ac:dyDescent="0.2">
      <c r="A126" s="115"/>
      <c r="B126" s="128"/>
      <c r="C126" s="115"/>
      <c r="D126" s="115"/>
      <c r="E126" s="115"/>
      <c r="G126" s="114"/>
    </row>
    <row r="127" spans="1:7" s="113" customFormat="1" ht="12.75" x14ac:dyDescent="0.2">
      <c r="A127" s="115"/>
      <c r="B127" s="128"/>
      <c r="C127" s="115"/>
      <c r="D127" s="115"/>
      <c r="E127" s="115"/>
      <c r="G127" s="114"/>
    </row>
    <row r="128" spans="1:7" s="113" customFormat="1" ht="12.75" x14ac:dyDescent="0.2">
      <c r="A128" s="115"/>
      <c r="B128" s="128"/>
      <c r="C128" s="115"/>
      <c r="D128" s="115"/>
      <c r="E128" s="115"/>
      <c r="G128" s="114"/>
    </row>
    <row r="129" spans="1:7" s="113" customFormat="1" ht="12.75" x14ac:dyDescent="0.2">
      <c r="A129" s="115"/>
      <c r="B129" s="128"/>
      <c r="C129" s="115"/>
      <c r="D129" s="115"/>
      <c r="E129" s="115"/>
      <c r="G129" s="114"/>
    </row>
    <row r="130" spans="1:7" s="113" customFormat="1" ht="12.75" x14ac:dyDescent="0.2">
      <c r="A130" s="115"/>
      <c r="B130" s="128"/>
      <c r="C130" s="115"/>
      <c r="D130" s="115"/>
      <c r="E130" s="115"/>
      <c r="G130" s="114"/>
    </row>
    <row r="131" spans="1:7" s="113" customFormat="1" ht="12.75" x14ac:dyDescent="0.2">
      <c r="A131" s="115"/>
      <c r="B131" s="128"/>
      <c r="C131" s="115"/>
      <c r="D131" s="115"/>
      <c r="E131" s="115"/>
      <c r="G131" s="114"/>
    </row>
    <row r="132" spans="1:7" s="113" customFormat="1" ht="12.75" x14ac:dyDescent="0.2">
      <c r="A132" s="115"/>
      <c r="B132" s="128"/>
      <c r="C132" s="115"/>
      <c r="D132" s="115"/>
      <c r="E132" s="115"/>
      <c r="G132" s="114"/>
    </row>
    <row r="133" spans="1:7" s="113" customFormat="1" ht="12.75" x14ac:dyDescent="0.2">
      <c r="A133" s="115"/>
      <c r="B133" s="128"/>
      <c r="C133" s="115"/>
      <c r="D133" s="115"/>
      <c r="E133" s="115"/>
      <c r="G133" s="114"/>
    </row>
    <row r="134" spans="1:7" s="113" customFormat="1" ht="12.75" x14ac:dyDescent="0.2">
      <c r="A134" s="115"/>
      <c r="B134" s="128"/>
      <c r="C134" s="115"/>
      <c r="D134" s="115"/>
      <c r="E134" s="115"/>
      <c r="G134" s="114"/>
    </row>
    <row r="135" spans="1:7" s="113" customFormat="1" ht="12.75" x14ac:dyDescent="0.2">
      <c r="A135" s="115"/>
      <c r="B135" s="128"/>
      <c r="C135" s="115"/>
      <c r="D135" s="115"/>
      <c r="E135" s="115"/>
      <c r="G135" s="114"/>
    </row>
    <row r="136" spans="1:7" s="113" customFormat="1" ht="12.75" x14ac:dyDescent="0.2">
      <c r="A136" s="115"/>
      <c r="B136" s="128"/>
      <c r="C136" s="115"/>
      <c r="D136" s="115"/>
      <c r="E136" s="115"/>
      <c r="G136" s="114"/>
    </row>
    <row r="137" spans="1:7" s="113" customFormat="1" ht="12.75" x14ac:dyDescent="0.2">
      <c r="A137" s="115"/>
      <c r="B137" s="128"/>
      <c r="C137" s="115"/>
      <c r="D137" s="115"/>
      <c r="E137" s="115"/>
      <c r="G137" s="114"/>
    </row>
    <row r="138" spans="1:7" s="113" customFormat="1" ht="12.75" x14ac:dyDescent="0.2">
      <c r="A138" s="115"/>
      <c r="B138" s="128"/>
      <c r="C138" s="115"/>
      <c r="D138" s="115"/>
      <c r="E138" s="115"/>
      <c r="G138" s="114"/>
    </row>
    <row r="139" spans="1:7" s="113" customFormat="1" ht="12.75" x14ac:dyDescent="0.2">
      <c r="A139" s="115"/>
      <c r="B139" s="128"/>
      <c r="C139" s="115"/>
      <c r="D139" s="115"/>
      <c r="E139" s="115"/>
      <c r="G139" s="114"/>
    </row>
    <row r="140" spans="1:7" s="113" customFormat="1" ht="12.75" x14ac:dyDescent="0.2">
      <c r="A140" s="115"/>
      <c r="B140" s="128"/>
      <c r="C140" s="115"/>
      <c r="D140" s="115"/>
      <c r="E140" s="115"/>
      <c r="G140" s="114"/>
    </row>
    <row r="141" spans="1:7" s="113" customFormat="1" ht="12.75" x14ac:dyDescent="0.2">
      <c r="A141" s="115"/>
      <c r="B141" s="128"/>
      <c r="C141" s="115"/>
      <c r="D141" s="115"/>
      <c r="E141" s="115"/>
      <c r="G141" s="114"/>
    </row>
    <row r="142" spans="1:7" s="113" customFormat="1" ht="12.75" x14ac:dyDescent="0.2">
      <c r="A142" s="115"/>
      <c r="B142" s="128"/>
      <c r="C142" s="115"/>
      <c r="D142" s="115"/>
      <c r="E142" s="115"/>
      <c r="G142" s="114"/>
    </row>
    <row r="143" spans="1:7" s="113" customFormat="1" ht="12.75" x14ac:dyDescent="0.2">
      <c r="A143" s="115"/>
      <c r="B143" s="128"/>
      <c r="C143" s="115"/>
      <c r="D143" s="115"/>
      <c r="E143" s="115"/>
      <c r="G143" s="114"/>
    </row>
    <row r="144" spans="1:7" s="113" customFormat="1" ht="12.75" x14ac:dyDescent="0.2">
      <c r="A144" s="115"/>
      <c r="B144" s="128"/>
      <c r="C144" s="115"/>
      <c r="D144" s="115"/>
      <c r="E144" s="115"/>
      <c r="G144" s="114"/>
    </row>
    <row r="145" spans="1:7" s="113" customFormat="1" ht="12.75" x14ac:dyDescent="0.2">
      <c r="A145" s="115"/>
      <c r="B145" s="128"/>
      <c r="C145" s="115"/>
      <c r="D145" s="115"/>
      <c r="E145" s="115"/>
      <c r="G145" s="114"/>
    </row>
    <row r="146" spans="1:7" s="113" customFormat="1" ht="12.75" x14ac:dyDescent="0.2">
      <c r="A146" s="115"/>
      <c r="B146" s="128"/>
      <c r="C146" s="115"/>
      <c r="D146" s="115"/>
      <c r="E146" s="115"/>
      <c r="G146" s="114"/>
    </row>
    <row r="147" spans="1:7" s="113" customFormat="1" ht="12.75" x14ac:dyDescent="0.2">
      <c r="A147" s="115"/>
      <c r="B147" s="128"/>
      <c r="C147" s="115"/>
      <c r="D147" s="115"/>
      <c r="E147" s="115"/>
      <c r="G147" s="114"/>
    </row>
    <row r="148" spans="1:7" s="113" customFormat="1" ht="12.75" x14ac:dyDescent="0.2">
      <c r="A148" s="115"/>
      <c r="B148" s="128"/>
      <c r="C148" s="115"/>
      <c r="D148" s="115"/>
      <c r="E148" s="115"/>
      <c r="G148" s="114"/>
    </row>
    <row r="149" spans="1:7" s="113" customFormat="1" ht="12.75" x14ac:dyDescent="0.2">
      <c r="A149" s="115"/>
      <c r="B149" s="128"/>
      <c r="C149" s="115"/>
      <c r="D149" s="115"/>
      <c r="E149" s="115"/>
      <c r="G149" s="114"/>
    </row>
    <row r="150" spans="1:7" s="113" customFormat="1" ht="12.75" x14ac:dyDescent="0.2">
      <c r="A150" s="115"/>
      <c r="B150" s="128"/>
      <c r="C150" s="115"/>
      <c r="D150" s="115"/>
      <c r="E150" s="115"/>
      <c r="G150" s="114"/>
    </row>
    <row r="151" spans="1:7" s="113" customFormat="1" ht="12.75" x14ac:dyDescent="0.2">
      <c r="A151" s="115"/>
      <c r="B151" s="128"/>
      <c r="C151" s="115"/>
      <c r="D151" s="115"/>
      <c r="E151" s="115"/>
      <c r="G151" s="114"/>
    </row>
    <row r="152" spans="1:7" s="113" customFormat="1" ht="12.75" x14ac:dyDescent="0.2">
      <c r="A152" s="115"/>
      <c r="B152" s="128"/>
      <c r="C152" s="115"/>
      <c r="D152" s="115"/>
      <c r="E152" s="115"/>
      <c r="G152" s="114"/>
    </row>
    <row r="153" spans="1:7" s="113" customFormat="1" ht="12.75" x14ac:dyDescent="0.2">
      <c r="A153" s="115"/>
      <c r="B153" s="128"/>
      <c r="C153" s="115"/>
      <c r="D153" s="115"/>
      <c r="E153" s="115"/>
      <c r="G153" s="114"/>
    </row>
    <row r="154" spans="1:7" s="113" customFormat="1" ht="12.75" x14ac:dyDescent="0.2">
      <c r="A154" s="115"/>
      <c r="B154" s="128"/>
      <c r="C154" s="115"/>
      <c r="D154" s="115"/>
      <c r="E154" s="115"/>
      <c r="G154" s="114"/>
    </row>
    <row r="155" spans="1:7" s="113" customFormat="1" ht="12.75" x14ac:dyDescent="0.2">
      <c r="A155" s="115"/>
      <c r="B155" s="128"/>
      <c r="C155" s="115"/>
      <c r="D155" s="115"/>
      <c r="E155" s="115"/>
      <c r="G155" s="114"/>
    </row>
    <row r="156" spans="1:7" s="113" customFormat="1" ht="12.75" x14ac:dyDescent="0.2">
      <c r="A156" s="115"/>
      <c r="B156" s="128"/>
      <c r="C156" s="115"/>
      <c r="D156" s="115"/>
      <c r="E156" s="115"/>
      <c r="G156" s="114"/>
    </row>
    <row r="157" spans="1:7" s="113" customFormat="1" ht="12.75" x14ac:dyDescent="0.2">
      <c r="A157" s="115"/>
      <c r="B157" s="128"/>
      <c r="C157" s="115"/>
      <c r="D157" s="115"/>
      <c r="E157" s="115"/>
      <c r="G157" s="114"/>
    </row>
    <row r="158" spans="1:7" s="113" customFormat="1" ht="12.75" x14ac:dyDescent="0.2">
      <c r="A158" s="115"/>
      <c r="B158" s="128"/>
      <c r="C158" s="115"/>
      <c r="D158" s="115"/>
      <c r="E158" s="115"/>
      <c r="G158" s="114"/>
    </row>
    <row r="159" spans="1:7" s="113" customFormat="1" ht="12.75" x14ac:dyDescent="0.2">
      <c r="A159" s="115"/>
      <c r="B159" s="128"/>
      <c r="C159" s="115"/>
      <c r="D159" s="115"/>
      <c r="E159" s="115"/>
      <c r="G159" s="114"/>
    </row>
    <row r="160" spans="1:7" s="113" customFormat="1" ht="12.75" x14ac:dyDescent="0.2">
      <c r="A160" s="115"/>
      <c r="B160" s="128"/>
      <c r="C160" s="115"/>
      <c r="D160" s="115"/>
      <c r="E160" s="115"/>
      <c r="G160" s="114"/>
    </row>
    <row r="161" spans="1:7" s="113" customFormat="1" ht="12.75" x14ac:dyDescent="0.2">
      <c r="A161" s="115"/>
      <c r="B161" s="128"/>
      <c r="C161" s="115"/>
      <c r="D161" s="115"/>
      <c r="E161" s="115"/>
      <c r="G161" s="114"/>
    </row>
    <row r="162" spans="1:7" s="113" customFormat="1" ht="12.75" x14ac:dyDescent="0.2">
      <c r="A162" s="115"/>
      <c r="B162" s="128"/>
      <c r="C162" s="115"/>
      <c r="D162" s="115"/>
      <c r="E162" s="115"/>
      <c r="G162" s="114"/>
    </row>
    <row r="163" spans="1:7" s="113" customFormat="1" ht="12.75" x14ac:dyDescent="0.2">
      <c r="A163" s="115"/>
      <c r="B163" s="128"/>
      <c r="C163" s="115"/>
      <c r="D163" s="115"/>
      <c r="E163" s="115"/>
      <c r="G163" s="114"/>
    </row>
    <row r="164" spans="1:7" s="113" customFormat="1" ht="12.75" x14ac:dyDescent="0.2">
      <c r="A164" s="115"/>
      <c r="B164" s="128"/>
      <c r="C164" s="115"/>
      <c r="D164" s="115"/>
      <c r="E164" s="115"/>
      <c r="G164" s="114"/>
    </row>
    <row r="165" spans="1:7" s="113" customFormat="1" ht="12.75" x14ac:dyDescent="0.2">
      <c r="A165" s="115"/>
      <c r="B165" s="128"/>
      <c r="C165" s="115"/>
      <c r="D165" s="115"/>
      <c r="E165" s="115"/>
      <c r="G165" s="114"/>
    </row>
    <row r="166" spans="1:7" s="113" customFormat="1" ht="12.75" x14ac:dyDescent="0.2">
      <c r="A166" s="115"/>
      <c r="B166" s="128"/>
      <c r="C166" s="115"/>
      <c r="D166" s="115"/>
      <c r="E166" s="115"/>
      <c r="G166" s="114"/>
    </row>
    <row r="167" spans="1:7" s="113" customFormat="1" ht="12.75" x14ac:dyDescent="0.2">
      <c r="A167" s="115"/>
      <c r="B167" s="128"/>
      <c r="C167" s="115"/>
      <c r="D167" s="115"/>
      <c r="E167" s="115"/>
      <c r="G167" s="114"/>
    </row>
    <row r="168" spans="1:7" s="113" customFormat="1" ht="12.75" x14ac:dyDescent="0.2">
      <c r="A168" s="115"/>
      <c r="B168" s="128"/>
      <c r="C168" s="115"/>
      <c r="D168" s="115"/>
      <c r="E168" s="115"/>
      <c r="G168" s="114"/>
    </row>
    <row r="169" spans="1:7" s="113" customFormat="1" ht="12.75" x14ac:dyDescent="0.2">
      <c r="A169" s="115"/>
      <c r="B169" s="128"/>
      <c r="C169" s="115"/>
      <c r="D169" s="115"/>
      <c r="E169" s="115"/>
      <c r="G169" s="114"/>
    </row>
    <row r="170" spans="1:7" s="113" customFormat="1" ht="12.75" x14ac:dyDescent="0.2">
      <c r="A170" s="115"/>
      <c r="B170" s="128"/>
      <c r="C170" s="115"/>
      <c r="D170" s="115"/>
      <c r="E170" s="115"/>
      <c r="G170" s="114"/>
    </row>
    <row r="171" spans="1:7" s="113" customFormat="1" ht="12.75" x14ac:dyDescent="0.2">
      <c r="A171" s="115"/>
      <c r="B171" s="128"/>
      <c r="C171" s="115"/>
      <c r="D171" s="115"/>
      <c r="E171" s="115"/>
      <c r="G171" s="114"/>
    </row>
    <row r="172" spans="1:7" s="113" customFormat="1" ht="12.75" x14ac:dyDescent="0.2">
      <c r="A172" s="115"/>
      <c r="B172" s="128"/>
      <c r="C172" s="115"/>
      <c r="D172" s="115"/>
      <c r="E172" s="115"/>
      <c r="G172" s="114"/>
    </row>
    <row r="173" spans="1:7" s="113" customFormat="1" ht="12.75" x14ac:dyDescent="0.2">
      <c r="A173" s="115"/>
      <c r="B173" s="128"/>
      <c r="C173" s="115"/>
      <c r="D173" s="115"/>
      <c r="E173" s="115"/>
      <c r="G173" s="114"/>
    </row>
    <row r="174" spans="1:7" s="113" customFormat="1" ht="12.75" x14ac:dyDescent="0.2">
      <c r="A174" s="115"/>
      <c r="B174" s="128"/>
      <c r="C174" s="115"/>
      <c r="D174" s="115"/>
      <c r="E174" s="115"/>
      <c r="G174" s="114"/>
    </row>
    <row r="175" spans="1:7" s="113" customFormat="1" ht="12.75" x14ac:dyDescent="0.2">
      <c r="A175" s="115"/>
      <c r="B175" s="128"/>
      <c r="C175" s="115"/>
      <c r="D175" s="115"/>
      <c r="E175" s="115"/>
      <c r="G175" s="114"/>
    </row>
    <row r="176" spans="1:7" s="113" customFormat="1" ht="12.75" x14ac:dyDescent="0.2">
      <c r="A176" s="115"/>
      <c r="B176" s="128"/>
      <c r="C176" s="115"/>
      <c r="D176" s="115"/>
      <c r="E176" s="115"/>
      <c r="G176" s="114"/>
    </row>
    <row r="177" spans="1:7" s="113" customFormat="1" ht="12.75" x14ac:dyDescent="0.2">
      <c r="A177" s="115"/>
      <c r="B177" s="128"/>
      <c r="C177" s="115"/>
      <c r="D177" s="115"/>
      <c r="E177" s="115"/>
      <c r="G177" s="114"/>
    </row>
    <row r="178" spans="1:7" s="113" customFormat="1" ht="12.75" x14ac:dyDescent="0.2">
      <c r="A178" s="115"/>
      <c r="B178" s="128"/>
      <c r="C178" s="115"/>
      <c r="D178" s="115"/>
      <c r="E178" s="115"/>
      <c r="G178" s="114"/>
    </row>
    <row r="179" spans="1:7" s="113" customFormat="1" ht="12.75" x14ac:dyDescent="0.2">
      <c r="A179" s="115"/>
      <c r="B179" s="128"/>
      <c r="C179" s="115"/>
      <c r="D179" s="115"/>
      <c r="E179" s="115"/>
      <c r="G179" s="114"/>
    </row>
    <row r="180" spans="1:7" s="113" customFormat="1" ht="12.75" x14ac:dyDescent="0.2">
      <c r="A180" s="115"/>
      <c r="B180" s="128"/>
      <c r="C180" s="115"/>
      <c r="D180" s="115"/>
      <c r="E180" s="115"/>
      <c r="G180" s="114"/>
    </row>
    <row r="181" spans="1:7" s="113" customFormat="1" ht="12.75" x14ac:dyDescent="0.2">
      <c r="A181" s="115"/>
      <c r="B181" s="128"/>
      <c r="C181" s="115"/>
      <c r="D181" s="115"/>
      <c r="E181" s="115"/>
      <c r="G181" s="114"/>
    </row>
    <row r="182" spans="1:7" s="113" customFormat="1" ht="12.75" x14ac:dyDescent="0.2">
      <c r="A182" s="115"/>
      <c r="B182" s="128"/>
      <c r="C182" s="115"/>
      <c r="D182" s="115"/>
      <c r="E182" s="115"/>
      <c r="G182" s="114"/>
    </row>
    <row r="183" spans="1:7" s="113" customFormat="1" ht="12.75" x14ac:dyDescent="0.2">
      <c r="A183" s="115"/>
      <c r="B183" s="128"/>
      <c r="C183" s="115"/>
      <c r="D183" s="115"/>
      <c r="E183" s="115"/>
      <c r="G183" s="114"/>
    </row>
  </sheetData>
  <mergeCells count="332">
    <mergeCell ref="A77:B77"/>
    <mergeCell ref="A78:B78"/>
    <mergeCell ref="A74:B74"/>
    <mergeCell ref="C74:G74"/>
    <mergeCell ref="H74:J74"/>
    <mergeCell ref="A76:B76"/>
    <mergeCell ref="C76:E76"/>
    <mergeCell ref="F76:G76"/>
    <mergeCell ref="F78:G78"/>
    <mergeCell ref="AS65:AS70"/>
    <mergeCell ref="AT65:AT70"/>
    <mergeCell ref="A72:B72"/>
    <mergeCell ref="C72:G72"/>
    <mergeCell ref="H72:J72"/>
    <mergeCell ref="A73:B73"/>
    <mergeCell ref="C73:G73"/>
    <mergeCell ref="H73:J73"/>
    <mergeCell ref="AK65:AK70"/>
    <mergeCell ref="AL65:AL70"/>
    <mergeCell ref="AO65:AO70"/>
    <mergeCell ref="AP65:AP70"/>
    <mergeCell ref="AQ65:AQ70"/>
    <mergeCell ref="AR65:AR70"/>
    <mergeCell ref="L65:L70"/>
    <mergeCell ref="M65:M70"/>
    <mergeCell ref="N65:N70"/>
    <mergeCell ref="O65:O70"/>
    <mergeCell ref="AE65:AE70"/>
    <mergeCell ref="AJ65:AJ70"/>
    <mergeCell ref="F65:F70"/>
    <mergeCell ref="G65:G70"/>
    <mergeCell ref="H65:H70"/>
    <mergeCell ref="I65:I70"/>
    <mergeCell ref="J65:J70"/>
    <mergeCell ref="K65:K70"/>
    <mergeCell ref="AP59:AP64"/>
    <mergeCell ref="AQ59:AQ64"/>
    <mergeCell ref="AR59:AR64"/>
    <mergeCell ref="AS59:AS64"/>
    <mergeCell ref="AT59:AT64"/>
    <mergeCell ref="A65:A70"/>
    <mergeCell ref="B65:B70"/>
    <mergeCell ref="C65:C70"/>
    <mergeCell ref="D65:D70"/>
    <mergeCell ref="E65:E70"/>
    <mergeCell ref="O59:O64"/>
    <mergeCell ref="AE59:AE64"/>
    <mergeCell ref="AJ59:AJ64"/>
    <mergeCell ref="AK59:AK64"/>
    <mergeCell ref="AL59:AL64"/>
    <mergeCell ref="AO59:AO64"/>
    <mergeCell ref="I59:I64"/>
    <mergeCell ref="J59:J64"/>
    <mergeCell ref="K59:K64"/>
    <mergeCell ref="L59:L64"/>
    <mergeCell ref="M59:M64"/>
    <mergeCell ref="N59:N64"/>
    <mergeCell ref="A59:A64"/>
    <mergeCell ref="B59:B64"/>
    <mergeCell ref="C59:C64"/>
    <mergeCell ref="D59:D64"/>
    <mergeCell ref="E59:E64"/>
    <mergeCell ref="F59:F64"/>
    <mergeCell ref="G59:G64"/>
    <mergeCell ref="H59:H64"/>
    <mergeCell ref="AK53:AK58"/>
    <mergeCell ref="L53:L58"/>
    <mergeCell ref="M53:M58"/>
    <mergeCell ref="N53:N58"/>
    <mergeCell ref="O53:O58"/>
    <mergeCell ref="AE53:AE58"/>
    <mergeCell ref="AJ53:AJ58"/>
    <mergeCell ref="F53:F58"/>
    <mergeCell ref="G53:G58"/>
    <mergeCell ref="A53:A58"/>
    <mergeCell ref="B53:B58"/>
    <mergeCell ref="C53:C58"/>
    <mergeCell ref="D53:D58"/>
    <mergeCell ref="E53:E58"/>
    <mergeCell ref="H53:H58"/>
    <mergeCell ref="I53:I58"/>
    <mergeCell ref="AP47:AP52"/>
    <mergeCell ref="AQ47:AQ52"/>
    <mergeCell ref="AR47:AR52"/>
    <mergeCell ref="AS47:AS52"/>
    <mergeCell ref="AT47:AT52"/>
    <mergeCell ref="AL47:AL52"/>
    <mergeCell ref="AO47:AO52"/>
    <mergeCell ref="AS53:AS58"/>
    <mergeCell ref="AT53:AT58"/>
    <mergeCell ref="AL53:AL58"/>
    <mergeCell ref="AO53:AO58"/>
    <mergeCell ref="AP53:AP58"/>
    <mergeCell ref="AQ53:AQ58"/>
    <mergeCell ref="AR53:AR58"/>
    <mergeCell ref="O47:O52"/>
    <mergeCell ref="AE47:AE52"/>
    <mergeCell ref="AJ47:AJ52"/>
    <mergeCell ref="AK47:AK52"/>
    <mergeCell ref="I47:I52"/>
    <mergeCell ref="J47:J52"/>
    <mergeCell ref="K47:K52"/>
    <mergeCell ref="L47:L52"/>
    <mergeCell ref="M47:M52"/>
    <mergeCell ref="N47:N52"/>
    <mergeCell ref="J53:J58"/>
    <mergeCell ref="K53:K58"/>
    <mergeCell ref="A47:A52"/>
    <mergeCell ref="B47:B52"/>
    <mergeCell ref="C47:C52"/>
    <mergeCell ref="D47:D52"/>
    <mergeCell ref="E47:E52"/>
    <mergeCell ref="F47:F52"/>
    <mergeCell ref="G47:G52"/>
    <mergeCell ref="H47:H52"/>
    <mergeCell ref="AK41:AK46"/>
    <mergeCell ref="L41:L46"/>
    <mergeCell ref="M41:M46"/>
    <mergeCell ref="N41:N46"/>
    <mergeCell ref="O41:O46"/>
    <mergeCell ref="AE41:AE46"/>
    <mergeCell ref="AJ41:AJ46"/>
    <mergeCell ref="F41:F46"/>
    <mergeCell ref="G41:G46"/>
    <mergeCell ref="AP35:AP40"/>
    <mergeCell ref="AQ35:AQ40"/>
    <mergeCell ref="AR35:AR40"/>
    <mergeCell ref="AS35:AS40"/>
    <mergeCell ref="AT35:AT40"/>
    <mergeCell ref="AL35:AL40"/>
    <mergeCell ref="AO35:AO40"/>
    <mergeCell ref="AS41:AS46"/>
    <mergeCell ref="AT41:AT46"/>
    <mergeCell ref="AL41:AL46"/>
    <mergeCell ref="AO41:AO46"/>
    <mergeCell ref="AP41:AP46"/>
    <mergeCell ref="AQ41:AQ46"/>
    <mergeCell ref="AR41:AR46"/>
    <mergeCell ref="A41:A46"/>
    <mergeCell ref="B41:B46"/>
    <mergeCell ref="C41:C46"/>
    <mergeCell ref="D41:D46"/>
    <mergeCell ref="E41:E46"/>
    <mergeCell ref="O35:O40"/>
    <mergeCell ref="AE35:AE40"/>
    <mergeCell ref="AJ35:AJ40"/>
    <mergeCell ref="AK35:AK40"/>
    <mergeCell ref="I35:I40"/>
    <mergeCell ref="J35:J40"/>
    <mergeCell ref="K35:K40"/>
    <mergeCell ref="L35:L40"/>
    <mergeCell ref="M35:M40"/>
    <mergeCell ref="N35:N40"/>
    <mergeCell ref="H41:H46"/>
    <mergeCell ref="I41:I46"/>
    <mergeCell ref="J41:J46"/>
    <mergeCell ref="K41:K46"/>
    <mergeCell ref="A35:A40"/>
    <mergeCell ref="B35:B40"/>
    <mergeCell ref="C35:C40"/>
    <mergeCell ref="D35:D40"/>
    <mergeCell ref="E35:E40"/>
    <mergeCell ref="F35:F40"/>
    <mergeCell ref="G35:G40"/>
    <mergeCell ref="H35:H40"/>
    <mergeCell ref="AK29:AK34"/>
    <mergeCell ref="L29:L34"/>
    <mergeCell ref="M29:M34"/>
    <mergeCell ref="N29:N34"/>
    <mergeCell ref="O29:O34"/>
    <mergeCell ref="AE29:AE34"/>
    <mergeCell ref="AJ29:AJ34"/>
    <mergeCell ref="F29:F34"/>
    <mergeCell ref="G29:G34"/>
    <mergeCell ref="AP23:AP28"/>
    <mergeCell ref="AQ23:AQ28"/>
    <mergeCell ref="AR23:AR28"/>
    <mergeCell ref="AS23:AS28"/>
    <mergeCell ref="AT23:AT28"/>
    <mergeCell ref="AL23:AL28"/>
    <mergeCell ref="AO23:AO28"/>
    <mergeCell ref="AS29:AS34"/>
    <mergeCell ref="AT29:AT34"/>
    <mergeCell ref="AL29:AL34"/>
    <mergeCell ref="AO29:AO34"/>
    <mergeCell ref="AP29:AP34"/>
    <mergeCell ref="AQ29:AQ34"/>
    <mergeCell ref="AR29:AR34"/>
    <mergeCell ref="A29:A34"/>
    <mergeCell ref="B29:B34"/>
    <mergeCell ref="C29:C34"/>
    <mergeCell ref="D29:D34"/>
    <mergeCell ref="E29:E34"/>
    <mergeCell ref="O23:O28"/>
    <mergeCell ref="AE23:AE28"/>
    <mergeCell ref="AJ23:AJ28"/>
    <mergeCell ref="AK23:AK28"/>
    <mergeCell ref="I23:I28"/>
    <mergeCell ref="J23:J28"/>
    <mergeCell ref="K23:K28"/>
    <mergeCell ref="L23:L28"/>
    <mergeCell ref="M23:M28"/>
    <mergeCell ref="N23:N28"/>
    <mergeCell ref="H29:H34"/>
    <mergeCell ref="I29:I34"/>
    <mergeCell ref="J29:J34"/>
    <mergeCell ref="K29:K34"/>
    <mergeCell ref="A23:A28"/>
    <mergeCell ref="B23:B28"/>
    <mergeCell ref="C23:C28"/>
    <mergeCell ref="D23:D28"/>
    <mergeCell ref="E23:E28"/>
    <mergeCell ref="F23:F28"/>
    <mergeCell ref="G23:G28"/>
    <mergeCell ref="H23:H28"/>
    <mergeCell ref="AK17:AK22"/>
    <mergeCell ref="L17:L22"/>
    <mergeCell ref="M17:M22"/>
    <mergeCell ref="N17:N22"/>
    <mergeCell ref="O17:O22"/>
    <mergeCell ref="AE17:AE22"/>
    <mergeCell ref="AJ17:AJ22"/>
    <mergeCell ref="F17:F22"/>
    <mergeCell ref="G17:G22"/>
    <mergeCell ref="AP11:AP16"/>
    <mergeCell ref="AQ11:AQ16"/>
    <mergeCell ref="AR11:AR16"/>
    <mergeCell ref="AS11:AS16"/>
    <mergeCell ref="AT11:AT16"/>
    <mergeCell ref="AL11:AL16"/>
    <mergeCell ref="AO11:AO16"/>
    <mergeCell ref="AS17:AS22"/>
    <mergeCell ref="AT17:AT22"/>
    <mergeCell ref="AL17:AL22"/>
    <mergeCell ref="AO17:AO22"/>
    <mergeCell ref="AP17:AP22"/>
    <mergeCell ref="AQ17:AQ22"/>
    <mergeCell ref="AR17:AR22"/>
    <mergeCell ref="A17:A22"/>
    <mergeCell ref="B17:B22"/>
    <mergeCell ref="C17:C22"/>
    <mergeCell ref="D17:D22"/>
    <mergeCell ref="E17:E22"/>
    <mergeCell ref="O11:O16"/>
    <mergeCell ref="AE11:AE16"/>
    <mergeCell ref="AJ11:AJ16"/>
    <mergeCell ref="AK11:AK16"/>
    <mergeCell ref="I11:I16"/>
    <mergeCell ref="J11:J16"/>
    <mergeCell ref="K11:K16"/>
    <mergeCell ref="L11:L16"/>
    <mergeCell ref="M11:M16"/>
    <mergeCell ref="N11:N16"/>
    <mergeCell ref="H17:H22"/>
    <mergeCell ref="I17:I22"/>
    <mergeCell ref="J17:J22"/>
    <mergeCell ref="K17:K22"/>
    <mergeCell ref="A11:A16"/>
    <mergeCell ref="B11:B16"/>
    <mergeCell ref="C11:C16"/>
    <mergeCell ref="D11:D16"/>
    <mergeCell ref="E11:E16"/>
    <mergeCell ref="AN8:AN10"/>
    <mergeCell ref="AO8:AO10"/>
    <mergeCell ref="AP8:AP10"/>
    <mergeCell ref="AQ8:AQ10"/>
    <mergeCell ref="AR8:AR10"/>
    <mergeCell ref="AS8:AS10"/>
    <mergeCell ref="W8:W10"/>
    <mergeCell ref="X8:X10"/>
    <mergeCell ref="AJ8:AJ10"/>
    <mergeCell ref="AK8:AK10"/>
    <mergeCell ref="AL8:AL9"/>
    <mergeCell ref="AM8:AM10"/>
    <mergeCell ref="AD7:AD10"/>
    <mergeCell ref="AE7:AE10"/>
    <mergeCell ref="AI9:AI10"/>
    <mergeCell ref="AL6:AO7"/>
    <mergeCell ref="AP6:AQ7"/>
    <mergeCell ref="AR6:AT7"/>
    <mergeCell ref="P6:X6"/>
    <mergeCell ref="Y6:AE6"/>
    <mergeCell ref="AF6:AI6"/>
    <mergeCell ref="AJ6:AK7"/>
    <mergeCell ref="AF7:AF10"/>
    <mergeCell ref="AG7:AG10"/>
    <mergeCell ref="F11:F16"/>
    <mergeCell ref="G11:G16"/>
    <mergeCell ref="H11:H16"/>
    <mergeCell ref="M7:M10"/>
    <mergeCell ref="N7:N10"/>
    <mergeCell ref="T8:T10"/>
    <mergeCell ref="U8:U10"/>
    <mergeCell ref="O7:O10"/>
    <mergeCell ref="P7:P10"/>
    <mergeCell ref="Q7:Q10"/>
    <mergeCell ref="R7:R10"/>
    <mergeCell ref="L7:L10"/>
    <mergeCell ref="AH7:AH10"/>
    <mergeCell ref="AI7:AI8"/>
    <mergeCell ref="S7:X7"/>
    <mergeCell ref="Y7:Y10"/>
    <mergeCell ref="Z7:Z10"/>
    <mergeCell ref="AA7:AA10"/>
    <mergeCell ref="AB7:AB10"/>
    <mergeCell ref="AC7:AC10"/>
    <mergeCell ref="S8:S10"/>
    <mergeCell ref="V8:V10"/>
    <mergeCell ref="AT8:AT10"/>
    <mergeCell ref="A79:B79"/>
    <mergeCell ref="C79:E79"/>
    <mergeCell ref="F79:G79"/>
    <mergeCell ref="A1:H3"/>
    <mergeCell ref="I1:AT1"/>
    <mergeCell ref="I2:AT2"/>
    <mergeCell ref="I3:AG3"/>
    <mergeCell ref="AH3:AT3"/>
    <mergeCell ref="A5:AT5"/>
    <mergeCell ref="C77:E77"/>
    <mergeCell ref="C78:E78"/>
    <mergeCell ref="A7:A10"/>
    <mergeCell ref="B7:B10"/>
    <mergeCell ref="C7:C10"/>
    <mergeCell ref="D7:E9"/>
    <mergeCell ref="F7:F9"/>
    <mergeCell ref="G7:G10"/>
    <mergeCell ref="H7:H10"/>
    <mergeCell ref="A6:H6"/>
    <mergeCell ref="I6:O6"/>
    <mergeCell ref="I7:I10"/>
    <mergeCell ref="J7:J10"/>
    <mergeCell ref="K7:K10"/>
  </mergeCells>
  <conditionalFormatting sqref="I11 I17">
    <cfRule type="cellIs" dxfId="792" priority="119" operator="equal">
      <formula>"Muy Alta"</formula>
    </cfRule>
    <cfRule type="cellIs" dxfId="791" priority="120" operator="equal">
      <formula>"Alta"</formula>
    </cfRule>
    <cfRule type="cellIs" dxfId="790" priority="121" operator="equal">
      <formula>"Media"</formula>
    </cfRule>
    <cfRule type="cellIs" dxfId="789" priority="122" operator="equal">
      <formula>"Baja"</formula>
    </cfRule>
    <cfRule type="cellIs" dxfId="788" priority="123" operator="equal">
      <formula>"Muy Baja"</formula>
    </cfRule>
  </conditionalFormatting>
  <conditionalFormatting sqref="M11 M17 M23 M29 M35 M41 M47 M53 M59 M65">
    <cfRule type="cellIs" dxfId="787" priority="114" operator="equal">
      <formula>"Catastrófico"</formula>
    </cfRule>
    <cfRule type="cellIs" dxfId="786" priority="115" operator="equal">
      <formula>"Mayor"</formula>
    </cfRule>
    <cfRule type="cellIs" dxfId="785" priority="116" operator="equal">
      <formula>"Moderado"</formula>
    </cfRule>
    <cfRule type="cellIs" dxfId="784" priority="117" operator="equal">
      <formula>"Menor"</formula>
    </cfRule>
    <cfRule type="cellIs" dxfId="783" priority="118" operator="equal">
      <formula>"Leve"</formula>
    </cfRule>
  </conditionalFormatting>
  <conditionalFormatting sqref="O11">
    <cfRule type="cellIs" dxfId="782" priority="110" operator="equal">
      <formula>"Extremo"</formula>
    </cfRule>
    <cfRule type="cellIs" dxfId="781" priority="111" operator="equal">
      <formula>"Alto"</formula>
    </cfRule>
    <cfRule type="cellIs" dxfId="780" priority="112" operator="equal">
      <formula>"Moderado"</formula>
    </cfRule>
    <cfRule type="cellIs" dxfId="779" priority="113" operator="equal">
      <formula>"Bajo"</formula>
    </cfRule>
  </conditionalFormatting>
  <conditionalFormatting sqref="I59">
    <cfRule type="cellIs" dxfId="778" priority="47" operator="equal">
      <formula>"Muy Alta"</formula>
    </cfRule>
    <cfRule type="cellIs" dxfId="777" priority="48" operator="equal">
      <formula>"Alta"</formula>
    </cfRule>
    <cfRule type="cellIs" dxfId="776" priority="49" operator="equal">
      <formula>"Media"</formula>
    </cfRule>
    <cfRule type="cellIs" dxfId="775" priority="50" operator="equal">
      <formula>"Baja"</formula>
    </cfRule>
    <cfRule type="cellIs" dxfId="774" priority="51" operator="equal">
      <formula>"Muy Baja"</formula>
    </cfRule>
  </conditionalFormatting>
  <conditionalFormatting sqref="O17">
    <cfRule type="cellIs" dxfId="773" priority="106" operator="equal">
      <formula>"Extremo"</formula>
    </cfRule>
    <cfRule type="cellIs" dxfId="772" priority="107" operator="equal">
      <formula>"Alto"</formula>
    </cfRule>
    <cfRule type="cellIs" dxfId="771" priority="108" operator="equal">
      <formula>"Moderado"</formula>
    </cfRule>
    <cfRule type="cellIs" dxfId="770" priority="109" operator="equal">
      <formula>"Bajo"</formula>
    </cfRule>
  </conditionalFormatting>
  <conditionalFormatting sqref="I23">
    <cfRule type="cellIs" dxfId="769" priority="101" operator="equal">
      <formula>"Muy Alta"</formula>
    </cfRule>
    <cfRule type="cellIs" dxfId="768" priority="102" operator="equal">
      <formula>"Alta"</formula>
    </cfRule>
    <cfRule type="cellIs" dxfId="767" priority="103" operator="equal">
      <formula>"Media"</formula>
    </cfRule>
    <cfRule type="cellIs" dxfId="766" priority="104" operator="equal">
      <formula>"Baja"</formula>
    </cfRule>
    <cfRule type="cellIs" dxfId="765" priority="105" operator="equal">
      <formula>"Muy Baja"</formula>
    </cfRule>
  </conditionalFormatting>
  <conditionalFormatting sqref="O23">
    <cfRule type="cellIs" dxfId="764" priority="97" operator="equal">
      <formula>"Extremo"</formula>
    </cfRule>
    <cfRule type="cellIs" dxfId="763" priority="98" operator="equal">
      <formula>"Alto"</formula>
    </cfRule>
    <cfRule type="cellIs" dxfId="762" priority="99" operator="equal">
      <formula>"Moderado"</formula>
    </cfRule>
    <cfRule type="cellIs" dxfId="761" priority="100" operator="equal">
      <formula>"Bajo"</formula>
    </cfRule>
  </conditionalFormatting>
  <conditionalFormatting sqref="I29">
    <cfRule type="cellIs" dxfId="760" priority="92" operator="equal">
      <formula>"Muy Alta"</formula>
    </cfRule>
    <cfRule type="cellIs" dxfId="759" priority="93" operator="equal">
      <formula>"Alta"</formula>
    </cfRule>
    <cfRule type="cellIs" dxfId="758" priority="94" operator="equal">
      <formula>"Media"</formula>
    </cfRule>
    <cfRule type="cellIs" dxfId="757" priority="95" operator="equal">
      <formula>"Baja"</formula>
    </cfRule>
    <cfRule type="cellIs" dxfId="756" priority="96" operator="equal">
      <formula>"Muy Baja"</formula>
    </cfRule>
  </conditionalFormatting>
  <conditionalFormatting sqref="O29">
    <cfRule type="cellIs" dxfId="755" priority="88" operator="equal">
      <formula>"Extremo"</formula>
    </cfRule>
    <cfRule type="cellIs" dxfId="754" priority="89" operator="equal">
      <formula>"Alto"</formula>
    </cfRule>
    <cfRule type="cellIs" dxfId="753" priority="90" operator="equal">
      <formula>"Moderado"</formula>
    </cfRule>
    <cfRule type="cellIs" dxfId="752" priority="91" operator="equal">
      <formula>"Bajo"</formula>
    </cfRule>
  </conditionalFormatting>
  <conditionalFormatting sqref="I35">
    <cfRule type="cellIs" dxfId="751" priority="83" operator="equal">
      <formula>"Muy Alta"</formula>
    </cfRule>
    <cfRule type="cellIs" dxfId="750" priority="84" operator="equal">
      <formula>"Alta"</formula>
    </cfRule>
    <cfRule type="cellIs" dxfId="749" priority="85" operator="equal">
      <formula>"Media"</formula>
    </cfRule>
    <cfRule type="cellIs" dxfId="748" priority="86" operator="equal">
      <formula>"Baja"</formula>
    </cfRule>
    <cfRule type="cellIs" dxfId="747" priority="87" operator="equal">
      <formula>"Muy Baja"</formula>
    </cfRule>
  </conditionalFormatting>
  <conditionalFormatting sqref="O35">
    <cfRule type="cellIs" dxfId="746" priority="79" operator="equal">
      <formula>"Extremo"</formula>
    </cfRule>
    <cfRule type="cellIs" dxfId="745" priority="80" operator="equal">
      <formula>"Alto"</formula>
    </cfRule>
    <cfRule type="cellIs" dxfId="744" priority="81" operator="equal">
      <formula>"Moderado"</formula>
    </cfRule>
    <cfRule type="cellIs" dxfId="743" priority="82" operator="equal">
      <formula>"Bajo"</formula>
    </cfRule>
  </conditionalFormatting>
  <conditionalFormatting sqref="I41">
    <cfRule type="cellIs" dxfId="742" priority="74" operator="equal">
      <formula>"Muy Alta"</formula>
    </cfRule>
    <cfRule type="cellIs" dxfId="741" priority="75" operator="equal">
      <formula>"Alta"</formula>
    </cfRule>
    <cfRule type="cellIs" dxfId="740" priority="76" operator="equal">
      <formula>"Media"</formula>
    </cfRule>
    <cfRule type="cellIs" dxfId="739" priority="77" operator="equal">
      <formula>"Baja"</formula>
    </cfRule>
    <cfRule type="cellIs" dxfId="738" priority="78" operator="equal">
      <formula>"Muy Baja"</formula>
    </cfRule>
  </conditionalFormatting>
  <conditionalFormatting sqref="O41">
    <cfRule type="cellIs" dxfId="737" priority="70" operator="equal">
      <formula>"Extremo"</formula>
    </cfRule>
    <cfRule type="cellIs" dxfId="736" priority="71" operator="equal">
      <formula>"Alto"</formula>
    </cfRule>
    <cfRule type="cellIs" dxfId="735" priority="72" operator="equal">
      <formula>"Moderado"</formula>
    </cfRule>
    <cfRule type="cellIs" dxfId="734" priority="73" operator="equal">
      <formula>"Bajo"</formula>
    </cfRule>
  </conditionalFormatting>
  <conditionalFormatting sqref="I47">
    <cfRule type="cellIs" dxfId="733" priority="65" operator="equal">
      <formula>"Muy Alta"</formula>
    </cfRule>
    <cfRule type="cellIs" dxfId="732" priority="66" operator="equal">
      <formula>"Alta"</formula>
    </cfRule>
    <cfRule type="cellIs" dxfId="731" priority="67" operator="equal">
      <formula>"Media"</formula>
    </cfRule>
    <cfRule type="cellIs" dxfId="730" priority="68" operator="equal">
      <formula>"Baja"</formula>
    </cfRule>
    <cfRule type="cellIs" dxfId="729" priority="69" operator="equal">
      <formula>"Muy Baja"</formula>
    </cfRule>
  </conditionalFormatting>
  <conditionalFormatting sqref="O47">
    <cfRule type="cellIs" dxfId="728" priority="61" operator="equal">
      <formula>"Extremo"</formula>
    </cfRule>
    <cfRule type="cellIs" dxfId="727" priority="62" operator="equal">
      <formula>"Alto"</formula>
    </cfRule>
    <cfRule type="cellIs" dxfId="726" priority="63" operator="equal">
      <formula>"Moderado"</formula>
    </cfRule>
    <cfRule type="cellIs" dxfId="725" priority="64" operator="equal">
      <formula>"Bajo"</formula>
    </cfRule>
  </conditionalFormatting>
  <conditionalFormatting sqref="I53">
    <cfRule type="cellIs" dxfId="724" priority="56" operator="equal">
      <formula>"Muy Alta"</formula>
    </cfRule>
    <cfRule type="cellIs" dxfId="723" priority="57" operator="equal">
      <formula>"Alta"</formula>
    </cfRule>
    <cfRule type="cellIs" dxfId="722" priority="58" operator="equal">
      <formula>"Media"</formula>
    </cfRule>
    <cfRule type="cellIs" dxfId="721" priority="59" operator="equal">
      <formula>"Baja"</formula>
    </cfRule>
    <cfRule type="cellIs" dxfId="720" priority="60" operator="equal">
      <formula>"Muy Baja"</formula>
    </cfRule>
  </conditionalFormatting>
  <conditionalFormatting sqref="O53">
    <cfRule type="cellIs" dxfId="719" priority="52" operator="equal">
      <formula>"Extremo"</formula>
    </cfRule>
    <cfRule type="cellIs" dxfId="718" priority="53" operator="equal">
      <formula>"Alto"</formula>
    </cfRule>
    <cfRule type="cellIs" dxfId="717" priority="54" operator="equal">
      <formula>"Moderado"</formula>
    </cfRule>
    <cfRule type="cellIs" dxfId="716" priority="55" operator="equal">
      <formula>"Bajo"</formula>
    </cfRule>
  </conditionalFormatting>
  <conditionalFormatting sqref="O59">
    <cfRule type="cellIs" dxfId="715" priority="43" operator="equal">
      <formula>"Extremo"</formula>
    </cfRule>
    <cfRule type="cellIs" dxfId="714" priority="44" operator="equal">
      <formula>"Alto"</formula>
    </cfRule>
    <cfRule type="cellIs" dxfId="713" priority="45" operator="equal">
      <formula>"Moderado"</formula>
    </cfRule>
    <cfRule type="cellIs" dxfId="712" priority="46" operator="equal">
      <formula>"Bajo"</formula>
    </cfRule>
  </conditionalFormatting>
  <conditionalFormatting sqref="I65">
    <cfRule type="cellIs" dxfId="711" priority="38" operator="equal">
      <formula>"Muy Alta"</formula>
    </cfRule>
    <cfRule type="cellIs" dxfId="710" priority="39" operator="equal">
      <formula>"Alta"</formula>
    </cfRule>
    <cfRule type="cellIs" dxfId="709" priority="40" operator="equal">
      <formula>"Media"</formula>
    </cfRule>
    <cfRule type="cellIs" dxfId="708" priority="41" operator="equal">
      <formula>"Baja"</formula>
    </cfRule>
    <cfRule type="cellIs" dxfId="707" priority="42" operator="equal">
      <formula>"Muy Baja"</formula>
    </cfRule>
  </conditionalFormatting>
  <conditionalFormatting sqref="O65">
    <cfRule type="cellIs" dxfId="706" priority="34" operator="equal">
      <formula>"Extremo"</formula>
    </cfRule>
    <cfRule type="cellIs" dxfId="705" priority="35" operator="equal">
      <formula>"Alto"</formula>
    </cfRule>
    <cfRule type="cellIs" dxfId="704" priority="36" operator="equal">
      <formula>"Moderado"</formula>
    </cfRule>
    <cfRule type="cellIs" dxfId="703" priority="37" operator="equal">
      <formula>"Bajo"</formula>
    </cfRule>
  </conditionalFormatting>
  <conditionalFormatting sqref="L11:L70">
    <cfRule type="containsText" dxfId="702" priority="33" operator="containsText" text="❌">
      <formula>NOT(ISERROR(SEARCH("❌",L11)))</formula>
    </cfRule>
  </conditionalFormatting>
  <conditionalFormatting sqref="B11 B17 B23 B29 B35 B41 B47 B53 B59 B65">
    <cfRule type="cellIs" dxfId="701" priority="15" operator="equal">
      <formula>#REF!</formula>
    </cfRule>
    <cfRule type="cellIs" dxfId="700" priority="16" operator="equal">
      <formula>#REF!</formula>
    </cfRule>
    <cfRule type="cellIs" dxfId="699" priority="17" operator="equal">
      <formula>#REF!</formula>
    </cfRule>
    <cfRule type="cellIs" dxfId="698" priority="18" operator="equal">
      <formula>#REF!</formula>
    </cfRule>
    <cfRule type="cellIs" dxfId="697" priority="19" operator="equal">
      <formula>#REF!</formula>
    </cfRule>
    <cfRule type="cellIs" dxfId="696" priority="20" operator="equal">
      <formula>#REF!</formula>
    </cfRule>
    <cfRule type="cellIs" dxfId="695" priority="21" operator="equal">
      <formula>#REF!</formula>
    </cfRule>
    <cfRule type="cellIs" dxfId="694" priority="22" operator="equal">
      <formula>#REF!</formula>
    </cfRule>
    <cfRule type="cellIs" dxfId="693" priority="23" operator="equal">
      <formula>#REF!</formula>
    </cfRule>
    <cfRule type="cellIs" dxfId="692" priority="24" operator="equal">
      <formula>#REF!</formula>
    </cfRule>
    <cfRule type="cellIs" dxfId="691" priority="25" operator="equal">
      <formula>#REF!</formula>
    </cfRule>
    <cfRule type="cellIs" dxfId="690" priority="26" operator="equal">
      <formula>#REF!</formula>
    </cfRule>
    <cfRule type="cellIs" dxfId="689" priority="27" operator="equal">
      <formula>#REF!</formula>
    </cfRule>
    <cfRule type="cellIs" dxfId="688" priority="28" operator="equal">
      <formula>#REF!</formula>
    </cfRule>
    <cfRule type="cellIs" dxfId="687" priority="29" operator="equal">
      <formula>#REF!</formula>
    </cfRule>
    <cfRule type="cellIs" dxfId="686" priority="30" operator="equal">
      <formula>#REF!</formula>
    </cfRule>
    <cfRule type="cellIs" dxfId="685" priority="31" operator="equal">
      <formula>#REF!</formula>
    </cfRule>
    <cfRule type="cellIs" dxfId="684" priority="32" operator="equal">
      <formula>#REF!</formula>
    </cfRule>
  </conditionalFormatting>
  <conditionalFormatting sqref="Z11:Z70">
    <cfRule type="cellIs" dxfId="683" priority="10" operator="equal">
      <formula>"Muy Alta"</formula>
    </cfRule>
    <cfRule type="cellIs" dxfId="682" priority="11" operator="equal">
      <formula>"Alta"</formula>
    </cfRule>
    <cfRule type="cellIs" dxfId="681" priority="12" operator="equal">
      <formula>"Media"</formula>
    </cfRule>
    <cfRule type="cellIs" dxfId="680" priority="13" operator="equal">
      <formula>"Baja"</formula>
    </cfRule>
    <cfRule type="cellIs" dxfId="679" priority="14" operator="equal">
      <formula>"Muy Baja"</formula>
    </cfRule>
  </conditionalFormatting>
  <conditionalFormatting sqref="AB11:AB70">
    <cfRule type="cellIs" dxfId="678" priority="5" operator="equal">
      <formula>"Catastrófico"</formula>
    </cfRule>
    <cfRule type="cellIs" dxfId="677" priority="6" operator="equal">
      <formula>"Mayor"</formula>
    </cfRule>
    <cfRule type="cellIs" dxfId="676" priority="7" operator="equal">
      <formula>"Moderado"</formula>
    </cfRule>
    <cfRule type="cellIs" dxfId="675" priority="8" operator="equal">
      <formula>"Menor"</formula>
    </cfRule>
    <cfRule type="cellIs" dxfId="674" priority="9" operator="equal">
      <formula>"Leve"</formula>
    </cfRule>
  </conditionalFormatting>
  <conditionalFormatting sqref="AD11:AD70">
    <cfRule type="cellIs" dxfId="673" priority="1" operator="equal">
      <formula>"Extremo"</formula>
    </cfRule>
    <cfRule type="cellIs" dxfId="672" priority="2" operator="equal">
      <formula>"Alto"</formula>
    </cfRule>
    <cfRule type="cellIs" dxfId="671" priority="3" operator="equal">
      <formula>"Moderado"</formula>
    </cfRule>
    <cfRule type="cellIs" dxfId="670" priority="4" operator="equal">
      <formula>"Bajo"</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0">
        <x14:dataValidation type="list" allowBlank="1" showInputMessage="1" showErrorMessage="1">
          <x14:formula1>
            <xm:f>'Opciones Tratamiento'!$B$14:$B$22</xm:f>
          </x14:formula1>
          <xm:sqref>G17:G70</xm:sqref>
        </x14:dataValidation>
        <x14:dataValidation type="list" allowBlank="1" showInputMessage="1" showErrorMessage="1" error="Recuerde que las acciones se generan bajo la medida de mitigar el riesgo">
          <x14:formula1>
            <xm:f>Listas!$B$34:$B$36</xm:f>
          </x14:formula1>
          <xm:sqref>AL11:AL70</xm:sqref>
        </x14:dataValidation>
        <x14:dataValidation type="list" allowBlank="1" showInputMessage="1" showErrorMessage="1">
          <x14:formula1>
            <xm:f>Listas!$B$5:$B$22</xm:f>
          </x14:formula1>
          <xm:sqref>B11:B70</xm:sqref>
        </x14:dataValidation>
        <x14:dataValidation type="custom" allowBlank="1" showInputMessage="1" showErrorMessage="1" error="Recuerde que las acciones se generan bajo la medida de mitigar el riesgo">
          <x14:formula1>
            <xm:f>IF(OR(Z11='Opciones Tratamiento'!$B$2,Z11='Opciones Tratamiento'!$B$3,Z11='Opciones Tratamiento'!$B$4),ISBLANK(Z11),ISTEXT(Z11))</xm:f>
          </x14:formula1>
          <xm:sqref>AO11:AO70</xm:sqref>
        </x14:dataValidation>
        <x14:dataValidation type="custom" allowBlank="1" showInputMessage="1" showErrorMessage="1" error="Recuerde que las acciones se generan bajo la medida de mitigar el riesgo">
          <x14:formula1>
            <xm:f>IF(OR(Y11='Opciones Tratamiento'!$B$2,Y11='Opciones Tratamiento'!$B$3,Y11='Opciones Tratamiento'!$B$4),ISBLANK(Y11),ISTEXT(Y11))</xm:f>
          </x14:formula1>
          <xm:sqref>AM11:AN70</xm:sqref>
        </x14:dataValidation>
        <x14:dataValidation type="list" allowBlank="1" showInputMessage="1" showErrorMessage="1">
          <x14:formula1>
            <xm:f>'Tabla Impacto'!$F$210:$F$221</xm:f>
          </x14:formula1>
          <xm:sqref>K11:K70</xm:sqref>
        </x14:dataValidation>
        <x14:dataValidation type="list" allowBlank="1" showInputMessage="1" showErrorMessage="1">
          <x14:formula1>
            <xm:f>'Opciones Tratamiento'!$E$2:$E$4</xm:f>
          </x14:formula1>
          <xm:sqref>C11:C70</xm:sqref>
        </x14:dataValidation>
        <x14:dataValidation type="list" allowBlank="1" showInputMessage="1" showErrorMessage="1">
          <x14:formula1>
            <xm:f>'Tabla Valoración controles'!$D$13:$D$14</xm:f>
          </x14:formula1>
          <xm:sqref>X11:X70</xm:sqref>
        </x14:dataValidation>
        <x14:dataValidation type="list" allowBlank="1" showInputMessage="1" showErrorMessage="1">
          <x14:formula1>
            <xm:f>'Tabla Valoración controles'!$D$11:$D$12</xm:f>
          </x14:formula1>
          <xm:sqref>W11:W70</xm:sqref>
        </x14:dataValidation>
        <x14:dataValidation type="list" allowBlank="1" showInputMessage="1" showErrorMessage="1">
          <x14:formula1>
            <xm:f>'Tabla Valoración controles'!$D$9:$D$10</xm:f>
          </x14:formula1>
          <xm:sqref>V11:V70</xm:sqref>
        </x14:dataValidation>
        <x14:dataValidation type="list" allowBlank="1" showInputMessage="1" showErrorMessage="1">
          <x14:formula1>
            <xm:f>'Tabla Valoración controles'!$D$7:$D$8</xm:f>
          </x14:formula1>
          <xm:sqref>T11:T70</xm:sqref>
        </x14:dataValidation>
        <x14:dataValidation type="list" allowBlank="1" showInputMessage="1" showErrorMessage="1">
          <x14:formula1>
            <xm:f>'Tabla Valoración controles'!$D$4:$D$6</xm:f>
          </x14:formula1>
          <xm:sqref>S11:S70</xm:sqref>
        </x14:dataValidation>
        <x14:dataValidation type="custom" allowBlank="1" showInputMessage="1" showErrorMessage="1" error="Recuerde que las acciones se generan bajo la medida de mitigar el riesgo">
          <x14:formula1>
            <xm:f>IF(OR(AE15='Opciones Tratamiento'!$B$2,AE15='Opciones Tratamiento'!$B$3,AE15='Opciones Tratamiento'!$B$4),ISBLANK(AE15),ISTEXT(AE15))</xm:f>
          </x14:formula1>
          <xm:sqref>AI21:AI22 AI27:AI70 AI15:AI16</xm:sqref>
        </x14:dataValidation>
        <x14:dataValidation type="custom" allowBlank="1" showInputMessage="1" showErrorMessage="1" error="Recuerde que las acciones se generan bajo la medida de mitigar el riesgo">
          <x14:formula1>
            <xm:f>IF(OR(AE15='Opciones Tratamiento'!$B$2,AE15='Opciones Tratamiento'!$B$3,AE15='Opciones Tratamiento'!$B$4),ISBLANK(AE15),ISTEXT(AE15))</xm:f>
          </x14:formula1>
          <xm:sqref>AH21:AH22 AH27:AH70 AH15:AH16</xm:sqref>
        </x14:dataValidation>
        <x14:dataValidation type="custom" allowBlank="1" showInputMessage="1" showErrorMessage="1" error="Recuerde que las acciones se generan bajo la medida de mitigar el riesgo">
          <x14:formula1>
            <xm:f>IF(OR(AE15='Opciones Tratamiento'!$B$2,AE15='Opciones Tratamiento'!$B$3,AE15='Opciones Tratamiento'!$B$4),ISBLANK(AE15),ISTEXT(AE15))</xm:f>
          </x14:formula1>
          <xm:sqref>AG27:AG70 AG21:AG22 AG15:AG16</xm:sqref>
        </x14:dataValidation>
        <x14:dataValidation type="custom" allowBlank="1" showInputMessage="1" showErrorMessage="1" error="Recuerde que las acciones se generan bajo la medida de mitigar el riesgo">
          <x14:formula1>
            <xm:f>IF(OR(AE15='Opciones Tratamiento'!$B$2,AE15='Opciones Tratamiento'!$B$3,AE15='Opciones Tratamiento'!$B$4),ISBLANK(AE15),ISTEXT(AE15))</xm:f>
          </x14:formula1>
          <xm:sqref>AF27:AF70 AF21:AF22 AF15:AF16</xm:sqref>
        </x14:dataValidation>
        <x14:dataValidation type="custom" allowBlank="1" showInputMessage="1" showErrorMessage="1" error="Recuerde que las acciones se generan bajo la medida de mitigar el riesgo">
          <x14:formula1>
            <xm:f>IF(OR(X11='Opciones Tratamiento'!$B$2,X11='Opciones Tratamiento'!$B$3,X11='Opciones Tratamiento'!$B$4),ISBLANK(X11),ISTEXT(X11))</xm:f>
          </x14:formula1>
          <xm:sqref>AJ65:AK65 AJ17:AK17 AJ23:AK23 AJ29:AK29 AJ35:AK35 AJ41:AK41 AJ47:AK47 AJ53:AK53 AJ59:AK59 AJ11:AK11</xm:sqref>
        </x14:dataValidation>
        <x14:dataValidation type="list" allowBlank="1" showInputMessage="1" showErrorMessage="1">
          <x14:formula1>
            <xm:f>'Opciones Tratamiento'!$B$2:$B$5</xm:f>
          </x14:formula1>
          <xm:sqref>AE41 AE23 AE11 AE17 AE29 AE53 AE47 AE35 AE59 AE65</xm:sqref>
        </x14:dataValidation>
        <x14:dataValidation type="list" allowBlank="1" showInputMessage="1" showErrorMessage="1">
          <x14:formula1>
            <xm:f>'Opciones Tratamiento'!$B$9:$B$10</xm:f>
          </x14:formula1>
          <xm:sqref>AN20:AN21 AN26:AN27 AN32:AN33 AN38:AN39 AN44:AN45 AN50:AN51 AN56:AN57 AN62:AN63 AN68:AN69 AN65:AN66 AN23:AN24 AN29:AN30 AN35:AN36 AN41:AN42 AN47:AN48 AN53:AN54 AN59:AN60 AN11:AN18</xm:sqref>
        </x14:dataValidation>
        <x14:dataValidation type="list" allowBlank="1" showInputMessage="1" showErrorMessage="1">
          <x14:formula1>
            <xm:f>'Opciones Tratamiento'!$B$25:$B$26</xm:f>
          </x14:formula1>
          <xm:sqref>G11:G16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N183"/>
  <sheetViews>
    <sheetView topLeftCell="A52" zoomScale="80" zoomScaleNormal="80" workbookViewId="0">
      <selection activeCell="E86" sqref="E86"/>
    </sheetView>
  </sheetViews>
  <sheetFormatPr baseColWidth="10" defaultColWidth="11.42578125" defaultRowHeight="16.5" x14ac:dyDescent="0.3"/>
  <cols>
    <col min="1" max="1" width="6.42578125" style="2" customWidth="1"/>
    <col min="2" max="2" width="41.42578125" style="112" customWidth="1"/>
    <col min="3" max="3" width="19.85546875" style="2" customWidth="1"/>
    <col min="4" max="4" width="26.5703125" style="2" customWidth="1"/>
    <col min="5" max="5" width="26.28515625" style="2" customWidth="1"/>
    <col min="6" max="6" width="32.42578125" style="1" customWidth="1"/>
    <col min="7" max="7" width="25" style="3" customWidth="1"/>
    <col min="8" max="8" width="17.85546875" style="1" customWidth="1"/>
    <col min="9" max="9" width="21.5703125" style="1" customWidth="1"/>
    <col min="10" max="10" width="6.28515625" style="1" bestFit="1" customWidth="1"/>
    <col min="11" max="11" width="26.85546875" style="1" customWidth="1"/>
    <col min="12" max="12" width="37.28515625" style="1" customWidth="1"/>
    <col min="13" max="13" width="17.5703125" style="1" customWidth="1"/>
    <col min="14" max="14" width="6.28515625" style="1" bestFit="1" customWidth="1"/>
    <col min="15" max="15" width="16" style="1" customWidth="1"/>
    <col min="16" max="16" width="5.85546875" style="1" customWidth="1"/>
    <col min="17" max="17" width="59" style="1" customWidth="1"/>
    <col min="18" max="18" width="15.140625" style="1" bestFit="1" customWidth="1"/>
    <col min="19" max="19" width="6.85546875" style="1" customWidth="1"/>
    <col min="20" max="20" width="5" style="1" customWidth="1"/>
    <col min="21" max="21" width="5.5703125" style="1" customWidth="1"/>
    <col min="22" max="22" width="7.140625" style="1" customWidth="1"/>
    <col min="23" max="23" width="6.7109375" style="1" customWidth="1"/>
    <col min="24" max="24" width="7.5703125" style="1" customWidth="1"/>
    <col min="25" max="25" width="18.5703125" style="1" bestFit="1" customWidth="1"/>
    <col min="26" max="26" width="8.7109375" style="1" customWidth="1"/>
    <col min="27" max="27" width="10.42578125" style="1" customWidth="1"/>
    <col min="28" max="28" width="9.28515625" style="1" customWidth="1"/>
    <col min="29" max="29" width="9.140625" style="1" customWidth="1"/>
    <col min="30" max="30" width="8.42578125" style="1" customWidth="1"/>
    <col min="31" max="31" width="7.28515625" style="1" customWidth="1"/>
    <col min="32" max="32" width="28.85546875" style="1" customWidth="1"/>
    <col min="33" max="33" width="22.42578125" style="1" customWidth="1"/>
    <col min="34" max="34" width="22.140625" style="1" customWidth="1"/>
    <col min="35" max="35" width="33.42578125" style="1" customWidth="1"/>
    <col min="36" max="36" width="18.5703125" style="1" customWidth="1"/>
    <col min="37" max="37" width="21" style="1" customWidth="1"/>
    <col min="38" max="38" width="23" style="1" customWidth="1"/>
    <col min="39" max="39" width="29.42578125" style="1" customWidth="1"/>
    <col min="40" max="40" width="18.85546875" style="1" customWidth="1"/>
    <col min="41" max="41" width="23" style="1" customWidth="1"/>
    <col min="42" max="42" width="29.140625" style="1" customWidth="1"/>
    <col min="43" max="43" width="29.5703125" style="1" customWidth="1"/>
    <col min="44" max="44" width="20.5703125" style="1" customWidth="1"/>
    <col min="45" max="46" width="23" style="1" customWidth="1"/>
    <col min="47" max="47" width="20.5703125" style="1" customWidth="1"/>
    <col min="48" max="48" width="23" style="1" customWidth="1"/>
    <col min="49" max="49" width="18.85546875" style="1" customWidth="1"/>
    <col min="50" max="50" width="18.5703125" style="1" customWidth="1"/>
    <col min="51" max="51" width="21" style="1" customWidth="1"/>
    <col min="52" max="16384" width="11.42578125" style="1"/>
  </cols>
  <sheetData>
    <row r="1" spans="1:66" s="134" customFormat="1" ht="28.5" customHeight="1" thickTop="1" x14ac:dyDescent="0.2">
      <c r="A1" s="894"/>
      <c r="B1" s="895"/>
      <c r="C1" s="895"/>
      <c r="D1" s="895"/>
      <c r="E1" s="895"/>
      <c r="F1" s="895"/>
      <c r="G1" s="895"/>
      <c r="H1" s="895"/>
      <c r="I1" s="685" t="s">
        <v>335</v>
      </c>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c r="AS1" s="685"/>
      <c r="AT1" s="686"/>
    </row>
    <row r="2" spans="1:66" s="134" customFormat="1" ht="27.75" customHeight="1" x14ac:dyDescent="0.2">
      <c r="A2" s="896"/>
      <c r="B2" s="897"/>
      <c r="C2" s="897"/>
      <c r="D2" s="897"/>
      <c r="E2" s="897"/>
      <c r="F2" s="897"/>
      <c r="G2" s="897"/>
      <c r="H2" s="897"/>
      <c r="I2" s="687" t="s">
        <v>780</v>
      </c>
      <c r="J2" s="687"/>
      <c r="K2" s="687"/>
      <c r="L2" s="687"/>
      <c r="M2" s="687"/>
      <c r="N2" s="687"/>
      <c r="O2" s="687"/>
      <c r="P2" s="687"/>
      <c r="Q2" s="687"/>
      <c r="R2" s="687"/>
      <c r="S2" s="687"/>
      <c r="T2" s="687"/>
      <c r="U2" s="687"/>
      <c r="V2" s="687"/>
      <c r="W2" s="687"/>
      <c r="X2" s="687"/>
      <c r="Y2" s="687"/>
      <c r="Z2" s="687"/>
      <c r="AA2" s="687"/>
      <c r="AB2" s="687"/>
      <c r="AC2" s="687"/>
      <c r="AD2" s="687"/>
      <c r="AE2" s="687"/>
      <c r="AF2" s="687"/>
      <c r="AG2" s="687"/>
      <c r="AH2" s="687"/>
      <c r="AI2" s="687"/>
      <c r="AJ2" s="687"/>
      <c r="AK2" s="687"/>
      <c r="AL2" s="687"/>
      <c r="AM2" s="687"/>
      <c r="AN2" s="687"/>
      <c r="AO2" s="687"/>
      <c r="AP2" s="687"/>
      <c r="AQ2" s="687"/>
      <c r="AR2" s="687"/>
      <c r="AS2" s="687"/>
      <c r="AT2" s="688"/>
    </row>
    <row r="3" spans="1:66" s="134" customFormat="1" ht="24" customHeight="1" thickBot="1" x14ac:dyDescent="0.25">
      <c r="A3" s="898"/>
      <c r="B3" s="899"/>
      <c r="C3" s="899"/>
      <c r="D3" s="899"/>
      <c r="E3" s="899"/>
      <c r="F3" s="899"/>
      <c r="G3" s="899"/>
      <c r="H3" s="899"/>
      <c r="I3" s="691" t="s">
        <v>782</v>
      </c>
      <c r="J3" s="691"/>
      <c r="K3" s="691"/>
      <c r="L3" s="691"/>
      <c r="M3" s="691"/>
      <c r="N3" s="691"/>
      <c r="O3" s="691"/>
      <c r="P3" s="691"/>
      <c r="Q3" s="691"/>
      <c r="R3" s="691"/>
      <c r="S3" s="691"/>
      <c r="T3" s="691"/>
      <c r="U3" s="691"/>
      <c r="V3" s="691"/>
      <c r="W3" s="691"/>
      <c r="X3" s="691"/>
      <c r="Y3" s="691"/>
      <c r="Z3" s="691"/>
      <c r="AA3" s="691"/>
      <c r="AB3" s="691"/>
      <c r="AC3" s="691"/>
      <c r="AD3" s="691"/>
      <c r="AE3" s="691"/>
      <c r="AF3" s="691"/>
      <c r="AG3" s="691"/>
      <c r="AH3" s="691" t="s">
        <v>422</v>
      </c>
      <c r="AI3" s="691"/>
      <c r="AJ3" s="691"/>
      <c r="AK3" s="691"/>
      <c r="AL3" s="691"/>
      <c r="AM3" s="691"/>
      <c r="AN3" s="691"/>
      <c r="AO3" s="691"/>
      <c r="AP3" s="691"/>
      <c r="AQ3" s="691"/>
      <c r="AR3" s="691"/>
      <c r="AS3" s="691"/>
      <c r="AT3" s="692"/>
    </row>
    <row r="4" spans="1:66" ht="18" thickTop="1" thickBot="1" x14ac:dyDescent="0.35">
      <c r="A4" s="232"/>
      <c r="B4" s="232"/>
      <c r="C4" s="232"/>
      <c r="D4" s="232"/>
      <c r="E4" s="232"/>
      <c r="F4" s="232"/>
      <c r="G4" s="232"/>
      <c r="H4" s="232"/>
    </row>
    <row r="5" spans="1:66" ht="116.25" customHeight="1" thickTop="1" thickBot="1" x14ac:dyDescent="0.35">
      <c r="A5" s="900" t="s">
        <v>425</v>
      </c>
      <c r="B5" s="901"/>
      <c r="C5" s="901"/>
      <c r="D5" s="901"/>
      <c r="E5" s="901"/>
      <c r="F5" s="901"/>
      <c r="G5" s="901"/>
      <c r="H5" s="901"/>
      <c r="I5" s="901"/>
      <c r="J5" s="901"/>
      <c r="K5" s="901"/>
      <c r="L5" s="901"/>
      <c r="M5" s="901"/>
      <c r="N5" s="901"/>
      <c r="O5" s="901"/>
      <c r="P5" s="901"/>
      <c r="Q5" s="901"/>
      <c r="R5" s="901"/>
      <c r="S5" s="901"/>
      <c r="T5" s="901"/>
      <c r="U5" s="901"/>
      <c r="V5" s="901"/>
      <c r="W5" s="901"/>
      <c r="X5" s="901"/>
      <c r="Y5" s="901"/>
      <c r="Z5" s="901"/>
      <c r="AA5" s="901"/>
      <c r="AB5" s="901"/>
      <c r="AC5" s="901"/>
      <c r="AD5" s="901"/>
      <c r="AE5" s="901"/>
      <c r="AF5" s="901"/>
      <c r="AG5" s="901"/>
      <c r="AH5" s="901"/>
      <c r="AI5" s="901"/>
      <c r="AJ5" s="901"/>
      <c r="AK5" s="901"/>
      <c r="AL5" s="901"/>
      <c r="AM5" s="901"/>
      <c r="AN5" s="901"/>
      <c r="AO5" s="901"/>
      <c r="AP5" s="901"/>
      <c r="AQ5" s="901"/>
      <c r="AR5" s="901"/>
      <c r="AS5" s="901"/>
      <c r="AT5" s="902"/>
    </row>
    <row r="6" spans="1:66" ht="129.6" customHeight="1" thickTop="1" thickBot="1" x14ac:dyDescent="0.35">
      <c r="A6" s="914" t="s">
        <v>205</v>
      </c>
      <c r="B6" s="915"/>
      <c r="C6" s="915"/>
      <c r="D6" s="915"/>
      <c r="E6" s="915"/>
      <c r="F6" s="915"/>
      <c r="G6" s="915"/>
      <c r="H6" s="916"/>
      <c r="I6" s="917" t="s">
        <v>289</v>
      </c>
      <c r="J6" s="918"/>
      <c r="K6" s="918"/>
      <c r="L6" s="918"/>
      <c r="M6" s="918"/>
      <c r="N6" s="918"/>
      <c r="O6" s="919"/>
      <c r="P6" s="917" t="s">
        <v>288</v>
      </c>
      <c r="Q6" s="918"/>
      <c r="R6" s="918"/>
      <c r="S6" s="918"/>
      <c r="T6" s="918"/>
      <c r="U6" s="918"/>
      <c r="V6" s="918"/>
      <c r="W6" s="918"/>
      <c r="X6" s="919"/>
      <c r="Y6" s="917" t="s">
        <v>287</v>
      </c>
      <c r="Z6" s="918"/>
      <c r="AA6" s="918"/>
      <c r="AB6" s="918"/>
      <c r="AC6" s="918"/>
      <c r="AD6" s="918"/>
      <c r="AE6" s="919"/>
      <c r="AF6" s="917" t="s">
        <v>204</v>
      </c>
      <c r="AG6" s="918"/>
      <c r="AH6" s="918"/>
      <c r="AI6" s="919"/>
      <c r="AJ6" s="965" t="s">
        <v>769</v>
      </c>
      <c r="AK6" s="966"/>
      <c r="AL6" s="949" t="s">
        <v>203</v>
      </c>
      <c r="AM6" s="950"/>
      <c r="AN6" s="950"/>
      <c r="AO6" s="951"/>
      <c r="AP6" s="955" t="s">
        <v>202</v>
      </c>
      <c r="AQ6" s="956"/>
      <c r="AR6" s="959" t="s">
        <v>201</v>
      </c>
      <c r="AS6" s="960"/>
      <c r="AT6" s="961"/>
      <c r="AU6" s="4"/>
      <c r="AV6" s="4"/>
      <c r="AW6" s="4"/>
      <c r="AX6" s="4"/>
      <c r="AY6" s="4"/>
      <c r="AZ6" s="4"/>
      <c r="BA6" s="4"/>
      <c r="BB6" s="4"/>
      <c r="BC6" s="4"/>
    </row>
    <row r="7" spans="1:66" ht="33.75" customHeight="1" thickBot="1" x14ac:dyDescent="0.35">
      <c r="A7" s="903" t="s">
        <v>293</v>
      </c>
      <c r="B7" s="905" t="s">
        <v>188</v>
      </c>
      <c r="C7" s="905" t="s">
        <v>286</v>
      </c>
      <c r="D7" s="907" t="s">
        <v>285</v>
      </c>
      <c r="E7" s="908"/>
      <c r="F7" s="905" t="s">
        <v>200</v>
      </c>
      <c r="G7" s="905" t="s">
        <v>276</v>
      </c>
      <c r="H7" s="905" t="s">
        <v>284</v>
      </c>
      <c r="I7" s="905" t="s">
        <v>283</v>
      </c>
      <c r="J7" s="905" t="s">
        <v>4</v>
      </c>
      <c r="K7" s="905" t="s">
        <v>282</v>
      </c>
      <c r="L7" s="938" t="s">
        <v>77</v>
      </c>
      <c r="M7" s="905" t="s">
        <v>281</v>
      </c>
      <c r="N7" s="905" t="s">
        <v>4</v>
      </c>
      <c r="O7" s="905" t="s">
        <v>280</v>
      </c>
      <c r="P7" s="903" t="s">
        <v>10</v>
      </c>
      <c r="Q7" s="936" t="s">
        <v>279</v>
      </c>
      <c r="R7" s="936" t="s">
        <v>11</v>
      </c>
      <c r="S7" s="922" t="s">
        <v>7</v>
      </c>
      <c r="T7" s="923"/>
      <c r="U7" s="923"/>
      <c r="V7" s="923"/>
      <c r="W7" s="923"/>
      <c r="X7" s="924"/>
      <c r="Y7" s="925" t="s">
        <v>118</v>
      </c>
      <c r="Z7" s="927" t="s">
        <v>33</v>
      </c>
      <c r="AA7" s="927" t="s">
        <v>4</v>
      </c>
      <c r="AB7" s="927" t="s">
        <v>34</v>
      </c>
      <c r="AC7" s="927" t="s">
        <v>4</v>
      </c>
      <c r="AD7" s="927" t="s">
        <v>36</v>
      </c>
      <c r="AE7" s="903" t="s">
        <v>25</v>
      </c>
      <c r="AF7" s="920" t="s">
        <v>197</v>
      </c>
      <c r="AG7" s="920" t="s">
        <v>196</v>
      </c>
      <c r="AH7" s="920" t="s">
        <v>290</v>
      </c>
      <c r="AI7" s="905" t="s">
        <v>198</v>
      </c>
      <c r="AJ7" s="967"/>
      <c r="AK7" s="968"/>
      <c r="AL7" s="952"/>
      <c r="AM7" s="953"/>
      <c r="AN7" s="953"/>
      <c r="AO7" s="954"/>
      <c r="AP7" s="957"/>
      <c r="AQ7" s="958"/>
      <c r="AR7" s="962"/>
      <c r="AS7" s="963"/>
      <c r="AT7" s="964"/>
      <c r="AU7" s="4"/>
      <c r="AV7" s="4"/>
      <c r="AW7" s="4"/>
      <c r="AX7" s="4"/>
      <c r="AY7" s="4"/>
      <c r="AZ7" s="4"/>
      <c r="BA7" s="4"/>
      <c r="BB7" s="4"/>
      <c r="BC7" s="4"/>
    </row>
    <row r="8" spans="1:66" ht="21" customHeight="1" thickBot="1" x14ac:dyDescent="0.35">
      <c r="A8" s="904"/>
      <c r="B8" s="906"/>
      <c r="C8" s="906"/>
      <c r="D8" s="909"/>
      <c r="E8" s="910"/>
      <c r="F8" s="906"/>
      <c r="G8" s="906"/>
      <c r="H8" s="906"/>
      <c r="I8" s="906"/>
      <c r="J8" s="906"/>
      <c r="K8" s="906"/>
      <c r="L8" s="939"/>
      <c r="M8" s="906"/>
      <c r="N8" s="906"/>
      <c r="O8" s="906"/>
      <c r="P8" s="904"/>
      <c r="Q8" s="937"/>
      <c r="R8" s="937"/>
      <c r="S8" s="929" t="s">
        <v>12</v>
      </c>
      <c r="T8" s="929" t="s">
        <v>16</v>
      </c>
      <c r="U8" s="929" t="s">
        <v>24</v>
      </c>
      <c r="V8" s="929" t="s">
        <v>17</v>
      </c>
      <c r="W8" s="929" t="s">
        <v>20</v>
      </c>
      <c r="X8" s="945" t="s">
        <v>23</v>
      </c>
      <c r="Y8" s="926"/>
      <c r="Z8" s="928"/>
      <c r="AA8" s="928"/>
      <c r="AB8" s="928"/>
      <c r="AC8" s="928"/>
      <c r="AD8" s="928"/>
      <c r="AE8" s="904"/>
      <c r="AF8" s="921"/>
      <c r="AG8" s="921"/>
      <c r="AH8" s="921"/>
      <c r="AI8" s="906"/>
      <c r="AJ8" s="946" t="s">
        <v>197</v>
      </c>
      <c r="AK8" s="946" t="s">
        <v>196</v>
      </c>
      <c r="AL8" s="940" t="s">
        <v>194</v>
      </c>
      <c r="AM8" s="940" t="s">
        <v>291</v>
      </c>
      <c r="AN8" s="940" t="s">
        <v>292</v>
      </c>
      <c r="AO8" s="940" t="s">
        <v>192</v>
      </c>
      <c r="AP8" s="943" t="s">
        <v>195</v>
      </c>
      <c r="AQ8" s="943" t="s">
        <v>192</v>
      </c>
      <c r="AR8" s="892" t="s">
        <v>194</v>
      </c>
      <c r="AS8" s="892" t="s">
        <v>193</v>
      </c>
      <c r="AT8" s="892" t="s">
        <v>192</v>
      </c>
      <c r="AU8" s="4"/>
      <c r="AV8" s="4"/>
      <c r="AW8" s="4"/>
      <c r="AX8" s="4"/>
      <c r="AY8" s="4"/>
      <c r="AZ8" s="4"/>
      <c r="BA8" s="4"/>
      <c r="BB8" s="4"/>
      <c r="BC8" s="4"/>
    </row>
    <row r="9" spans="1:66" ht="43.5" customHeight="1" thickBot="1" x14ac:dyDescent="0.35">
      <c r="A9" s="904"/>
      <c r="B9" s="906"/>
      <c r="C9" s="906"/>
      <c r="D9" s="911"/>
      <c r="E9" s="912"/>
      <c r="F9" s="913"/>
      <c r="G9" s="906"/>
      <c r="H9" s="906"/>
      <c r="I9" s="906"/>
      <c r="J9" s="906"/>
      <c r="K9" s="906"/>
      <c r="L9" s="939"/>
      <c r="M9" s="906"/>
      <c r="N9" s="906"/>
      <c r="O9" s="906"/>
      <c r="P9" s="904"/>
      <c r="Q9" s="937"/>
      <c r="R9" s="937"/>
      <c r="S9" s="930"/>
      <c r="T9" s="930"/>
      <c r="U9" s="930"/>
      <c r="V9" s="930"/>
      <c r="W9" s="930"/>
      <c r="X9" s="945"/>
      <c r="Y9" s="926"/>
      <c r="Z9" s="928"/>
      <c r="AA9" s="928"/>
      <c r="AB9" s="928"/>
      <c r="AC9" s="928"/>
      <c r="AD9" s="928"/>
      <c r="AE9" s="904"/>
      <c r="AF9" s="921"/>
      <c r="AG9" s="921"/>
      <c r="AH9" s="921"/>
      <c r="AI9" s="905" t="s">
        <v>332</v>
      </c>
      <c r="AJ9" s="947"/>
      <c r="AK9" s="947"/>
      <c r="AL9" s="941"/>
      <c r="AM9" s="941"/>
      <c r="AN9" s="941"/>
      <c r="AO9" s="941"/>
      <c r="AP9" s="944"/>
      <c r="AQ9" s="944"/>
      <c r="AR9" s="893"/>
      <c r="AS9" s="893"/>
      <c r="AT9" s="893"/>
      <c r="AU9" s="4"/>
      <c r="AV9" s="4"/>
      <c r="AW9" s="4"/>
      <c r="AX9" s="4"/>
      <c r="AY9" s="4"/>
      <c r="AZ9" s="4"/>
      <c r="BA9" s="4"/>
      <c r="BB9" s="4"/>
      <c r="BC9" s="4"/>
      <c r="BD9" s="4"/>
      <c r="BE9" s="4"/>
      <c r="BF9" s="4"/>
      <c r="BG9" s="4"/>
      <c r="BH9" s="4"/>
      <c r="BI9" s="4"/>
      <c r="BJ9" s="4"/>
      <c r="BK9" s="4"/>
      <c r="BL9" s="4"/>
      <c r="BM9" s="4"/>
      <c r="BN9" s="4"/>
    </row>
    <row r="10" spans="1:66" s="18" customFormat="1" ht="46.5" customHeight="1" thickBot="1" x14ac:dyDescent="0.3">
      <c r="A10" s="904"/>
      <c r="B10" s="906"/>
      <c r="C10" s="906"/>
      <c r="D10" s="362" t="s">
        <v>278</v>
      </c>
      <c r="E10" s="362" t="s">
        <v>277</v>
      </c>
      <c r="F10" s="361" t="s">
        <v>191</v>
      </c>
      <c r="G10" s="906"/>
      <c r="H10" s="906"/>
      <c r="I10" s="906"/>
      <c r="J10" s="906"/>
      <c r="K10" s="906"/>
      <c r="L10" s="939"/>
      <c r="M10" s="906"/>
      <c r="N10" s="906"/>
      <c r="O10" s="906"/>
      <c r="P10" s="904"/>
      <c r="Q10" s="937"/>
      <c r="R10" s="937"/>
      <c r="S10" s="930"/>
      <c r="T10" s="930"/>
      <c r="U10" s="930"/>
      <c r="V10" s="930"/>
      <c r="W10" s="930"/>
      <c r="X10" s="945"/>
      <c r="Y10" s="926"/>
      <c r="Z10" s="928"/>
      <c r="AA10" s="928"/>
      <c r="AB10" s="928"/>
      <c r="AC10" s="928"/>
      <c r="AD10" s="928"/>
      <c r="AE10" s="904"/>
      <c r="AF10" s="921"/>
      <c r="AG10" s="921"/>
      <c r="AH10" s="921"/>
      <c r="AI10" s="906"/>
      <c r="AJ10" s="948"/>
      <c r="AK10" s="947"/>
      <c r="AL10" s="355" t="s">
        <v>190</v>
      </c>
      <c r="AM10" s="942"/>
      <c r="AN10" s="942"/>
      <c r="AO10" s="942"/>
      <c r="AP10" s="944"/>
      <c r="AQ10" s="944"/>
      <c r="AR10" s="893"/>
      <c r="AS10" s="893"/>
      <c r="AT10" s="893"/>
    </row>
    <row r="11" spans="1:66" s="126" customFormat="1" ht="56.25" x14ac:dyDescent="0.2">
      <c r="A11" s="982">
        <v>1</v>
      </c>
      <c r="B11" s="983"/>
      <c r="C11" s="984"/>
      <c r="D11" s="984"/>
      <c r="E11" s="984"/>
      <c r="F11" s="931" t="s">
        <v>392</v>
      </c>
      <c r="G11" s="932" t="s">
        <v>801</v>
      </c>
      <c r="H11" s="934">
        <v>50</v>
      </c>
      <c r="I11" s="976" t="str">
        <f>IF(H11&lt;=0,"",IF(H11&lt;=2,"Muy Baja",IF(H11&lt;=24,"Baja",IF(H11&lt;=500,"Media",IF(H11&lt;=5000,"Alta","Muy Alta")))))</f>
        <v>Media</v>
      </c>
      <c r="J11" s="978">
        <f>IF(I11="","",IF(I11="Muy Baja",0.2,IF(I11="Baja",0.4,IF(I11="Media",0.6,IF(I11="Alta",0.8,IF(I11="Muy Alta",1,))))))</f>
        <v>0.6</v>
      </c>
      <c r="K11" s="980" t="s">
        <v>120</v>
      </c>
      <c r="L11" s="978" t="str">
        <f>IF(NOT(ISERROR(MATCH(K11,'Tabla Impacto'!$B$221:$B$223,0))),'Tabla Impacto'!$F$223&amp;"Por favor no seleccionar los criterios de impacto(Afectación Económica o presupuestal y Pérdida Reputacional)",K11)</f>
        <v xml:space="preserve">     Afectación menor a 10 SMLMV .</v>
      </c>
      <c r="M11" s="977" t="str">
        <f>IF(OR(L11='Tabla Impacto'!$C$11,L11='Tabla Impacto'!$D$11),"Leve",IF(OR(L11='Tabla Impacto'!$C$12,L11='Tabla Impacto'!$D$12),"Menor",IF(OR(L11='Tabla Impacto'!$C$13,L11='Tabla Impacto'!$D$13),"Moderado",IF(OR(L11='Tabla Impacto'!$C$14,L11='Tabla Impacto'!$D$14),"Mayor",IF(OR(L11='Tabla Impacto'!$C$15,L11='Tabla Impacto'!$D$15),"Catastrófico","")))))</f>
        <v>Leve</v>
      </c>
      <c r="N11" s="978">
        <f>IF(M11="","",IF(M11="Leve",0.2,IF(M11="Menor",0.4,IF(M11="Moderado",0.6,IF(M11="Mayor",0.8,IF(M11="Catastrófico",1,))))))</f>
        <v>0.2</v>
      </c>
      <c r="O11" s="972" t="str">
        <f>IF(OR(AND(I11="Muy Baja",M11="Leve"),AND(I11="Muy Baja",M11="Menor"),AND(I11="Baja",M11="Leve")),"Bajo",IF(OR(AND(I11="Muy baja",M11="Moderado"),AND(I11="Baja",M11="Menor"),AND(I11="Baja",M11="Moderado"),AND(I11="Media",M11="Leve"),AND(I11="Media",M11="Menor"),AND(I11="Media",M11="Moderado"),AND(I11="Alta",M11="Leve"),AND(I11="Alta",M11="Menor")),"Moderado",IF(OR(AND(I11="Muy Baja",M11="Mayor"),AND(I11="Baja",M11="Mayor"),AND(I11="Media",M11="Mayor"),AND(I11="Alta",M11="Moderado"),AND(I11="Alta",M11="Mayor"),AND(I11="Muy Alta",M11="Leve"),AND(I11="Muy Alta",M11="Menor"),AND(I11="Muy Alta",M11="Moderado"),AND(I11="Muy Alta",M11="Mayor")),"Alto",IF(OR(AND(I11="Muy Baja",M11="Catastrófico"),AND(I11="Baja",M11="Catastrófico"),AND(I11="Media",M11="Catastrófico"),AND(I11="Alta",M11="Catastrófico"),AND(I11="Muy Alta",M11="Catastrófico")),"Extremo",""))))</f>
        <v>Moderado</v>
      </c>
      <c r="P11" s="367">
        <v>1</v>
      </c>
      <c r="Q11" s="236"/>
      <c r="R11" s="237" t="str">
        <f>IF(OR(S11="Preventivo",S11="Detectivo"),"Probabilidad",IF(S11="Correctivo","Impacto",""))</f>
        <v>Probabilidad</v>
      </c>
      <c r="S11" s="354" t="s">
        <v>13</v>
      </c>
      <c r="T11" s="354" t="s">
        <v>8</v>
      </c>
      <c r="U11" s="370" t="str">
        <f>IF(AND(S11="Preventivo",T11="Automático"),"50%",IF(AND(S11="Preventivo",T11="Manual"),"40%",IF(AND(S11="Detectivo",T11="Automático"),"40%",IF(AND(S11="Detectivo",T11="Manual"),"30%",IF(AND(S11="Correctivo",T11="Automático"),"35%",IF(AND(S11="Correctivo",T11="Manual"),"25%",""))))))</f>
        <v>40%</v>
      </c>
      <c r="V11" s="354"/>
      <c r="W11" s="354"/>
      <c r="X11" s="354"/>
      <c r="Y11" s="371">
        <f>IFERROR(IF(R11="Probabilidad",(J11-(+J11*U11)),IF(R11="Impacto",J11,"")),"")</f>
        <v>0.36</v>
      </c>
      <c r="Z11" s="372" t="str">
        <f>IFERROR(IF(Y11="","",IF(Y11&lt;=0.2,"Muy Baja",IF(Y11&lt;=0.4,"Baja",IF(Y11&lt;=0.6,"Media",IF(Y11&lt;=0.8,"Alta","Muy Alta"))))),"")</f>
        <v>Baja</v>
      </c>
      <c r="AA11" s="370">
        <f>+Y11</f>
        <v>0.36</v>
      </c>
      <c r="AB11" s="372" t="str">
        <f>IFERROR(IF(AC11="","",IF(AC11&lt;=0.2,"Leve",IF(AC11&lt;=0.4,"Menor",IF(AC11&lt;=0.6,"Moderado",IF(AC11&lt;=0.8,"Mayor","Catastrófico"))))),"")</f>
        <v>Leve</v>
      </c>
      <c r="AC11" s="370">
        <f>IFERROR(IF(R11="Impacto",(N11-(+N11*U11)),IF(R11="Probabilidad",N11,"")),"")</f>
        <v>0.2</v>
      </c>
      <c r="AD11" s="373" t="str">
        <f>IFERROR(IF(OR(AND(Z11="Muy Baja",AB11="Leve"),AND(Z11="Muy Baja",AB11="Menor"),AND(Z11="Baja",AB11="Leve")),"Bajo",IF(OR(AND(Z11="Muy baja",AB11="Moderado"),AND(Z11="Baja",AB11="Menor"),AND(Z11="Baja",AB11="Moderado"),AND(Z11="Media",AB11="Leve"),AND(Z11="Media",AB11="Menor"),AND(Z11="Media",AB11="Moderado"),AND(Z11="Alta",AB11="Leve"),AND(Z11="Alta",AB11="Menor")),"Moderado",IF(OR(AND(Z11="Muy Baja",AB11="Mayor"),AND(Z11="Baja",AB11="Mayor"),AND(Z11="Media",AB11="Mayor"),AND(Z11="Alta",AB11="Moderado"),AND(Z11="Alta",AB11="Mayor"),AND(Z11="Muy Alta",AB11="Leve"),AND(Z11="Muy Alta",AB11="Menor"),AND(Z11="Muy Alta",AB11="Moderado"),AND(Z11="Muy Alta",AB11="Mayor")),"Alto",IF(OR(AND(Z11="Muy Baja",AB11="Catastrófico"),AND(Z11="Baja",AB11="Catastrófico"),AND(Z11="Media",AB11="Catastrófico"),AND(Z11="Alta",AB11="Catastrófico"),AND(Z11="Muy Alta",AB11="Catastrófico")),"Extremo","")))),"")</f>
        <v>Bajo</v>
      </c>
      <c r="AE11" s="974"/>
      <c r="AF11" s="257"/>
      <c r="AG11" s="365"/>
      <c r="AH11" s="233"/>
      <c r="AI11" s="234"/>
      <c r="AJ11" s="932"/>
      <c r="AK11" s="932"/>
      <c r="AL11" s="932"/>
      <c r="AM11" s="235"/>
      <c r="AN11" s="363"/>
      <c r="AO11" s="932"/>
      <c r="AP11" s="932"/>
      <c r="AQ11" s="985"/>
      <c r="AR11" s="932"/>
      <c r="AS11" s="932"/>
      <c r="AT11" s="986"/>
      <c r="AU11" s="127"/>
      <c r="AV11" s="127"/>
      <c r="AW11" s="127"/>
      <c r="AX11" s="127"/>
      <c r="AY11" s="127"/>
      <c r="AZ11" s="127"/>
      <c r="BA11" s="127"/>
      <c r="BB11" s="127"/>
      <c r="BC11" s="127"/>
      <c r="BD11" s="127"/>
      <c r="BE11" s="127"/>
      <c r="BF11" s="127"/>
      <c r="BG11" s="127"/>
      <c r="BH11" s="127"/>
      <c r="BI11" s="127"/>
      <c r="BJ11" s="127"/>
      <c r="BK11" s="127"/>
    </row>
    <row r="12" spans="1:66" s="113" customFormat="1" ht="51" x14ac:dyDescent="0.2">
      <c r="A12" s="969"/>
      <c r="B12" s="970"/>
      <c r="C12" s="971"/>
      <c r="D12" s="971"/>
      <c r="E12" s="971"/>
      <c r="F12" s="849"/>
      <c r="G12" s="933"/>
      <c r="H12" s="935"/>
      <c r="I12" s="977"/>
      <c r="J12" s="979"/>
      <c r="K12" s="981"/>
      <c r="L12" s="979">
        <f>IF(NOT(ISERROR(MATCH(K12,_xlfn.ANCHORARRAY(F23),0))),J25&amp;"Por favor no seleccionar los criterios de impacto",K12)</f>
        <v>0</v>
      </c>
      <c r="M12" s="977"/>
      <c r="N12" s="979"/>
      <c r="O12" s="973"/>
      <c r="P12" s="364">
        <v>2</v>
      </c>
      <c r="Q12" s="236"/>
      <c r="R12" s="237" t="str">
        <f>IF(OR(S12="Preventivo",S12="Detectivo"),"Probabilidad",IF(S12="Correctivo","Impacto",""))</f>
        <v>Probabilidad</v>
      </c>
      <c r="S12" s="354" t="s">
        <v>14</v>
      </c>
      <c r="T12" s="354" t="s">
        <v>8</v>
      </c>
      <c r="U12" s="370" t="str">
        <f t="shared" ref="U12:U16" si="0">IF(AND(S12="Preventivo",T12="Automático"),"50%",IF(AND(S12="Preventivo",T12="Manual"),"40%",IF(AND(S12="Detectivo",T12="Automático"),"40%",IF(AND(S12="Detectivo",T12="Manual"),"30%",IF(AND(S12="Correctivo",T12="Automático"),"35%",IF(AND(S12="Correctivo",T12="Manual"),"25%",""))))))</f>
        <v>30%</v>
      </c>
      <c r="V12" s="354"/>
      <c r="W12" s="354"/>
      <c r="X12" s="354"/>
      <c r="Y12" s="371">
        <f>IFERROR(IF(AND(R11="Probabilidad",R12="Probabilidad"),(AA11-(+AA11*U12)),IF(R12="Probabilidad",(J11-(+J11*U12)),IF(R12="Impacto",AA11,""))),"")</f>
        <v>0.252</v>
      </c>
      <c r="Z12" s="372" t="str">
        <f t="shared" ref="Z12:Z16" si="1">IFERROR(IF(Y12="","",IF(Y12&lt;=0.2,"Muy Baja",IF(Y12&lt;=0.4,"Baja",IF(Y12&lt;=0.6,"Media",IF(Y12&lt;=0.8,"Alta","Muy Alta"))))),"")</f>
        <v>Baja</v>
      </c>
      <c r="AA12" s="370">
        <f t="shared" ref="AA12:AA16" si="2">+Y12</f>
        <v>0.252</v>
      </c>
      <c r="AB12" s="372" t="str">
        <f t="shared" ref="AB12:AB16" si="3">IFERROR(IF(AC12="","",IF(AC12&lt;=0.2,"Leve",IF(AC12&lt;=0.4,"Menor",IF(AC12&lt;=0.6,"Moderado",IF(AC12&lt;=0.8,"Mayor","Catastrófico"))))),"")</f>
        <v>Leve</v>
      </c>
      <c r="AC12" s="370">
        <f>IFERROR(IF(AND(R11="Impacto",R12="Impacto"),(AC11-(+AC11*U12)),IF(R12="Impacto",(N11-(+N11*U12)),IF(R12="Probabilidad",AC11,""))),"")</f>
        <v>0.2</v>
      </c>
      <c r="AD12" s="373" t="str">
        <f t="shared" ref="AD12:AD16" si="4">IFERROR(IF(OR(AND(Z12="Muy Baja",AB12="Leve"),AND(Z12="Muy Baja",AB12="Menor"),AND(Z12="Baja",AB12="Leve")),"Bajo",IF(OR(AND(Z12="Muy baja",AB12="Moderado"),AND(Z12="Baja",AB12="Menor"),AND(Z12="Baja",AB12="Moderado"),AND(Z12="Media",AB12="Leve"),AND(Z12="Media",AB12="Menor"),AND(Z12="Media",AB12="Moderado"),AND(Z12="Alta",AB12="Leve"),AND(Z12="Alta",AB12="Menor")),"Moderado",IF(OR(AND(Z12="Muy Baja",AB12="Mayor"),AND(Z12="Baja",AB12="Mayor"),AND(Z12="Media",AB12="Mayor"),AND(Z12="Alta",AB12="Moderado"),AND(Z12="Alta",AB12="Mayor"),AND(Z12="Muy Alta",AB12="Leve"),AND(Z12="Muy Alta",AB12="Menor"),AND(Z12="Muy Alta",AB12="Moderado"),AND(Z12="Muy Alta",AB12="Mayor")),"Alto",IF(OR(AND(Z12="Muy Baja",AB12="Catastrófico"),AND(Z12="Baja",AB12="Catastrófico"),AND(Z12="Media",AB12="Catastrófico"),AND(Z12="Alta",AB12="Catastrófico"),AND(Z12="Muy Alta",AB12="Catastrófico")),"Extremo","")))),"")</f>
        <v>Bajo</v>
      </c>
      <c r="AE12" s="975"/>
      <c r="AF12" s="238"/>
      <c r="AG12" s="364"/>
      <c r="AH12" s="239"/>
      <c r="AI12" s="240"/>
      <c r="AJ12" s="933"/>
      <c r="AK12" s="933"/>
      <c r="AL12" s="933"/>
      <c r="AM12" s="241"/>
      <c r="AN12" s="358"/>
      <c r="AO12" s="933"/>
      <c r="AP12" s="933"/>
      <c r="AQ12" s="933"/>
      <c r="AR12" s="933"/>
      <c r="AS12" s="933"/>
      <c r="AT12" s="987"/>
      <c r="AU12" s="125"/>
      <c r="AV12" s="125"/>
      <c r="AW12" s="125"/>
      <c r="AX12" s="125"/>
      <c r="AY12" s="125"/>
      <c r="AZ12" s="125"/>
      <c r="BA12" s="125"/>
      <c r="BB12" s="125"/>
      <c r="BC12" s="125"/>
      <c r="BD12" s="125"/>
      <c r="BE12" s="125"/>
      <c r="BF12" s="125"/>
      <c r="BG12" s="125"/>
      <c r="BH12" s="125"/>
      <c r="BI12" s="125"/>
      <c r="BJ12" s="125"/>
      <c r="BK12" s="125"/>
    </row>
    <row r="13" spans="1:66" s="113" customFormat="1" ht="60" x14ac:dyDescent="0.2">
      <c r="A13" s="969"/>
      <c r="B13" s="970"/>
      <c r="C13" s="971"/>
      <c r="D13" s="971"/>
      <c r="E13" s="971"/>
      <c r="F13" s="849"/>
      <c r="G13" s="933"/>
      <c r="H13" s="935"/>
      <c r="I13" s="977"/>
      <c r="J13" s="979"/>
      <c r="K13" s="981"/>
      <c r="L13" s="979">
        <f>IF(NOT(ISERROR(MATCH(K13,_xlfn.ANCHORARRAY(F24),0))),J26&amp;"Por favor no seleccionar los criterios de impacto",K13)</f>
        <v>0</v>
      </c>
      <c r="M13" s="977"/>
      <c r="N13" s="979"/>
      <c r="O13" s="973"/>
      <c r="P13" s="364">
        <v>3</v>
      </c>
      <c r="Q13" s="242"/>
      <c r="R13" s="237" t="str">
        <f t="shared" ref="R13:R16" si="5">IF(OR(S13="Preventivo",S13="Detectivo"),"Probabilidad",IF(S13="Correctivo","Impacto",""))</f>
        <v>Probabilidad</v>
      </c>
      <c r="S13" s="354" t="s">
        <v>14</v>
      </c>
      <c r="T13" s="354" t="s">
        <v>9</v>
      </c>
      <c r="U13" s="370" t="str">
        <f t="shared" si="0"/>
        <v>40%</v>
      </c>
      <c r="V13" s="354"/>
      <c r="W13" s="354"/>
      <c r="X13" s="354"/>
      <c r="Y13" s="371">
        <f>IFERROR(IF(AND(R12="Probabilidad",R13="Probabilidad"),(AA12-(+AA12*U13)),IF(AND(R12="Impacto",R13="Probabilidad"),(AA11-(+AA11*U13)),IF(R13="Impacto",AA12,""))),"")</f>
        <v>0.1512</v>
      </c>
      <c r="Z13" s="372" t="str">
        <f t="shared" si="1"/>
        <v>Muy Baja</v>
      </c>
      <c r="AA13" s="370">
        <f t="shared" si="2"/>
        <v>0.1512</v>
      </c>
      <c r="AB13" s="372" t="str">
        <f t="shared" si="3"/>
        <v>Leve</v>
      </c>
      <c r="AC13" s="370">
        <f>IFERROR(IF(AND(R12="Impacto",R13="Impacto"),(AC12-(+AC12*U13)),IF(AND(R12="Probabilidad",R13="Impacto"),(AC11-(+AC11*U13)),IF(R13="Probabilidad",AC12,""))),"")</f>
        <v>0.2</v>
      </c>
      <c r="AD13" s="373" t="str">
        <f t="shared" si="4"/>
        <v>Bajo</v>
      </c>
      <c r="AE13" s="975"/>
      <c r="AF13" s="359"/>
      <c r="AG13" s="366"/>
      <c r="AH13" s="243"/>
      <c r="AI13" s="359"/>
      <c r="AJ13" s="933"/>
      <c r="AK13" s="933"/>
      <c r="AL13" s="933"/>
      <c r="AM13" s="241"/>
      <c r="AN13" s="358"/>
      <c r="AO13" s="933"/>
      <c r="AP13" s="933"/>
      <c r="AQ13" s="933"/>
      <c r="AR13" s="933"/>
      <c r="AS13" s="933"/>
      <c r="AT13" s="987"/>
      <c r="AU13" s="125"/>
      <c r="AV13" s="125"/>
      <c r="AW13" s="125"/>
      <c r="AX13" s="125"/>
      <c r="AY13" s="125"/>
      <c r="AZ13" s="125"/>
      <c r="BA13" s="125"/>
      <c r="BB13" s="125"/>
      <c r="BC13" s="125"/>
      <c r="BD13" s="125"/>
      <c r="BE13" s="125"/>
      <c r="BF13" s="125"/>
      <c r="BG13" s="125"/>
      <c r="BH13" s="125"/>
      <c r="BI13" s="125"/>
      <c r="BJ13" s="125"/>
      <c r="BK13" s="125"/>
    </row>
    <row r="14" spans="1:66" s="113" customFormat="1" ht="56.25" x14ac:dyDescent="0.2">
      <c r="A14" s="969"/>
      <c r="B14" s="970"/>
      <c r="C14" s="971"/>
      <c r="D14" s="971"/>
      <c r="E14" s="971"/>
      <c r="F14" s="849"/>
      <c r="G14" s="933"/>
      <c r="H14" s="935"/>
      <c r="I14" s="977"/>
      <c r="J14" s="979"/>
      <c r="K14" s="981"/>
      <c r="L14" s="979"/>
      <c r="M14" s="977"/>
      <c r="N14" s="979"/>
      <c r="O14" s="973"/>
      <c r="P14" s="364">
        <v>4</v>
      </c>
      <c r="Q14" s="242"/>
      <c r="R14" s="237" t="str">
        <f t="shared" si="5"/>
        <v>Probabilidad</v>
      </c>
      <c r="S14" s="354" t="s">
        <v>13</v>
      </c>
      <c r="T14" s="354" t="s">
        <v>8</v>
      </c>
      <c r="U14" s="370" t="str">
        <f t="shared" si="0"/>
        <v>40%</v>
      </c>
      <c r="V14" s="354"/>
      <c r="W14" s="354"/>
      <c r="X14" s="354"/>
      <c r="Y14" s="371">
        <f t="shared" ref="Y14:Y16" si="6">IFERROR(IF(AND(R13="Probabilidad",R14="Probabilidad"),(AA13-(+AA13*U14)),IF(AND(R13="Impacto",R14="Probabilidad"),(AA12-(+AA12*U14)),IF(R14="Impacto",AA13,""))),"")</f>
        <v>9.0719999999999995E-2</v>
      </c>
      <c r="Z14" s="372" t="str">
        <f t="shared" si="1"/>
        <v>Muy Baja</v>
      </c>
      <c r="AA14" s="370">
        <f t="shared" si="2"/>
        <v>9.0719999999999995E-2</v>
      </c>
      <c r="AB14" s="372" t="str">
        <f t="shared" si="3"/>
        <v>Leve</v>
      </c>
      <c r="AC14" s="370">
        <f t="shared" ref="AC14:AC16" si="7">IFERROR(IF(AND(R13="Impacto",R14="Impacto"),(AC13-(+AC13*U14)),IF(AND(R13="Probabilidad",R14="Impacto"),(AC12-(+AC12*U14)),IF(R14="Probabilidad",AC13,""))),"")</f>
        <v>0.2</v>
      </c>
      <c r="AD14" s="373" t="str">
        <f>IFERROR(IF(OR(AND(Z14="Muy Baja",AB14="Leve"),AND(Z14="Muy Baja",AB14="Menor"),AND(Z14="Baja",AB14="Leve")),"Bajo",IF(OR(AND(Z14="Muy baja",AB14="Moderado"),AND(Z14="Baja",AB14="Menor"),AND(Z14="Baja",AB14="Moderado"),AND(Z14="Media",AB14="Leve"),AND(Z14="Media",AB14="Menor"),AND(Z14="Media",AB14="Moderado"),AND(Z14="Alta",AB14="Leve"),AND(Z14="Alta",AB14="Menor")),"Moderado",IF(OR(AND(Z14="Muy Baja",AB14="Mayor"),AND(Z14="Baja",AB14="Mayor"),AND(Z14="Media",AB14="Mayor"),AND(Z14="Alta",AB14="Moderado"),AND(Z14="Alta",AB14="Mayor"),AND(Z14="Muy Alta",AB14="Leve"),AND(Z14="Muy Alta",AB14="Menor"),AND(Z14="Muy Alta",AB14="Moderado"),AND(Z14="Muy Alta",AB14="Mayor")),"Alto",IF(OR(AND(Z14="Muy Baja",AB14="Catastrófico"),AND(Z14="Baja",AB14="Catastrófico"),AND(Z14="Media",AB14="Catastrófico"),AND(Z14="Alta",AB14="Catastrófico"),AND(Z14="Muy Alta",AB14="Catastrófico")),"Extremo","")))),"")</f>
        <v>Bajo</v>
      </c>
      <c r="AE14" s="975"/>
      <c r="AF14" s="238"/>
      <c r="AG14" s="353"/>
      <c r="AH14" s="239"/>
      <c r="AI14" s="238"/>
      <c r="AJ14" s="933"/>
      <c r="AK14" s="933"/>
      <c r="AL14" s="933"/>
      <c r="AM14" s="241"/>
      <c r="AN14" s="358"/>
      <c r="AO14" s="933"/>
      <c r="AP14" s="933"/>
      <c r="AQ14" s="933"/>
      <c r="AR14" s="933"/>
      <c r="AS14" s="933"/>
      <c r="AT14" s="987"/>
      <c r="AU14" s="125"/>
      <c r="AV14" s="125"/>
      <c r="AW14" s="125"/>
      <c r="AX14" s="125"/>
      <c r="AY14" s="125"/>
      <c r="AZ14" s="125"/>
      <c r="BA14" s="125"/>
      <c r="BB14" s="125"/>
      <c r="BC14" s="125"/>
      <c r="BD14" s="125"/>
      <c r="BE14" s="125"/>
      <c r="BF14" s="125"/>
      <c r="BG14" s="125"/>
      <c r="BH14" s="125"/>
      <c r="BI14" s="125"/>
      <c r="BJ14" s="125"/>
      <c r="BK14" s="125"/>
    </row>
    <row r="15" spans="1:66" s="113" customFormat="1" ht="56.25" x14ac:dyDescent="0.2">
      <c r="A15" s="969"/>
      <c r="B15" s="970"/>
      <c r="C15" s="971"/>
      <c r="D15" s="971"/>
      <c r="E15" s="971"/>
      <c r="F15" s="849"/>
      <c r="G15" s="933"/>
      <c r="H15" s="935"/>
      <c r="I15" s="977"/>
      <c r="J15" s="979"/>
      <c r="K15" s="981"/>
      <c r="L15" s="979"/>
      <c r="M15" s="977"/>
      <c r="N15" s="979"/>
      <c r="O15" s="973"/>
      <c r="P15" s="364">
        <v>5</v>
      </c>
      <c r="Q15" s="242"/>
      <c r="R15" s="237" t="str">
        <f t="shared" si="5"/>
        <v>Probabilidad</v>
      </c>
      <c r="S15" s="354" t="s">
        <v>13</v>
      </c>
      <c r="T15" s="354" t="s">
        <v>8</v>
      </c>
      <c r="U15" s="370" t="str">
        <f t="shared" si="0"/>
        <v>40%</v>
      </c>
      <c r="V15" s="354"/>
      <c r="W15" s="354"/>
      <c r="X15" s="354"/>
      <c r="Y15" s="371">
        <f t="shared" si="6"/>
        <v>5.4431999999999994E-2</v>
      </c>
      <c r="Z15" s="372" t="str">
        <f t="shared" si="1"/>
        <v>Muy Baja</v>
      </c>
      <c r="AA15" s="370">
        <f t="shared" si="2"/>
        <v>5.4431999999999994E-2</v>
      </c>
      <c r="AB15" s="372" t="str">
        <f t="shared" si="3"/>
        <v>Leve</v>
      </c>
      <c r="AC15" s="370">
        <f t="shared" si="7"/>
        <v>0.2</v>
      </c>
      <c r="AD15" s="373" t="str">
        <f t="shared" si="4"/>
        <v>Bajo</v>
      </c>
      <c r="AE15" s="975"/>
      <c r="AF15" s="244"/>
      <c r="AG15" s="358"/>
      <c r="AH15" s="241"/>
      <c r="AI15" s="238"/>
      <c r="AJ15" s="933"/>
      <c r="AK15" s="933"/>
      <c r="AL15" s="933"/>
      <c r="AM15" s="241"/>
      <c r="AN15" s="358"/>
      <c r="AO15" s="933"/>
      <c r="AP15" s="933"/>
      <c r="AQ15" s="933"/>
      <c r="AR15" s="933"/>
      <c r="AS15" s="933"/>
      <c r="AT15" s="987"/>
      <c r="AU15" s="125"/>
      <c r="AV15" s="125"/>
      <c r="AW15" s="125"/>
      <c r="AX15" s="125"/>
      <c r="AY15" s="125"/>
      <c r="AZ15" s="125"/>
      <c r="BA15" s="125"/>
      <c r="BB15" s="125"/>
      <c r="BC15" s="125"/>
      <c r="BD15" s="125"/>
      <c r="BE15" s="125"/>
      <c r="BF15" s="125"/>
      <c r="BG15" s="125"/>
      <c r="BH15" s="125"/>
      <c r="BI15" s="125"/>
      <c r="BJ15" s="125"/>
      <c r="BK15" s="125"/>
    </row>
    <row r="16" spans="1:66" s="113" customFormat="1" ht="56.25" thickBot="1" x14ac:dyDescent="0.25">
      <c r="A16" s="969"/>
      <c r="B16" s="970"/>
      <c r="C16" s="971"/>
      <c r="D16" s="971"/>
      <c r="E16" s="971"/>
      <c r="F16" s="849"/>
      <c r="G16" s="933"/>
      <c r="H16" s="935"/>
      <c r="I16" s="977"/>
      <c r="J16" s="979"/>
      <c r="K16" s="981"/>
      <c r="L16" s="979">
        <f>IF(NOT(ISERROR(MATCH(K16,_xlfn.ANCHORARRAY(F25),0))),J27&amp;"Por favor no seleccionar los criterios de impacto",K16)</f>
        <v>0</v>
      </c>
      <c r="M16" s="977"/>
      <c r="N16" s="979"/>
      <c r="O16" s="973"/>
      <c r="P16" s="364">
        <v>6</v>
      </c>
      <c r="Q16" s="236"/>
      <c r="R16" s="237" t="str">
        <f t="shared" si="5"/>
        <v>Impacto</v>
      </c>
      <c r="S16" s="354" t="s">
        <v>15</v>
      </c>
      <c r="T16" s="354" t="s">
        <v>8</v>
      </c>
      <c r="U16" s="370" t="str">
        <f t="shared" si="0"/>
        <v>25%</v>
      </c>
      <c r="V16" s="354"/>
      <c r="W16" s="354"/>
      <c r="X16" s="354"/>
      <c r="Y16" s="371">
        <f t="shared" si="6"/>
        <v>5.4431999999999994E-2</v>
      </c>
      <c r="Z16" s="372" t="str">
        <f t="shared" si="1"/>
        <v>Muy Baja</v>
      </c>
      <c r="AA16" s="370">
        <f t="shared" si="2"/>
        <v>5.4431999999999994E-2</v>
      </c>
      <c r="AB16" s="372" t="str">
        <f t="shared" si="3"/>
        <v>Leve</v>
      </c>
      <c r="AC16" s="370">
        <f t="shared" si="7"/>
        <v>0.15000000000000002</v>
      </c>
      <c r="AD16" s="373" t="str">
        <f t="shared" si="4"/>
        <v>Bajo</v>
      </c>
      <c r="AE16" s="975"/>
      <c r="AF16" s="356"/>
      <c r="AG16" s="358"/>
      <c r="AH16" s="241"/>
      <c r="AI16" s="241"/>
      <c r="AJ16" s="933"/>
      <c r="AK16" s="933"/>
      <c r="AL16" s="933"/>
      <c r="AM16" s="241"/>
      <c r="AN16" s="358"/>
      <c r="AO16" s="933"/>
      <c r="AP16" s="933"/>
      <c r="AQ16" s="933"/>
      <c r="AR16" s="933"/>
      <c r="AS16" s="933"/>
      <c r="AT16" s="987"/>
      <c r="AU16" s="125"/>
      <c r="AV16" s="125"/>
      <c r="AW16" s="125"/>
      <c r="AX16" s="125"/>
      <c r="AY16" s="125"/>
      <c r="AZ16" s="125"/>
      <c r="BA16" s="125"/>
      <c r="BB16" s="125"/>
      <c r="BC16" s="125"/>
      <c r="BD16" s="125"/>
      <c r="BE16" s="125"/>
      <c r="BF16" s="125"/>
      <c r="BG16" s="125"/>
      <c r="BH16" s="125"/>
      <c r="BI16" s="125"/>
      <c r="BJ16" s="125"/>
      <c r="BK16" s="125"/>
    </row>
    <row r="17" spans="1:63" s="113" customFormat="1" ht="56.25" customHeight="1" x14ac:dyDescent="0.2">
      <c r="A17" s="969">
        <v>2</v>
      </c>
      <c r="B17" s="970"/>
      <c r="C17" s="971"/>
      <c r="D17" s="971"/>
      <c r="E17" s="971"/>
      <c r="F17" s="849" t="s">
        <v>392</v>
      </c>
      <c r="G17" s="933"/>
      <c r="H17" s="935">
        <v>5000</v>
      </c>
      <c r="I17" s="977" t="str">
        <f>IF(H17&lt;=0,"",IF(H17&lt;=2,"Muy Baja",IF(H17&lt;=24,"Baja",IF(H17&lt;=500,"Media",IF(H17&lt;=5000,"Alta","Muy Alta")))))</f>
        <v>Alta</v>
      </c>
      <c r="J17" s="979">
        <f>IF(I17="","",IF(I17="Muy Baja",0.2,IF(I17="Baja",0.4,IF(I17="Media",0.6,IF(I17="Alta",0.8,IF(I17="Muy Alta",1,))))))</f>
        <v>0.8</v>
      </c>
      <c r="K17" s="980" t="s">
        <v>125</v>
      </c>
      <c r="L17" s="979" t="str">
        <f>IF(NOT(ISERROR(MATCH(K17,'Tabla Impacto'!$B$221:$B$223,0))),'Tabla Impacto'!$F$223&amp;"Por favor no seleccionar los criterios de impacto(Afectación Económica o presupuestal y Pérdida Reputacional)",K17)</f>
        <v xml:space="preserve">     Entre 100 y 500 SMLMV </v>
      </c>
      <c r="M17" s="977" t="str">
        <f>IF(OR(L17='Tabla Impacto'!$C$11,L17='Tabla Impacto'!$D$11),"Leve",IF(OR(L17='Tabla Impacto'!$C$12,L17='Tabla Impacto'!$D$12),"Menor",IF(OR(L17='Tabla Impacto'!$C$13,L17='Tabla Impacto'!$D$13),"Moderado",IF(OR(L17='Tabla Impacto'!$C$14,L17='Tabla Impacto'!$D$14),"Mayor",IF(OR(L17='Tabla Impacto'!$C$15,L17='Tabla Impacto'!$D$15),"Catastrófico","")))))</f>
        <v>Mayor</v>
      </c>
      <c r="N17" s="979">
        <f>IF(M17="","",IF(M17="Leve",0.2,IF(M17="Menor",0.4,IF(M17="Moderado",0.6,IF(M17="Mayor",0.8,IF(M17="Catastrófico",1,))))))</f>
        <v>0.8</v>
      </c>
      <c r="O17" s="973" t="str">
        <f>IF(OR(AND(I17="Muy Baja",M17="Leve"),AND(I17="Muy Baja",M17="Menor"),AND(I17="Baja",M17="Leve")),"Bajo",IF(OR(AND(I17="Muy baja",M17="Moderado"),AND(I17="Baja",M17="Menor"),AND(I17="Baja",M17="Moderado"),AND(I17="Media",M17="Leve"),AND(I17="Media",M17="Menor"),AND(I17="Media",M17="Moderado"),AND(I17="Alta",M17="Leve"),AND(I17="Alta",M17="Menor")),"Moderado",IF(OR(AND(I17="Muy Baja",M17="Mayor"),AND(I17="Baja",M17="Mayor"),AND(I17="Media",M17="Mayor"),AND(I17="Alta",M17="Moderado"),AND(I17="Alta",M17="Mayor"),AND(I17="Muy Alta",M17="Leve"),AND(I17="Muy Alta",M17="Menor"),AND(I17="Muy Alta",M17="Moderado"),AND(I17="Muy Alta",M17="Mayor")),"Alto",IF(OR(AND(I17="Muy Baja",M17="Catastrófico"),AND(I17="Baja",M17="Catastrófico"),AND(I17="Media",M17="Catastrófico"),AND(I17="Alta",M17="Catastrófico"),AND(I17="Muy Alta",M17="Catastrófico")),"Extremo",""))))</f>
        <v>Alto</v>
      </c>
      <c r="P17" s="364">
        <v>1</v>
      </c>
      <c r="Q17" s="236"/>
      <c r="R17" s="237" t="str">
        <f>IF(OR(S17="Preventivo",S17="Detectivo"),"Probabilidad",IF(S17="Correctivo","Impacto",""))</f>
        <v>Probabilidad</v>
      </c>
      <c r="S17" s="354" t="s">
        <v>13</v>
      </c>
      <c r="T17" s="354" t="s">
        <v>8</v>
      </c>
      <c r="U17" s="370" t="str">
        <f>IF(AND(S17="Preventivo",T17="Automático"),"50%",IF(AND(S17="Preventivo",T17="Manual"),"40%",IF(AND(S17="Detectivo",T17="Automático"),"40%",IF(AND(S17="Detectivo",T17="Manual"),"30%",IF(AND(S17="Correctivo",T17="Automático"),"35%",IF(AND(S17="Correctivo",T17="Manual"),"25%",""))))))</f>
        <v>40%</v>
      </c>
      <c r="V17" s="354"/>
      <c r="W17" s="354"/>
      <c r="X17" s="354"/>
      <c r="Y17" s="371">
        <f>IFERROR(IF(R17="Probabilidad",(J17-(+J17*U17)),IF(R17="Impacto",J17,"")),"")</f>
        <v>0.48</v>
      </c>
      <c r="Z17" s="372" t="str">
        <f>IFERROR(IF(Y17="","",IF(Y17&lt;=0.2,"Muy Baja",IF(Y17&lt;=0.4,"Baja",IF(Y17&lt;=0.6,"Media",IF(Y17&lt;=0.8,"Alta","Muy Alta"))))),"")</f>
        <v>Media</v>
      </c>
      <c r="AA17" s="370">
        <f>+Y17</f>
        <v>0.48</v>
      </c>
      <c r="AB17" s="372" t="str">
        <f>IFERROR(IF(AC17="","",IF(AC17&lt;=0.2,"Leve",IF(AC17&lt;=0.4,"Menor",IF(AC17&lt;=0.6,"Moderado",IF(AC17&lt;=0.8,"Mayor","Catastrófico"))))),"")</f>
        <v>Mayor</v>
      </c>
      <c r="AC17" s="370">
        <f>IFERROR(IF(R17="Impacto",(N17-(+N17*U17)),IF(R17="Probabilidad",N17,"")),"")</f>
        <v>0.8</v>
      </c>
      <c r="AD17" s="373" t="str">
        <f>IFERROR(IF(OR(AND(Z17="Muy Baja",AB17="Leve"),AND(Z17="Muy Baja",AB17="Menor"),AND(Z17="Baja",AB17="Leve")),"Bajo",IF(OR(AND(Z17="Muy baja",AB17="Moderado"),AND(Z17="Baja",AB17="Menor"),AND(Z17="Baja",AB17="Moderado"),AND(Z17="Media",AB17="Leve"),AND(Z17="Media",AB17="Menor"),AND(Z17="Media",AB17="Moderado"),AND(Z17="Alta",AB17="Leve"),AND(Z17="Alta",AB17="Menor")),"Moderado",IF(OR(AND(Z17="Muy Baja",AB17="Mayor"),AND(Z17="Baja",AB17="Mayor"),AND(Z17="Media",AB17="Mayor"),AND(Z17="Alta",AB17="Moderado"),AND(Z17="Alta",AB17="Mayor"),AND(Z17="Muy Alta",AB17="Leve"),AND(Z17="Muy Alta",AB17="Menor"),AND(Z17="Muy Alta",AB17="Moderado"),AND(Z17="Muy Alta",AB17="Mayor")),"Alto",IF(OR(AND(Z17="Muy Baja",AB17="Catastrófico"),AND(Z17="Baja",AB17="Catastrófico"),AND(Z17="Media",AB17="Catastrófico"),AND(Z17="Alta",AB17="Catastrófico"),AND(Z17="Muy Alta",AB17="Catastrófico")),"Extremo","")))),"")</f>
        <v>Alto</v>
      </c>
      <c r="AE17" s="975"/>
      <c r="AF17" s="258"/>
      <c r="AG17" s="366"/>
      <c r="AH17" s="243"/>
      <c r="AI17" s="240"/>
      <c r="AJ17" s="933"/>
      <c r="AK17" s="933"/>
      <c r="AL17" s="933"/>
      <c r="AM17" s="241"/>
      <c r="AN17" s="358"/>
      <c r="AO17" s="933"/>
      <c r="AP17" s="933"/>
      <c r="AQ17" s="988"/>
      <c r="AR17" s="933"/>
      <c r="AS17" s="933"/>
      <c r="AT17" s="987"/>
      <c r="AU17" s="125"/>
      <c r="AV17" s="125"/>
      <c r="AW17" s="125"/>
      <c r="AX17" s="125"/>
      <c r="AY17" s="125"/>
      <c r="AZ17" s="125"/>
      <c r="BA17" s="125"/>
      <c r="BB17" s="125"/>
      <c r="BC17" s="125"/>
      <c r="BD17" s="125"/>
      <c r="BE17" s="125"/>
      <c r="BF17" s="125"/>
      <c r="BG17" s="125"/>
      <c r="BH17" s="125"/>
      <c r="BI17" s="125"/>
      <c r="BJ17" s="125"/>
      <c r="BK17" s="125"/>
    </row>
    <row r="18" spans="1:63" s="113" customFormat="1" ht="56.25" x14ac:dyDescent="0.2">
      <c r="A18" s="969"/>
      <c r="B18" s="970"/>
      <c r="C18" s="971"/>
      <c r="D18" s="971"/>
      <c r="E18" s="971"/>
      <c r="F18" s="849"/>
      <c r="G18" s="933"/>
      <c r="H18" s="935"/>
      <c r="I18" s="977"/>
      <c r="J18" s="979"/>
      <c r="K18" s="981"/>
      <c r="L18" s="979">
        <f>IF(NOT(ISERROR(MATCH(K18,_xlfn.ANCHORARRAY(F29),0))),J31&amp;"Por favor no seleccionar los criterios de impacto",K18)</f>
        <v>0</v>
      </c>
      <c r="M18" s="977"/>
      <c r="N18" s="979"/>
      <c r="O18" s="973"/>
      <c r="P18" s="364">
        <v>2</v>
      </c>
      <c r="Q18" s="236"/>
      <c r="R18" s="237" t="str">
        <f>IF(OR(S18="Preventivo",S18="Detectivo"),"Probabilidad",IF(S18="Correctivo","Impacto",""))</f>
        <v>Probabilidad</v>
      </c>
      <c r="S18" s="354" t="s">
        <v>13</v>
      </c>
      <c r="T18" s="354" t="s">
        <v>8</v>
      </c>
      <c r="U18" s="370" t="str">
        <f t="shared" ref="U18:U22" si="8">IF(AND(S18="Preventivo",T18="Automático"),"50%",IF(AND(S18="Preventivo",T18="Manual"),"40%",IF(AND(S18="Detectivo",T18="Automático"),"40%",IF(AND(S18="Detectivo",T18="Manual"),"30%",IF(AND(S18="Correctivo",T18="Automático"),"35%",IF(AND(S18="Correctivo",T18="Manual"),"25%",""))))))</f>
        <v>40%</v>
      </c>
      <c r="V18" s="354"/>
      <c r="W18" s="354"/>
      <c r="X18" s="354"/>
      <c r="Y18" s="371">
        <f>IFERROR(IF(AND(R17="Probabilidad",R18="Probabilidad"),(AA17-(+AA17*U18)),IF(R18="Probabilidad",(J17-(+J17*U18)),IF(R18="Impacto",AA17,""))),"")</f>
        <v>0.28799999999999998</v>
      </c>
      <c r="Z18" s="372" t="str">
        <f t="shared" ref="Z18:Z22" si="9">IFERROR(IF(Y18="","",IF(Y18&lt;=0.2,"Muy Baja",IF(Y18&lt;=0.4,"Baja",IF(Y18&lt;=0.6,"Media",IF(Y18&lt;=0.8,"Alta","Muy Alta"))))),"")</f>
        <v>Baja</v>
      </c>
      <c r="AA18" s="370">
        <f t="shared" ref="AA18:AA22" si="10">+Y18</f>
        <v>0.28799999999999998</v>
      </c>
      <c r="AB18" s="372" t="str">
        <f t="shared" ref="AB18:AB22" si="11">IFERROR(IF(AC18="","",IF(AC18&lt;=0.2,"Leve",IF(AC18&lt;=0.4,"Menor",IF(AC18&lt;=0.6,"Moderado",IF(AC18&lt;=0.8,"Mayor","Catastrófico"))))),"")</f>
        <v>Mayor</v>
      </c>
      <c r="AC18" s="370">
        <f>IFERROR(IF(AND(R17="Impacto",R18="Impacto"),(AC17-(+AC17*U18)),IF(R18="Impacto",(N17-(+N17*U18)),IF(R18="Probabilidad",AC17,""))),"")</f>
        <v>0.8</v>
      </c>
      <c r="AD18" s="373" t="str">
        <f t="shared" ref="AD18:AD19" si="12">IFERROR(IF(OR(AND(Z18="Muy Baja",AB18="Leve"),AND(Z18="Muy Baja",AB18="Menor"),AND(Z18="Baja",AB18="Leve")),"Bajo",IF(OR(AND(Z18="Muy baja",AB18="Moderado"),AND(Z18="Baja",AB18="Menor"),AND(Z18="Baja",AB18="Moderado"),AND(Z18="Media",AB18="Leve"),AND(Z18="Media",AB18="Menor"),AND(Z18="Media",AB18="Moderado"),AND(Z18="Alta",AB18="Leve"),AND(Z18="Alta",AB18="Menor")),"Moderado",IF(OR(AND(Z18="Muy Baja",AB18="Mayor"),AND(Z18="Baja",AB18="Mayor"),AND(Z18="Media",AB18="Mayor"),AND(Z18="Alta",AB18="Moderado"),AND(Z18="Alta",AB18="Mayor"),AND(Z18="Muy Alta",AB18="Leve"),AND(Z18="Muy Alta",AB18="Menor"),AND(Z18="Muy Alta",AB18="Moderado"),AND(Z18="Muy Alta",AB18="Mayor")),"Alto",IF(OR(AND(Z18="Muy Baja",AB18="Catastrófico"),AND(Z18="Baja",AB18="Catastrófico"),AND(Z18="Media",AB18="Catastrófico"),AND(Z18="Alta",AB18="Catastrófico"),AND(Z18="Muy Alta",AB18="Catastrófico")),"Extremo","")))),"")</f>
        <v>Alto</v>
      </c>
      <c r="AE18" s="975"/>
      <c r="AF18" s="238"/>
      <c r="AG18" s="364"/>
      <c r="AH18" s="239"/>
      <c r="AI18" s="240"/>
      <c r="AJ18" s="933"/>
      <c r="AK18" s="933"/>
      <c r="AL18" s="933"/>
      <c r="AM18" s="241"/>
      <c r="AN18" s="358"/>
      <c r="AO18" s="933"/>
      <c r="AP18" s="933"/>
      <c r="AQ18" s="933"/>
      <c r="AR18" s="933"/>
      <c r="AS18" s="933"/>
      <c r="AT18" s="987"/>
      <c r="AU18" s="125"/>
      <c r="AV18" s="125"/>
      <c r="AW18" s="125"/>
      <c r="AX18" s="125"/>
      <c r="AY18" s="125"/>
      <c r="AZ18" s="125"/>
      <c r="BA18" s="125"/>
      <c r="BB18" s="125"/>
      <c r="BC18" s="125"/>
      <c r="BD18" s="125"/>
      <c r="BE18" s="125"/>
      <c r="BF18" s="125"/>
      <c r="BG18" s="125"/>
      <c r="BH18" s="125"/>
      <c r="BI18" s="125"/>
      <c r="BJ18" s="125"/>
      <c r="BK18" s="125"/>
    </row>
    <row r="19" spans="1:63" s="113" customFormat="1" ht="56.25" x14ac:dyDescent="0.2">
      <c r="A19" s="969"/>
      <c r="B19" s="970"/>
      <c r="C19" s="971"/>
      <c r="D19" s="971"/>
      <c r="E19" s="971"/>
      <c r="F19" s="849"/>
      <c r="G19" s="933"/>
      <c r="H19" s="935"/>
      <c r="I19" s="977"/>
      <c r="J19" s="979"/>
      <c r="K19" s="981"/>
      <c r="L19" s="979">
        <f>IF(NOT(ISERROR(MATCH(K19,_xlfn.ANCHORARRAY(F30),0))),J32&amp;"Por favor no seleccionar los criterios de impacto",K19)</f>
        <v>0</v>
      </c>
      <c r="M19" s="977"/>
      <c r="N19" s="979"/>
      <c r="O19" s="973"/>
      <c r="P19" s="364">
        <v>3</v>
      </c>
      <c r="Q19" s="242"/>
      <c r="R19" s="237" t="str">
        <f>IF(OR(S19="Preventivo",S19="Detectivo"),"Probabilidad",IF(S19="Correctivo","Impacto",""))</f>
        <v>Probabilidad</v>
      </c>
      <c r="S19" s="354" t="s">
        <v>13</v>
      </c>
      <c r="T19" s="354" t="s">
        <v>8</v>
      </c>
      <c r="U19" s="370" t="str">
        <f t="shared" si="8"/>
        <v>40%</v>
      </c>
      <c r="V19" s="354"/>
      <c r="W19" s="354"/>
      <c r="X19" s="354"/>
      <c r="Y19" s="371">
        <f>IFERROR(IF(AND(R18="Probabilidad",R19="Probabilidad"),(AA18-(+AA18*U19)),IF(AND(R18="Impacto",R19="Probabilidad"),(AA17-(+AA17*U19)),IF(R19="Impacto",AA18,""))),"")</f>
        <v>0.17279999999999998</v>
      </c>
      <c r="Z19" s="372" t="str">
        <f t="shared" si="9"/>
        <v>Muy Baja</v>
      </c>
      <c r="AA19" s="370">
        <f t="shared" si="10"/>
        <v>0.17279999999999998</v>
      </c>
      <c r="AB19" s="372" t="str">
        <f t="shared" si="11"/>
        <v>Mayor</v>
      </c>
      <c r="AC19" s="370">
        <f>IFERROR(IF(AND(R18="Impacto",R19="Impacto"),(AC18-(+AC18*U19)),IF(AND(R18="Probabilidad",R19="Impacto"),(AC17-(+AC17*U19)),IF(R19="Probabilidad",AC18,""))),"")</f>
        <v>0.8</v>
      </c>
      <c r="AD19" s="373" t="str">
        <f t="shared" si="12"/>
        <v>Alto</v>
      </c>
      <c r="AE19" s="975"/>
      <c r="AF19" s="359"/>
      <c r="AG19" s="366"/>
      <c r="AH19" s="243"/>
      <c r="AI19" s="359"/>
      <c r="AJ19" s="933"/>
      <c r="AK19" s="933"/>
      <c r="AL19" s="933"/>
      <c r="AM19" s="241"/>
      <c r="AN19" s="358"/>
      <c r="AO19" s="933"/>
      <c r="AP19" s="933"/>
      <c r="AQ19" s="933"/>
      <c r="AR19" s="933"/>
      <c r="AS19" s="933"/>
      <c r="AT19" s="987"/>
      <c r="AU19" s="125"/>
      <c r="AV19" s="125"/>
      <c r="AW19" s="125"/>
      <c r="AX19" s="125"/>
      <c r="AY19" s="125"/>
      <c r="AZ19" s="125"/>
      <c r="BA19" s="125"/>
      <c r="BB19" s="125"/>
      <c r="BC19" s="125"/>
      <c r="BD19" s="125"/>
      <c r="BE19" s="125"/>
      <c r="BF19" s="125"/>
      <c r="BG19" s="125"/>
      <c r="BH19" s="125"/>
      <c r="BI19" s="125"/>
      <c r="BJ19" s="125"/>
      <c r="BK19" s="125"/>
    </row>
    <row r="20" spans="1:63" s="113" customFormat="1" ht="51" x14ac:dyDescent="0.2">
      <c r="A20" s="969"/>
      <c r="B20" s="970"/>
      <c r="C20" s="971"/>
      <c r="D20" s="971"/>
      <c r="E20" s="971"/>
      <c r="F20" s="849"/>
      <c r="G20" s="933"/>
      <c r="H20" s="935"/>
      <c r="I20" s="977"/>
      <c r="J20" s="979"/>
      <c r="K20" s="981"/>
      <c r="L20" s="979">
        <f>IF(NOT(ISERROR(MATCH(K20,_xlfn.ANCHORARRAY(F31),0))),J33&amp;"Por favor no seleccionar los criterios de impacto",K20)</f>
        <v>0</v>
      </c>
      <c r="M20" s="977"/>
      <c r="N20" s="979"/>
      <c r="O20" s="973"/>
      <c r="P20" s="364">
        <v>4</v>
      </c>
      <c r="Q20" s="236"/>
      <c r="R20" s="237" t="str">
        <f t="shared" ref="R20:R22" si="13">IF(OR(S20="Preventivo",S20="Detectivo"),"Probabilidad",IF(S20="Correctivo","Impacto",""))</f>
        <v>Probabilidad</v>
      </c>
      <c r="S20" s="354" t="s">
        <v>14</v>
      </c>
      <c r="T20" s="354" t="s">
        <v>8</v>
      </c>
      <c r="U20" s="370" t="str">
        <f t="shared" si="8"/>
        <v>30%</v>
      </c>
      <c r="V20" s="354"/>
      <c r="W20" s="354"/>
      <c r="X20" s="354"/>
      <c r="Y20" s="371">
        <f t="shared" ref="Y20:Y22" si="14">IFERROR(IF(AND(R19="Probabilidad",R20="Probabilidad"),(AA19-(+AA19*U20)),IF(AND(R19="Impacto",R20="Probabilidad"),(AA18-(+AA18*U20)),IF(R20="Impacto",AA19,""))),"")</f>
        <v>0.12095999999999998</v>
      </c>
      <c r="Z20" s="372" t="str">
        <f t="shared" si="9"/>
        <v>Muy Baja</v>
      </c>
      <c r="AA20" s="370">
        <f t="shared" si="10"/>
        <v>0.12095999999999998</v>
      </c>
      <c r="AB20" s="372" t="str">
        <f t="shared" si="11"/>
        <v>Mayor</v>
      </c>
      <c r="AC20" s="370">
        <f t="shared" ref="AC20:AC22" si="15">IFERROR(IF(AND(R19="Impacto",R20="Impacto"),(AC19-(+AC19*U20)),IF(AND(R19="Probabilidad",R20="Impacto"),(AC18-(+AC18*U20)),IF(R20="Probabilidad",AC19,""))),"")</f>
        <v>0.8</v>
      </c>
      <c r="AD20" s="373" t="str">
        <f>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Alto</v>
      </c>
      <c r="AE20" s="975"/>
      <c r="AF20" s="238"/>
      <c r="AG20" s="353"/>
      <c r="AH20" s="239"/>
      <c r="AI20" s="238"/>
      <c r="AJ20" s="933"/>
      <c r="AK20" s="933"/>
      <c r="AL20" s="933"/>
      <c r="AM20" s="241"/>
      <c r="AN20" s="358"/>
      <c r="AO20" s="933"/>
      <c r="AP20" s="933"/>
      <c r="AQ20" s="933"/>
      <c r="AR20" s="933"/>
      <c r="AS20" s="933"/>
      <c r="AT20" s="987"/>
      <c r="AU20" s="125"/>
      <c r="AV20" s="125"/>
      <c r="AW20" s="125"/>
      <c r="AX20" s="125"/>
      <c r="AY20" s="125"/>
      <c r="AZ20" s="125"/>
      <c r="BA20" s="125"/>
      <c r="BB20" s="125"/>
      <c r="BC20" s="125"/>
      <c r="BD20" s="125"/>
      <c r="BE20" s="125"/>
      <c r="BF20" s="125"/>
      <c r="BG20" s="125"/>
      <c r="BH20" s="125"/>
      <c r="BI20" s="125"/>
      <c r="BJ20" s="125"/>
      <c r="BK20" s="125"/>
    </row>
    <row r="21" spans="1:63" s="113" customFormat="1" ht="51" x14ac:dyDescent="0.2">
      <c r="A21" s="969"/>
      <c r="B21" s="970"/>
      <c r="C21" s="971"/>
      <c r="D21" s="971"/>
      <c r="E21" s="971"/>
      <c r="F21" s="849"/>
      <c r="G21" s="933"/>
      <c r="H21" s="935"/>
      <c r="I21" s="977"/>
      <c r="J21" s="979"/>
      <c r="K21" s="981"/>
      <c r="L21" s="979">
        <f>IF(NOT(ISERROR(MATCH(K21,_xlfn.ANCHORARRAY(F32),0))),J34&amp;"Por favor no seleccionar los criterios de impacto",K21)</f>
        <v>0</v>
      </c>
      <c r="M21" s="977"/>
      <c r="N21" s="979"/>
      <c r="O21" s="973"/>
      <c r="P21" s="364">
        <v>5</v>
      </c>
      <c r="Q21" s="236"/>
      <c r="R21" s="237" t="str">
        <f t="shared" si="13"/>
        <v>Probabilidad</v>
      </c>
      <c r="S21" s="354" t="s">
        <v>14</v>
      </c>
      <c r="T21" s="354" t="s">
        <v>8</v>
      </c>
      <c r="U21" s="370" t="str">
        <f t="shared" si="8"/>
        <v>30%</v>
      </c>
      <c r="V21" s="354"/>
      <c r="W21" s="354"/>
      <c r="X21" s="354"/>
      <c r="Y21" s="371">
        <f t="shared" si="14"/>
        <v>8.4671999999999997E-2</v>
      </c>
      <c r="Z21" s="372" t="str">
        <f t="shared" si="9"/>
        <v>Muy Baja</v>
      </c>
      <c r="AA21" s="370">
        <f t="shared" si="10"/>
        <v>8.4671999999999997E-2</v>
      </c>
      <c r="AB21" s="372" t="str">
        <f t="shared" si="11"/>
        <v>Mayor</v>
      </c>
      <c r="AC21" s="370">
        <f t="shared" si="15"/>
        <v>0.8</v>
      </c>
      <c r="AD21" s="373" t="str">
        <f t="shared" ref="AD21:AD22" si="16">IFERROR(IF(OR(AND(Z21="Muy Baja",AB21="Leve"),AND(Z21="Muy Baja",AB21="Menor"),AND(Z21="Baja",AB21="Leve")),"Bajo",IF(OR(AND(Z21="Muy baja",AB21="Moderado"),AND(Z21="Baja",AB21="Menor"),AND(Z21="Baja",AB21="Moderado"),AND(Z21="Media",AB21="Leve"),AND(Z21="Media",AB21="Menor"),AND(Z21="Media",AB21="Moderado"),AND(Z21="Alta",AB21="Leve"),AND(Z21="Alta",AB21="Menor")),"Moderado",IF(OR(AND(Z21="Muy Baja",AB21="Mayor"),AND(Z21="Baja",AB21="Mayor"),AND(Z21="Media",AB21="Mayor"),AND(Z21="Alta",AB21="Moderado"),AND(Z21="Alta",AB21="Mayor"),AND(Z21="Muy Alta",AB21="Leve"),AND(Z21="Muy Alta",AB21="Menor"),AND(Z21="Muy Alta",AB21="Moderado"),AND(Z21="Muy Alta",AB21="Mayor")),"Alto",IF(OR(AND(Z21="Muy Baja",AB21="Catastrófico"),AND(Z21="Baja",AB21="Catastrófico"),AND(Z21="Media",AB21="Catastrófico"),AND(Z21="Alta",AB21="Catastrófico"),AND(Z21="Muy Alta",AB21="Catastrófico")),"Extremo","")))),"")</f>
        <v>Alto</v>
      </c>
      <c r="AE21" s="975"/>
      <c r="AF21" s="244"/>
      <c r="AG21" s="358"/>
      <c r="AH21" s="241"/>
      <c r="AI21" s="238"/>
      <c r="AJ21" s="933"/>
      <c r="AK21" s="933"/>
      <c r="AL21" s="933"/>
      <c r="AM21" s="241"/>
      <c r="AN21" s="358"/>
      <c r="AO21" s="933"/>
      <c r="AP21" s="933"/>
      <c r="AQ21" s="933"/>
      <c r="AR21" s="933"/>
      <c r="AS21" s="933"/>
      <c r="AT21" s="987"/>
      <c r="AU21" s="125"/>
      <c r="AV21" s="125"/>
      <c r="AW21" s="125"/>
      <c r="AX21" s="125"/>
      <c r="AY21" s="125"/>
      <c r="AZ21" s="125"/>
      <c r="BA21" s="125"/>
      <c r="BB21" s="125"/>
      <c r="BC21" s="125"/>
      <c r="BD21" s="125"/>
      <c r="BE21" s="125"/>
      <c r="BF21" s="125"/>
      <c r="BG21" s="125"/>
      <c r="BH21" s="125"/>
      <c r="BI21" s="125"/>
      <c r="BJ21" s="125"/>
      <c r="BK21" s="125"/>
    </row>
    <row r="22" spans="1:63" s="113" customFormat="1" ht="56.25" thickBot="1" x14ac:dyDescent="0.25">
      <c r="A22" s="969"/>
      <c r="B22" s="970"/>
      <c r="C22" s="971"/>
      <c r="D22" s="971"/>
      <c r="E22" s="971"/>
      <c r="F22" s="849"/>
      <c r="G22" s="933"/>
      <c r="H22" s="935"/>
      <c r="I22" s="977"/>
      <c r="J22" s="979"/>
      <c r="K22" s="981"/>
      <c r="L22" s="979">
        <f>IF(NOT(ISERROR(MATCH(K22,_xlfn.ANCHORARRAY(F33),0))),J35&amp;"Por favor no seleccionar los criterios de impacto",K22)</f>
        <v>0</v>
      </c>
      <c r="M22" s="977"/>
      <c r="N22" s="979"/>
      <c r="O22" s="973"/>
      <c r="P22" s="364">
        <v>6</v>
      </c>
      <c r="Q22" s="236"/>
      <c r="R22" s="237" t="str">
        <f t="shared" si="13"/>
        <v>Impacto</v>
      </c>
      <c r="S22" s="354" t="s">
        <v>15</v>
      </c>
      <c r="T22" s="354" t="s">
        <v>8</v>
      </c>
      <c r="U22" s="370" t="str">
        <f t="shared" si="8"/>
        <v>25%</v>
      </c>
      <c r="V22" s="354"/>
      <c r="W22" s="354"/>
      <c r="X22" s="354"/>
      <c r="Y22" s="371">
        <f t="shared" si="14"/>
        <v>8.4671999999999997E-2</v>
      </c>
      <c r="Z22" s="372" t="str">
        <f t="shared" si="9"/>
        <v>Muy Baja</v>
      </c>
      <c r="AA22" s="370">
        <f t="shared" si="10"/>
        <v>8.4671999999999997E-2</v>
      </c>
      <c r="AB22" s="372" t="str">
        <f t="shared" si="11"/>
        <v>Moderado</v>
      </c>
      <c r="AC22" s="370">
        <f t="shared" si="15"/>
        <v>0.60000000000000009</v>
      </c>
      <c r="AD22" s="373" t="str">
        <f t="shared" si="16"/>
        <v>Moderado</v>
      </c>
      <c r="AE22" s="975"/>
      <c r="AF22" s="356"/>
      <c r="AG22" s="358"/>
      <c r="AH22" s="241"/>
      <c r="AI22" s="241"/>
      <c r="AJ22" s="933"/>
      <c r="AK22" s="933"/>
      <c r="AL22" s="933"/>
      <c r="AM22" s="241"/>
      <c r="AN22" s="358"/>
      <c r="AO22" s="933"/>
      <c r="AP22" s="933"/>
      <c r="AQ22" s="933"/>
      <c r="AR22" s="933"/>
      <c r="AS22" s="933"/>
      <c r="AT22" s="987"/>
      <c r="AU22" s="125"/>
      <c r="AV22" s="125"/>
      <c r="AW22" s="125"/>
      <c r="AX22" s="125"/>
      <c r="AY22" s="125"/>
      <c r="AZ22" s="125"/>
      <c r="BA22" s="125"/>
      <c r="BB22" s="125"/>
      <c r="BC22" s="125"/>
      <c r="BD22" s="125"/>
      <c r="BE22" s="125"/>
      <c r="BF22" s="125"/>
      <c r="BG22" s="125"/>
      <c r="BH22" s="125"/>
      <c r="BI22" s="125"/>
      <c r="BJ22" s="125"/>
      <c r="BK22" s="125"/>
    </row>
    <row r="23" spans="1:63" s="113" customFormat="1" ht="16.5" customHeight="1" x14ac:dyDescent="0.2">
      <c r="A23" s="969">
        <v>3</v>
      </c>
      <c r="B23" s="970"/>
      <c r="C23" s="933"/>
      <c r="D23" s="933"/>
      <c r="E23" s="933"/>
      <c r="F23" s="849" t="s">
        <v>392</v>
      </c>
      <c r="G23" s="933"/>
      <c r="H23" s="935">
        <v>100</v>
      </c>
      <c r="I23" s="977" t="str">
        <f>IF(H23&lt;=0,"",IF(H23&lt;=2,"Muy Baja",IF(H23&lt;=24,"Baja",IF(H23&lt;=500,"Media",IF(H23&lt;=5000,"Alta","Muy Alta")))))</f>
        <v>Media</v>
      </c>
      <c r="J23" s="979">
        <f>IF(I23="","",IF(I23="Muy Baja",0.2,IF(I23="Baja",0.4,IF(I23="Media",0.6,IF(I23="Alta",0.8,IF(I23="Muy Alta",1,))))))</f>
        <v>0.6</v>
      </c>
      <c r="K23" s="980" t="s">
        <v>130</v>
      </c>
      <c r="L23" s="979" t="str">
        <f>IF(NOT(ISERROR(MATCH(K23,'Tabla Impacto'!$B$221:$B$223,0))),'Tabla Impacto'!$F$223&amp;"Por favor no seleccionar los criterios de impacto(Afectación Económica o presupuestal y Pérdida Reputacional)",K23)</f>
        <v xml:space="preserve">     El riesgo afecta la imagen de de la entidad con efecto publicitario sostenido a nivel de sector administrativo, nivel departamental o municipal</v>
      </c>
      <c r="M23" s="977" t="str">
        <f>IF(OR(L23='Tabla Impacto'!$C$11,L23='Tabla Impacto'!$D$11),"Leve",IF(OR(L23='Tabla Impacto'!$C$12,L23='Tabla Impacto'!$D$12),"Menor",IF(OR(L23='Tabla Impacto'!$C$13,L23='Tabla Impacto'!$D$13),"Moderado",IF(OR(L23='Tabla Impacto'!$C$14,L23='Tabla Impacto'!$D$14),"Mayor",IF(OR(L23='Tabla Impacto'!$C$15,L23='Tabla Impacto'!$D$15),"Catastrófico","")))))</f>
        <v>Mayor</v>
      </c>
      <c r="N23" s="979">
        <f>IF(M23="","",IF(M23="Leve",0.2,IF(M23="Menor",0.4,IF(M23="Moderado",0.6,IF(M23="Mayor",0.8,IF(M23="Catastrófico",1,))))))</f>
        <v>0.8</v>
      </c>
      <c r="O23" s="973" t="str">
        <f>IF(OR(AND(I23="Muy Baja",M23="Leve"),AND(I23="Muy Baja",M23="Menor"),AND(I23="Baja",M23="Leve")),"Bajo",IF(OR(AND(I23="Muy baja",M23="Moderado"),AND(I23="Baja",M23="Menor"),AND(I23="Baja",M23="Moderado"),AND(I23="Media",M23="Leve"),AND(I23="Media",M23="Menor"),AND(I23="Media",M23="Moderado"),AND(I23="Alta",M23="Leve"),AND(I23="Alta",M23="Menor")),"Moderado",IF(OR(AND(I23="Muy Baja",M23="Mayor"),AND(I23="Baja",M23="Mayor"),AND(I23="Media",M23="Mayor"),AND(I23="Alta",M23="Moderado"),AND(I23="Alta",M23="Mayor"),AND(I23="Muy Alta",M23="Leve"),AND(I23="Muy Alta",M23="Menor"),AND(I23="Muy Alta",M23="Moderado"),AND(I23="Muy Alta",M23="Mayor")),"Alto",IF(OR(AND(I23="Muy Baja",M23="Catastrófico"),AND(I23="Baja",M23="Catastrófico"),AND(I23="Media",M23="Catastrófico"),AND(I23="Alta",M23="Catastrófico"),AND(I23="Muy Alta",M23="Catastrófico")),"Extremo",""))))</f>
        <v>Alto</v>
      </c>
      <c r="P23" s="364">
        <v>1</v>
      </c>
      <c r="Q23" s="236"/>
      <c r="R23" s="237" t="str">
        <f>IF(OR(S23="Preventivo",S23="Detectivo"),"Probabilidad",IF(S23="Correctivo","Impacto",""))</f>
        <v/>
      </c>
      <c r="S23" s="354"/>
      <c r="T23" s="354"/>
      <c r="U23" s="370" t="str">
        <f>IF(AND(S23="Preventivo",T23="Automático"),"50%",IF(AND(S23="Preventivo",T23="Manual"),"40%",IF(AND(S23="Detectivo",T23="Automático"),"40%",IF(AND(S23="Detectivo",T23="Manual"),"30%",IF(AND(S23="Correctivo",T23="Automático"),"35%",IF(AND(S23="Correctivo",T23="Manual"),"25%",""))))))</f>
        <v/>
      </c>
      <c r="V23" s="354"/>
      <c r="W23" s="354"/>
      <c r="X23" s="354"/>
      <c r="Y23" s="371" t="str">
        <f>IFERROR(IF(R23="Probabilidad",(J23-(+J23*U23)),IF(R23="Impacto",J23,"")),"")</f>
        <v/>
      </c>
      <c r="Z23" s="372" t="str">
        <f>IFERROR(IF(Y23="","",IF(Y23&lt;=0.2,"Muy Baja",IF(Y23&lt;=0.4,"Baja",IF(Y23&lt;=0.6,"Media",IF(Y23&lt;=0.8,"Alta","Muy Alta"))))),"")</f>
        <v/>
      </c>
      <c r="AA23" s="370" t="str">
        <f>+Y23</f>
        <v/>
      </c>
      <c r="AB23" s="372" t="str">
        <f>IFERROR(IF(AC23="","",IF(AC23&lt;=0.2,"Leve",IF(AC23&lt;=0.4,"Menor",IF(AC23&lt;=0.6,"Moderado",IF(AC23&lt;=0.8,"Mayor","Catastrófico"))))),"")</f>
        <v/>
      </c>
      <c r="AC23" s="370" t="str">
        <f>IFERROR(IF(R23="Impacto",(N23-(+N23*U23)),IF(R23="Probabilidad",N23,"")),"")</f>
        <v/>
      </c>
      <c r="AD23" s="373" t="str">
        <f>IFERROR(IF(OR(AND(Z23="Muy Baja",AB23="Leve"),AND(Z23="Muy Baja",AB23="Menor"),AND(Z23="Baja",AB23="Leve")),"Bajo",IF(OR(AND(Z23="Muy baja",AB23="Moderado"),AND(Z23="Baja",AB23="Menor"),AND(Z23="Baja",AB23="Moderado"),AND(Z23="Media",AB23="Leve"),AND(Z23="Media",AB23="Menor"),AND(Z23="Media",AB23="Moderado"),AND(Z23="Alta",AB23="Leve"),AND(Z23="Alta",AB23="Menor")),"Moderado",IF(OR(AND(Z23="Muy Baja",AB23="Mayor"),AND(Z23="Baja",AB23="Mayor"),AND(Z23="Media",AB23="Mayor"),AND(Z23="Alta",AB23="Moderado"),AND(Z23="Alta",AB23="Mayor"),AND(Z23="Muy Alta",AB23="Leve"),AND(Z23="Muy Alta",AB23="Menor"),AND(Z23="Muy Alta",AB23="Moderado"),AND(Z23="Muy Alta",AB23="Mayor")),"Alto",IF(OR(AND(Z23="Muy Baja",AB23="Catastrófico"),AND(Z23="Baja",AB23="Catastrófico"),AND(Z23="Media",AB23="Catastrófico"),AND(Z23="Alta",AB23="Catastrófico"),AND(Z23="Muy Alta",AB23="Catastrófico")),"Extremo","")))),"")</f>
        <v/>
      </c>
      <c r="AE23" s="975"/>
      <c r="AF23" s="244"/>
      <c r="AG23" s="366"/>
      <c r="AH23" s="243"/>
      <c r="AI23" s="240"/>
      <c r="AJ23" s="933"/>
      <c r="AK23" s="933"/>
      <c r="AL23" s="933"/>
      <c r="AM23" s="241"/>
      <c r="AN23" s="358"/>
      <c r="AO23" s="933"/>
      <c r="AP23" s="933"/>
      <c r="AQ23" s="988"/>
      <c r="AR23" s="933"/>
      <c r="AS23" s="933"/>
      <c r="AT23" s="987"/>
      <c r="AU23" s="125"/>
      <c r="AV23" s="125"/>
      <c r="AW23" s="125"/>
      <c r="AX23" s="125"/>
      <c r="AY23" s="125"/>
      <c r="AZ23" s="125"/>
      <c r="BA23" s="125"/>
      <c r="BB23" s="125"/>
      <c r="BC23" s="125"/>
      <c r="BD23" s="125"/>
      <c r="BE23" s="125"/>
      <c r="BF23" s="125"/>
      <c r="BG23" s="125"/>
      <c r="BH23" s="125"/>
      <c r="BI23" s="125"/>
      <c r="BJ23" s="125"/>
      <c r="BK23" s="125"/>
    </row>
    <row r="24" spans="1:63" s="113" customFormat="1" x14ac:dyDescent="0.2">
      <c r="A24" s="969"/>
      <c r="B24" s="970"/>
      <c r="C24" s="933"/>
      <c r="D24" s="933"/>
      <c r="E24" s="933"/>
      <c r="F24" s="849"/>
      <c r="G24" s="933"/>
      <c r="H24" s="935"/>
      <c r="I24" s="977"/>
      <c r="J24" s="979"/>
      <c r="K24" s="981"/>
      <c r="L24" s="979">
        <f t="shared" ref="L24:L28" si="17">IF(NOT(ISERROR(MATCH(K24,_xlfn.ANCHORARRAY(F35),0))),J37&amp;"Por favor no seleccionar los criterios de impacto",K24)</f>
        <v>0</v>
      </c>
      <c r="M24" s="977"/>
      <c r="N24" s="979"/>
      <c r="O24" s="973"/>
      <c r="P24" s="364">
        <v>2</v>
      </c>
      <c r="Q24" s="236"/>
      <c r="R24" s="237" t="str">
        <f>IF(OR(S24="Preventivo",S24="Detectivo"),"Probabilidad",IF(S24="Correctivo","Impacto",""))</f>
        <v/>
      </c>
      <c r="S24" s="354"/>
      <c r="T24" s="354"/>
      <c r="U24" s="370" t="str">
        <f t="shared" ref="U24:U28" si="18">IF(AND(S24="Preventivo",T24="Automático"),"50%",IF(AND(S24="Preventivo",T24="Manual"),"40%",IF(AND(S24="Detectivo",T24="Automático"),"40%",IF(AND(S24="Detectivo",T24="Manual"),"30%",IF(AND(S24="Correctivo",T24="Automático"),"35%",IF(AND(S24="Correctivo",T24="Manual"),"25%",""))))))</f>
        <v/>
      </c>
      <c r="V24" s="354"/>
      <c r="W24" s="354"/>
      <c r="X24" s="354"/>
      <c r="Y24" s="371" t="str">
        <f>IFERROR(IF(AND(R23="Probabilidad",R24="Probabilidad"),(AA23-(+AA23*U24)),IF(R24="Probabilidad",(J23-(+J23*U24)),IF(R24="Impacto",AA23,""))),"")</f>
        <v/>
      </c>
      <c r="Z24" s="372" t="str">
        <f t="shared" ref="Z24:Z28" si="19">IFERROR(IF(Y24="","",IF(Y24&lt;=0.2,"Muy Baja",IF(Y24&lt;=0.4,"Baja",IF(Y24&lt;=0.6,"Media",IF(Y24&lt;=0.8,"Alta","Muy Alta"))))),"")</f>
        <v/>
      </c>
      <c r="AA24" s="370" t="str">
        <f t="shared" ref="AA24:AA28" si="20">+Y24</f>
        <v/>
      </c>
      <c r="AB24" s="372" t="str">
        <f t="shared" ref="AB24:AB28" si="21">IFERROR(IF(AC24="","",IF(AC24&lt;=0.2,"Leve",IF(AC24&lt;=0.4,"Menor",IF(AC24&lt;=0.6,"Moderado",IF(AC24&lt;=0.8,"Mayor","Catastrófico"))))),"")</f>
        <v/>
      </c>
      <c r="AC24" s="370" t="str">
        <f>IFERROR(IF(AND(R23="Impacto",R24="Impacto"),(AC23-(+AC23*U24)),IF(R24="Impacto",(N23-(+N23*U24)),IF(R24="Probabilidad",AC23,""))),"")</f>
        <v/>
      </c>
      <c r="AD24" s="373" t="str">
        <f t="shared" ref="AD24:AD25" si="22">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
      </c>
      <c r="AE24" s="975"/>
      <c r="AF24" s="359"/>
      <c r="AG24" s="366"/>
      <c r="AH24" s="243"/>
      <c r="AI24" s="359"/>
      <c r="AJ24" s="933"/>
      <c r="AK24" s="933"/>
      <c r="AL24" s="933"/>
      <c r="AM24" s="241"/>
      <c r="AN24" s="358"/>
      <c r="AO24" s="933"/>
      <c r="AP24" s="933"/>
      <c r="AQ24" s="933"/>
      <c r="AR24" s="933"/>
      <c r="AS24" s="933"/>
      <c r="AT24" s="987"/>
      <c r="AU24" s="125"/>
      <c r="AV24" s="125"/>
      <c r="AW24" s="125"/>
      <c r="AX24" s="125"/>
      <c r="AY24" s="125"/>
      <c r="AZ24" s="125"/>
      <c r="BA24" s="125"/>
      <c r="BB24" s="125"/>
      <c r="BC24" s="125"/>
      <c r="BD24" s="125"/>
      <c r="BE24" s="125"/>
      <c r="BF24" s="125"/>
      <c r="BG24" s="125"/>
      <c r="BH24" s="125"/>
      <c r="BI24" s="125"/>
      <c r="BJ24" s="125"/>
      <c r="BK24" s="125"/>
    </row>
    <row r="25" spans="1:63" s="113" customFormat="1" x14ac:dyDescent="0.2">
      <c r="A25" s="969"/>
      <c r="B25" s="970"/>
      <c r="C25" s="933"/>
      <c r="D25" s="933"/>
      <c r="E25" s="933"/>
      <c r="F25" s="849"/>
      <c r="G25" s="933"/>
      <c r="H25" s="935"/>
      <c r="I25" s="977"/>
      <c r="J25" s="979"/>
      <c r="K25" s="981"/>
      <c r="L25" s="979">
        <f t="shared" si="17"/>
        <v>0</v>
      </c>
      <c r="M25" s="977"/>
      <c r="N25" s="979"/>
      <c r="O25" s="973"/>
      <c r="P25" s="364">
        <v>3</v>
      </c>
      <c r="Q25" s="242"/>
      <c r="R25" s="237" t="str">
        <f>IF(OR(S25="Preventivo",S25="Detectivo"),"Probabilidad",IF(S25="Correctivo","Impacto",""))</f>
        <v/>
      </c>
      <c r="S25" s="354"/>
      <c r="T25" s="354"/>
      <c r="U25" s="370" t="str">
        <f t="shared" si="18"/>
        <v/>
      </c>
      <c r="V25" s="354"/>
      <c r="W25" s="354"/>
      <c r="X25" s="354"/>
      <c r="Y25" s="371" t="str">
        <f>IFERROR(IF(AND(R24="Probabilidad",R25="Probabilidad"),(AA24-(+AA24*U25)),IF(AND(R24="Impacto",R25="Probabilidad"),(AA23-(+AA23*U25)),IF(R25="Impacto",AA24,""))),"")</f>
        <v/>
      </c>
      <c r="Z25" s="372" t="str">
        <f t="shared" si="19"/>
        <v/>
      </c>
      <c r="AA25" s="370" t="str">
        <f t="shared" si="20"/>
        <v/>
      </c>
      <c r="AB25" s="372" t="str">
        <f t="shared" si="21"/>
        <v/>
      </c>
      <c r="AC25" s="370" t="str">
        <f>IFERROR(IF(AND(R24="Impacto",R25="Impacto"),(AC24-(+AC24*U25)),IF(AND(R24="Probabilidad",R25="Impacto"),(AC23-(+AC23*U25)),IF(R25="Probabilidad",AC24,""))),"")</f>
        <v/>
      </c>
      <c r="AD25" s="373" t="str">
        <f t="shared" si="22"/>
        <v/>
      </c>
      <c r="AE25" s="975"/>
      <c r="AF25" s="359"/>
      <c r="AG25" s="366"/>
      <c r="AH25" s="243"/>
      <c r="AI25" s="359"/>
      <c r="AJ25" s="933"/>
      <c r="AK25" s="933"/>
      <c r="AL25" s="933"/>
      <c r="AM25" s="241"/>
      <c r="AN25" s="358"/>
      <c r="AO25" s="933"/>
      <c r="AP25" s="933"/>
      <c r="AQ25" s="933"/>
      <c r="AR25" s="933"/>
      <c r="AS25" s="933"/>
      <c r="AT25" s="987"/>
      <c r="AU25" s="125"/>
      <c r="AV25" s="125"/>
      <c r="AW25" s="125"/>
      <c r="AX25" s="125"/>
      <c r="AY25" s="125"/>
      <c r="AZ25" s="125"/>
      <c r="BA25" s="125"/>
      <c r="BB25" s="125"/>
      <c r="BC25" s="125"/>
      <c r="BD25" s="125"/>
      <c r="BE25" s="125"/>
      <c r="BF25" s="125"/>
      <c r="BG25" s="125"/>
      <c r="BH25" s="125"/>
      <c r="BI25" s="125"/>
      <c r="BJ25" s="125"/>
      <c r="BK25" s="125"/>
    </row>
    <row r="26" spans="1:63" s="113" customFormat="1" x14ac:dyDescent="0.2">
      <c r="A26" s="969"/>
      <c r="B26" s="970"/>
      <c r="C26" s="933"/>
      <c r="D26" s="933"/>
      <c r="E26" s="933"/>
      <c r="F26" s="849"/>
      <c r="G26" s="933"/>
      <c r="H26" s="935"/>
      <c r="I26" s="977"/>
      <c r="J26" s="979"/>
      <c r="K26" s="981"/>
      <c r="L26" s="979">
        <f t="shared" si="17"/>
        <v>0</v>
      </c>
      <c r="M26" s="977"/>
      <c r="N26" s="979"/>
      <c r="O26" s="973"/>
      <c r="P26" s="364">
        <v>4</v>
      </c>
      <c r="Q26" s="236"/>
      <c r="R26" s="237" t="str">
        <f t="shared" ref="R26:R28" si="23">IF(OR(S26="Preventivo",S26="Detectivo"),"Probabilidad",IF(S26="Correctivo","Impacto",""))</f>
        <v/>
      </c>
      <c r="S26" s="354"/>
      <c r="T26" s="354"/>
      <c r="U26" s="370" t="str">
        <f t="shared" si="18"/>
        <v/>
      </c>
      <c r="V26" s="354"/>
      <c r="W26" s="354"/>
      <c r="X26" s="354"/>
      <c r="Y26" s="371" t="str">
        <f t="shared" ref="Y26:Y28" si="24">IFERROR(IF(AND(R25="Probabilidad",R26="Probabilidad"),(AA25-(+AA25*U26)),IF(AND(R25="Impacto",R26="Probabilidad"),(AA24-(+AA24*U26)),IF(R26="Impacto",AA25,""))),"")</f>
        <v/>
      </c>
      <c r="Z26" s="372" t="str">
        <f t="shared" si="19"/>
        <v/>
      </c>
      <c r="AA26" s="370" t="str">
        <f t="shared" si="20"/>
        <v/>
      </c>
      <c r="AB26" s="372" t="str">
        <f t="shared" si="21"/>
        <v/>
      </c>
      <c r="AC26" s="370" t="str">
        <f t="shared" ref="AC26:AC28" si="25">IFERROR(IF(AND(R25="Impacto",R26="Impacto"),(AC25-(+AC25*U26)),IF(AND(R25="Probabilidad",R26="Impacto"),(AC24-(+AC24*U26)),IF(R26="Probabilidad",AC25,""))),"")</f>
        <v/>
      </c>
      <c r="AD26" s="373" t="str">
        <f>IFERROR(IF(OR(AND(Z26="Muy Baja",AB26="Leve"),AND(Z26="Muy Baja",AB26="Menor"),AND(Z26="Baja",AB26="Leve")),"Bajo",IF(OR(AND(Z26="Muy baja",AB26="Moderado"),AND(Z26="Baja",AB26="Menor"),AND(Z26="Baja",AB26="Moderado"),AND(Z26="Media",AB26="Leve"),AND(Z26="Media",AB26="Menor"),AND(Z26="Media",AB26="Moderado"),AND(Z26="Alta",AB26="Leve"),AND(Z26="Alta",AB26="Menor")),"Moderado",IF(OR(AND(Z26="Muy Baja",AB26="Mayor"),AND(Z26="Baja",AB26="Mayor"),AND(Z26="Media",AB26="Mayor"),AND(Z26="Alta",AB26="Moderado"),AND(Z26="Alta",AB26="Mayor"),AND(Z26="Muy Alta",AB26="Leve"),AND(Z26="Muy Alta",AB26="Menor"),AND(Z26="Muy Alta",AB26="Moderado"),AND(Z26="Muy Alta",AB26="Mayor")),"Alto",IF(OR(AND(Z26="Muy Baja",AB26="Catastrófico"),AND(Z26="Baja",AB26="Catastrófico"),AND(Z26="Media",AB26="Catastrófico"),AND(Z26="Alta",AB26="Catastrófico"),AND(Z26="Muy Alta",AB26="Catastrófico")),"Extremo","")))),"")</f>
        <v/>
      </c>
      <c r="AE26" s="975"/>
      <c r="AF26" s="238"/>
      <c r="AG26" s="364"/>
      <c r="AH26" s="243"/>
      <c r="AI26" s="238"/>
      <c r="AJ26" s="933"/>
      <c r="AK26" s="933"/>
      <c r="AL26" s="933"/>
      <c r="AM26" s="241"/>
      <c r="AN26" s="358"/>
      <c r="AO26" s="933"/>
      <c r="AP26" s="933"/>
      <c r="AQ26" s="933"/>
      <c r="AR26" s="933"/>
      <c r="AS26" s="933"/>
      <c r="AT26" s="987"/>
      <c r="AU26" s="125"/>
      <c r="AV26" s="125"/>
      <c r="AW26" s="125"/>
      <c r="AX26" s="125"/>
      <c r="AY26" s="125"/>
      <c r="AZ26" s="125"/>
      <c r="BA26" s="125"/>
      <c r="BB26" s="125"/>
      <c r="BC26" s="125"/>
      <c r="BD26" s="125"/>
      <c r="BE26" s="125"/>
      <c r="BF26" s="125"/>
      <c r="BG26" s="125"/>
      <c r="BH26" s="125"/>
      <c r="BI26" s="125"/>
      <c r="BJ26" s="125"/>
      <c r="BK26" s="125"/>
    </row>
    <row r="27" spans="1:63" s="113" customFormat="1" x14ac:dyDescent="0.2">
      <c r="A27" s="969"/>
      <c r="B27" s="970"/>
      <c r="C27" s="933"/>
      <c r="D27" s="933"/>
      <c r="E27" s="933"/>
      <c r="F27" s="849"/>
      <c r="G27" s="933"/>
      <c r="H27" s="935"/>
      <c r="I27" s="977"/>
      <c r="J27" s="979"/>
      <c r="K27" s="981"/>
      <c r="L27" s="979">
        <f t="shared" si="17"/>
        <v>0</v>
      </c>
      <c r="M27" s="977"/>
      <c r="N27" s="979"/>
      <c r="O27" s="973"/>
      <c r="P27" s="364">
        <v>5</v>
      </c>
      <c r="Q27" s="236"/>
      <c r="R27" s="237" t="str">
        <f t="shared" si="23"/>
        <v/>
      </c>
      <c r="S27" s="354"/>
      <c r="T27" s="354"/>
      <c r="U27" s="370" t="str">
        <f t="shared" si="18"/>
        <v/>
      </c>
      <c r="V27" s="354"/>
      <c r="W27" s="354"/>
      <c r="X27" s="354"/>
      <c r="Y27" s="371" t="str">
        <f t="shared" si="24"/>
        <v/>
      </c>
      <c r="Z27" s="372" t="str">
        <f t="shared" si="19"/>
        <v/>
      </c>
      <c r="AA27" s="370" t="str">
        <f t="shared" si="20"/>
        <v/>
      </c>
      <c r="AB27" s="372" t="str">
        <f t="shared" si="21"/>
        <v/>
      </c>
      <c r="AC27" s="370" t="str">
        <f t="shared" si="25"/>
        <v/>
      </c>
      <c r="AD27" s="373" t="str">
        <f t="shared" ref="AD27:AD28" si="26">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
      </c>
      <c r="AE27" s="975"/>
      <c r="AF27" s="356"/>
      <c r="AG27" s="358"/>
      <c r="AH27" s="241"/>
      <c r="AI27" s="241"/>
      <c r="AJ27" s="933"/>
      <c r="AK27" s="933"/>
      <c r="AL27" s="933"/>
      <c r="AM27" s="241"/>
      <c r="AN27" s="358"/>
      <c r="AO27" s="933"/>
      <c r="AP27" s="933"/>
      <c r="AQ27" s="933"/>
      <c r="AR27" s="933"/>
      <c r="AS27" s="933"/>
      <c r="AT27" s="987"/>
      <c r="AU27" s="125"/>
      <c r="AV27" s="125"/>
      <c r="AW27" s="125"/>
      <c r="AX27" s="125"/>
      <c r="AY27" s="125"/>
      <c r="AZ27" s="125"/>
      <c r="BA27" s="125"/>
      <c r="BB27" s="125"/>
      <c r="BC27" s="125"/>
      <c r="BD27" s="125"/>
      <c r="BE27" s="125"/>
      <c r="BF27" s="125"/>
      <c r="BG27" s="125"/>
      <c r="BH27" s="125"/>
      <c r="BI27" s="125"/>
      <c r="BJ27" s="125"/>
      <c r="BK27" s="125"/>
    </row>
    <row r="28" spans="1:63" s="113" customFormat="1" ht="17.25" thickBot="1" x14ac:dyDescent="0.25">
      <c r="A28" s="969"/>
      <c r="B28" s="970"/>
      <c r="C28" s="933"/>
      <c r="D28" s="933"/>
      <c r="E28" s="933"/>
      <c r="F28" s="849"/>
      <c r="G28" s="933"/>
      <c r="H28" s="935"/>
      <c r="I28" s="977"/>
      <c r="J28" s="979"/>
      <c r="K28" s="981"/>
      <c r="L28" s="979">
        <f t="shared" si="17"/>
        <v>0</v>
      </c>
      <c r="M28" s="977"/>
      <c r="N28" s="979"/>
      <c r="O28" s="973"/>
      <c r="P28" s="364">
        <v>6</v>
      </c>
      <c r="Q28" s="236"/>
      <c r="R28" s="237" t="str">
        <f t="shared" si="23"/>
        <v/>
      </c>
      <c r="S28" s="354"/>
      <c r="T28" s="354"/>
      <c r="U28" s="370" t="str">
        <f t="shared" si="18"/>
        <v/>
      </c>
      <c r="V28" s="354"/>
      <c r="W28" s="354"/>
      <c r="X28" s="354"/>
      <c r="Y28" s="371" t="str">
        <f t="shared" si="24"/>
        <v/>
      </c>
      <c r="Z28" s="372" t="str">
        <f t="shared" si="19"/>
        <v/>
      </c>
      <c r="AA28" s="370" t="str">
        <f t="shared" si="20"/>
        <v/>
      </c>
      <c r="AB28" s="372" t="str">
        <f t="shared" si="21"/>
        <v/>
      </c>
      <c r="AC28" s="370" t="str">
        <f t="shared" si="25"/>
        <v/>
      </c>
      <c r="AD28" s="373" t="str">
        <f t="shared" si="26"/>
        <v/>
      </c>
      <c r="AE28" s="975"/>
      <c r="AF28" s="356"/>
      <c r="AG28" s="358"/>
      <c r="AH28" s="241"/>
      <c r="AI28" s="241"/>
      <c r="AJ28" s="933"/>
      <c r="AK28" s="933"/>
      <c r="AL28" s="933"/>
      <c r="AM28" s="241"/>
      <c r="AN28" s="358"/>
      <c r="AO28" s="933"/>
      <c r="AP28" s="933"/>
      <c r="AQ28" s="933"/>
      <c r="AR28" s="933"/>
      <c r="AS28" s="933"/>
      <c r="AT28" s="987"/>
      <c r="AU28" s="125"/>
      <c r="AV28" s="125"/>
      <c r="AW28" s="125"/>
      <c r="AX28" s="125"/>
      <c r="AY28" s="125"/>
      <c r="AZ28" s="125"/>
      <c r="BA28" s="125"/>
      <c r="BB28" s="125"/>
      <c r="BC28" s="125"/>
      <c r="BD28" s="125"/>
      <c r="BE28" s="125"/>
      <c r="BF28" s="125"/>
      <c r="BG28" s="125"/>
      <c r="BH28" s="125"/>
      <c r="BI28" s="125"/>
      <c r="BJ28" s="125"/>
      <c r="BK28" s="125"/>
    </row>
    <row r="29" spans="1:63" s="113" customFormat="1" ht="16.5" customHeight="1" x14ac:dyDescent="0.2">
      <c r="A29" s="969">
        <v>4</v>
      </c>
      <c r="B29" s="970"/>
      <c r="C29" s="933"/>
      <c r="D29" s="933"/>
      <c r="E29" s="933"/>
      <c r="F29" s="849" t="s">
        <v>392</v>
      </c>
      <c r="G29" s="933"/>
      <c r="H29" s="935"/>
      <c r="I29" s="977" t="str">
        <f>IF(H29&lt;=0,"",IF(H29&lt;=2,"Muy Baja",IF(H29&lt;=24,"Baja",IF(H29&lt;=500,"Media",IF(H29&lt;=5000,"Alta","Muy Alta")))))</f>
        <v/>
      </c>
      <c r="J29" s="979" t="str">
        <f>IF(I29="","",IF(I29="Muy Baja",0.2,IF(I29="Baja",0.4,IF(I29="Media",0.6,IF(I29="Alta",0.8,IF(I29="Muy Alta",1,))))))</f>
        <v/>
      </c>
      <c r="K29" s="980"/>
      <c r="L29" s="979">
        <f>IF(NOT(ISERROR(MATCH(K29,'Tabla Impacto'!$B$221:$B$223,0))),'Tabla Impacto'!$F$223&amp;"Por favor no seleccionar los criterios de impacto(Afectación Económica o presupuestal y Pérdida Reputacional)",K29)</f>
        <v>0</v>
      </c>
      <c r="M29" s="977" t="str">
        <f>IF(OR(L29='Tabla Impacto'!$C$11,L29='Tabla Impacto'!$D$11),"Leve",IF(OR(L29='Tabla Impacto'!$C$12,L29='Tabla Impacto'!$D$12),"Menor",IF(OR(L29='Tabla Impacto'!$C$13,L29='Tabla Impacto'!$D$13),"Moderado",IF(OR(L29='Tabla Impacto'!$C$14,L29='Tabla Impacto'!$D$14),"Mayor",IF(OR(L29='Tabla Impacto'!$C$15,L29='Tabla Impacto'!$D$15),"Catastrófico","")))))</f>
        <v/>
      </c>
      <c r="N29" s="979" t="str">
        <f>IF(M29="","",IF(M29="Leve",0.2,IF(M29="Menor",0.4,IF(M29="Moderado",0.6,IF(M29="Mayor",0.8,IF(M29="Catastrófico",1,))))))</f>
        <v/>
      </c>
      <c r="O29" s="973" t="str">
        <f>IF(OR(AND(I29="Muy Baja",M29="Leve"),AND(I29="Muy Baja",M29="Menor"),AND(I29="Baja",M29="Leve")),"Bajo",IF(OR(AND(I29="Muy baja",M29="Moderado"),AND(I29="Baja",M29="Menor"),AND(I29="Baja",M29="Moderado"),AND(I29="Media",M29="Leve"),AND(I29="Media",M29="Menor"),AND(I29="Media",M29="Moderado"),AND(I29="Alta",M29="Leve"),AND(I29="Alta",M29="Menor")),"Moderado",IF(OR(AND(I29="Muy Baja",M29="Mayor"),AND(I29="Baja",M29="Mayor"),AND(I29="Media",M29="Mayor"),AND(I29="Alta",M29="Moderado"),AND(I29="Alta",M29="Mayor"),AND(I29="Muy Alta",M29="Leve"),AND(I29="Muy Alta",M29="Menor"),AND(I29="Muy Alta",M29="Moderado"),AND(I29="Muy Alta",M29="Mayor")),"Alto",IF(OR(AND(I29="Muy Baja",M29="Catastrófico"),AND(I29="Baja",M29="Catastrófico"),AND(I29="Media",M29="Catastrófico"),AND(I29="Alta",M29="Catastrófico"),AND(I29="Muy Alta",M29="Catastrófico")),"Extremo",""))))</f>
        <v/>
      </c>
      <c r="P29" s="364">
        <v>1</v>
      </c>
      <c r="Q29" s="236"/>
      <c r="R29" s="237" t="str">
        <f>IF(OR(S29="Preventivo",S29="Detectivo"),"Probabilidad",IF(S29="Correctivo","Impacto",""))</f>
        <v/>
      </c>
      <c r="S29" s="354"/>
      <c r="T29" s="354"/>
      <c r="U29" s="370" t="str">
        <f>IF(AND(S29="Preventivo",T29="Automático"),"50%",IF(AND(S29="Preventivo",T29="Manual"),"40%",IF(AND(S29="Detectivo",T29="Automático"),"40%",IF(AND(S29="Detectivo",T29="Manual"),"30%",IF(AND(S29="Correctivo",T29="Automático"),"35%",IF(AND(S29="Correctivo",T29="Manual"),"25%",""))))))</f>
        <v/>
      </c>
      <c r="V29" s="354"/>
      <c r="W29" s="354"/>
      <c r="X29" s="354"/>
      <c r="Y29" s="371" t="str">
        <f>IFERROR(IF(R29="Probabilidad",(J29-(+J29*U29)),IF(R29="Impacto",J29,"")),"")</f>
        <v/>
      </c>
      <c r="Z29" s="372" t="str">
        <f>IFERROR(IF(Y29="","",IF(Y29&lt;=0.2,"Muy Baja",IF(Y29&lt;=0.4,"Baja",IF(Y29&lt;=0.6,"Media",IF(Y29&lt;=0.8,"Alta","Muy Alta"))))),"")</f>
        <v/>
      </c>
      <c r="AA29" s="370" t="str">
        <f>+Y29</f>
        <v/>
      </c>
      <c r="AB29" s="372" t="str">
        <f>IFERROR(IF(AC29="","",IF(AC29&lt;=0.2,"Leve",IF(AC29&lt;=0.4,"Menor",IF(AC29&lt;=0.6,"Moderado",IF(AC29&lt;=0.8,"Mayor","Catastrófico"))))),"")</f>
        <v/>
      </c>
      <c r="AC29" s="370" t="str">
        <f>IFERROR(IF(R29="Impacto",(N29-(+N29*U29)),IF(R29="Probabilidad",N29,"")),"")</f>
        <v/>
      </c>
      <c r="AD29" s="373" t="str">
        <f>IFERROR(IF(OR(AND(Z29="Muy Baja",AB29="Leve"),AND(Z29="Muy Baja",AB29="Menor"),AND(Z29="Baja",AB29="Leve")),"Bajo",IF(OR(AND(Z29="Muy baja",AB29="Moderado"),AND(Z29="Baja",AB29="Menor"),AND(Z29="Baja",AB29="Moderado"),AND(Z29="Media",AB29="Leve"),AND(Z29="Media",AB29="Menor"),AND(Z29="Media",AB29="Moderado"),AND(Z29="Alta",AB29="Leve"),AND(Z29="Alta",AB29="Menor")),"Moderado",IF(OR(AND(Z29="Muy Baja",AB29="Mayor"),AND(Z29="Baja",AB29="Mayor"),AND(Z29="Media",AB29="Mayor"),AND(Z29="Alta",AB29="Moderado"),AND(Z29="Alta",AB29="Mayor"),AND(Z29="Muy Alta",AB29="Leve"),AND(Z29="Muy Alta",AB29="Menor"),AND(Z29="Muy Alta",AB29="Moderado"),AND(Z29="Muy Alta",AB29="Mayor")),"Alto",IF(OR(AND(Z29="Muy Baja",AB29="Catastrófico"),AND(Z29="Baja",AB29="Catastrófico"),AND(Z29="Media",AB29="Catastrófico"),AND(Z29="Alta",AB29="Catastrófico"),AND(Z29="Muy Alta",AB29="Catastrófico")),"Extremo","")))),"")</f>
        <v/>
      </c>
      <c r="AE29" s="975"/>
      <c r="AF29" s="356"/>
      <c r="AG29" s="358"/>
      <c r="AH29" s="241"/>
      <c r="AI29" s="241"/>
      <c r="AJ29" s="933"/>
      <c r="AK29" s="933"/>
      <c r="AL29" s="933"/>
      <c r="AM29" s="241"/>
      <c r="AN29" s="358"/>
      <c r="AO29" s="933"/>
      <c r="AP29" s="933"/>
      <c r="AQ29" s="988"/>
      <c r="AR29" s="933"/>
      <c r="AS29" s="933"/>
      <c r="AT29" s="987"/>
      <c r="AU29" s="125"/>
      <c r="AV29" s="125"/>
      <c r="AW29" s="125"/>
      <c r="AX29" s="125"/>
      <c r="AY29" s="125"/>
      <c r="AZ29" s="125"/>
      <c r="BA29" s="125"/>
      <c r="BB29" s="125"/>
      <c r="BC29" s="125"/>
      <c r="BD29" s="125"/>
      <c r="BE29" s="125"/>
      <c r="BF29" s="125"/>
      <c r="BG29" s="125"/>
      <c r="BH29" s="125"/>
      <c r="BI29" s="125"/>
      <c r="BJ29" s="125"/>
      <c r="BK29" s="125"/>
    </row>
    <row r="30" spans="1:63" s="113" customFormat="1" x14ac:dyDescent="0.2">
      <c r="A30" s="969"/>
      <c r="B30" s="970"/>
      <c r="C30" s="933"/>
      <c r="D30" s="933"/>
      <c r="E30" s="933"/>
      <c r="F30" s="849"/>
      <c r="G30" s="933"/>
      <c r="H30" s="935"/>
      <c r="I30" s="977"/>
      <c r="J30" s="979"/>
      <c r="K30" s="981"/>
      <c r="L30" s="979">
        <f t="shared" ref="L30:L34" si="27">IF(NOT(ISERROR(MATCH(K30,_xlfn.ANCHORARRAY(F41),0))),J43&amp;"Por favor no seleccionar los criterios de impacto",K30)</f>
        <v>0</v>
      </c>
      <c r="M30" s="977"/>
      <c r="N30" s="979"/>
      <c r="O30" s="973"/>
      <c r="P30" s="364">
        <v>2</v>
      </c>
      <c r="Q30" s="236"/>
      <c r="R30" s="237" t="str">
        <f>IF(OR(S30="Preventivo",S30="Detectivo"),"Probabilidad",IF(S30="Correctivo","Impacto",""))</f>
        <v/>
      </c>
      <c r="S30" s="354"/>
      <c r="T30" s="354"/>
      <c r="U30" s="370" t="str">
        <f t="shared" ref="U30:U34" si="28">IF(AND(S30="Preventivo",T30="Automático"),"50%",IF(AND(S30="Preventivo",T30="Manual"),"40%",IF(AND(S30="Detectivo",T30="Automático"),"40%",IF(AND(S30="Detectivo",T30="Manual"),"30%",IF(AND(S30="Correctivo",T30="Automático"),"35%",IF(AND(S30="Correctivo",T30="Manual"),"25%",""))))))</f>
        <v/>
      </c>
      <c r="V30" s="354"/>
      <c r="W30" s="354"/>
      <c r="X30" s="354"/>
      <c r="Y30" s="371" t="str">
        <f>IFERROR(IF(AND(R29="Probabilidad",R30="Probabilidad"),(AA29-(+AA29*U30)),IF(R30="Probabilidad",(J29-(+J29*U30)),IF(R30="Impacto",AA29,""))),"")</f>
        <v/>
      </c>
      <c r="Z30" s="372" t="str">
        <f t="shared" ref="Z30:Z34" si="29">IFERROR(IF(Y30="","",IF(Y30&lt;=0.2,"Muy Baja",IF(Y30&lt;=0.4,"Baja",IF(Y30&lt;=0.6,"Media",IF(Y30&lt;=0.8,"Alta","Muy Alta"))))),"")</f>
        <v/>
      </c>
      <c r="AA30" s="370" t="str">
        <f t="shared" ref="AA30:AA34" si="30">+Y30</f>
        <v/>
      </c>
      <c r="AB30" s="372" t="str">
        <f t="shared" ref="AB30:AB34" si="31">IFERROR(IF(AC30="","",IF(AC30&lt;=0.2,"Leve",IF(AC30&lt;=0.4,"Menor",IF(AC30&lt;=0.6,"Moderado",IF(AC30&lt;=0.8,"Mayor","Catastrófico"))))),"")</f>
        <v/>
      </c>
      <c r="AC30" s="370" t="str">
        <f>IFERROR(IF(AND(R29="Impacto",R30="Impacto"),(AC29-(+AC29*U30)),IF(R30="Impacto",(N29-(+N29*U30)),IF(R30="Probabilidad",AC29,""))),"")</f>
        <v/>
      </c>
      <c r="AD30" s="373" t="str">
        <f t="shared" ref="AD30:AD31" si="32">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
      </c>
      <c r="AE30" s="975"/>
      <c r="AF30" s="356"/>
      <c r="AG30" s="358"/>
      <c r="AH30" s="241"/>
      <c r="AI30" s="241"/>
      <c r="AJ30" s="933"/>
      <c r="AK30" s="933"/>
      <c r="AL30" s="933"/>
      <c r="AM30" s="241"/>
      <c r="AN30" s="358"/>
      <c r="AO30" s="933"/>
      <c r="AP30" s="933"/>
      <c r="AQ30" s="933"/>
      <c r="AR30" s="933"/>
      <c r="AS30" s="933"/>
      <c r="AT30" s="987"/>
      <c r="AU30" s="125"/>
      <c r="AV30" s="125"/>
      <c r="AW30" s="125"/>
      <c r="AX30" s="125"/>
      <c r="AY30" s="125"/>
      <c r="AZ30" s="125"/>
      <c r="BA30" s="125"/>
      <c r="BB30" s="125"/>
      <c r="BC30" s="125"/>
      <c r="BD30" s="125"/>
      <c r="BE30" s="125"/>
      <c r="BF30" s="125"/>
      <c r="BG30" s="125"/>
      <c r="BH30" s="125"/>
      <c r="BI30" s="125"/>
      <c r="BJ30" s="125"/>
      <c r="BK30" s="125"/>
    </row>
    <row r="31" spans="1:63" s="113" customFormat="1" x14ac:dyDescent="0.2">
      <c r="A31" s="969"/>
      <c r="B31" s="970"/>
      <c r="C31" s="933"/>
      <c r="D31" s="933"/>
      <c r="E31" s="933"/>
      <c r="F31" s="849"/>
      <c r="G31" s="933"/>
      <c r="H31" s="935"/>
      <c r="I31" s="977"/>
      <c r="J31" s="979"/>
      <c r="K31" s="981"/>
      <c r="L31" s="979">
        <f t="shared" si="27"/>
        <v>0</v>
      </c>
      <c r="M31" s="977"/>
      <c r="N31" s="979"/>
      <c r="O31" s="973"/>
      <c r="P31" s="364">
        <v>3</v>
      </c>
      <c r="Q31" s="242"/>
      <c r="R31" s="237" t="str">
        <f>IF(OR(S31="Preventivo",S31="Detectivo"),"Probabilidad",IF(S31="Correctivo","Impacto",""))</f>
        <v/>
      </c>
      <c r="S31" s="354"/>
      <c r="T31" s="354"/>
      <c r="U31" s="370" t="str">
        <f t="shared" si="28"/>
        <v/>
      </c>
      <c r="V31" s="354"/>
      <c r="W31" s="354"/>
      <c r="X31" s="354"/>
      <c r="Y31" s="371" t="str">
        <f>IFERROR(IF(AND(R30="Probabilidad",R31="Probabilidad"),(AA30-(+AA30*U31)),IF(AND(R30="Impacto",R31="Probabilidad"),(AA29-(+AA29*U31)),IF(R31="Impacto",AA30,""))),"")</f>
        <v/>
      </c>
      <c r="Z31" s="372" t="str">
        <f t="shared" si="29"/>
        <v/>
      </c>
      <c r="AA31" s="370" t="str">
        <f t="shared" si="30"/>
        <v/>
      </c>
      <c r="AB31" s="372" t="str">
        <f t="shared" si="31"/>
        <v/>
      </c>
      <c r="AC31" s="370" t="str">
        <f>IFERROR(IF(AND(R30="Impacto",R31="Impacto"),(AC30-(+AC30*U31)),IF(AND(R30="Probabilidad",R31="Impacto"),(AC29-(+AC29*U31)),IF(R31="Probabilidad",AC30,""))),"")</f>
        <v/>
      </c>
      <c r="AD31" s="373" t="str">
        <f t="shared" si="32"/>
        <v/>
      </c>
      <c r="AE31" s="975"/>
      <c r="AF31" s="356"/>
      <c r="AG31" s="358"/>
      <c r="AH31" s="241"/>
      <c r="AI31" s="241"/>
      <c r="AJ31" s="933"/>
      <c r="AK31" s="933"/>
      <c r="AL31" s="933"/>
      <c r="AM31" s="241"/>
      <c r="AN31" s="358"/>
      <c r="AO31" s="933"/>
      <c r="AP31" s="933"/>
      <c r="AQ31" s="933"/>
      <c r="AR31" s="933"/>
      <c r="AS31" s="933"/>
      <c r="AT31" s="987"/>
      <c r="AU31" s="125"/>
      <c r="AV31" s="125"/>
      <c r="AW31" s="125"/>
      <c r="AX31" s="125"/>
      <c r="AY31" s="125"/>
      <c r="AZ31" s="125"/>
      <c r="BA31" s="125"/>
      <c r="BB31" s="125"/>
      <c r="BC31" s="125"/>
      <c r="BD31" s="125"/>
      <c r="BE31" s="125"/>
      <c r="BF31" s="125"/>
      <c r="BG31" s="125"/>
      <c r="BH31" s="125"/>
      <c r="BI31" s="125"/>
      <c r="BJ31" s="125"/>
      <c r="BK31" s="125"/>
    </row>
    <row r="32" spans="1:63" s="113" customFormat="1" x14ac:dyDescent="0.2">
      <c r="A32" s="969"/>
      <c r="B32" s="970"/>
      <c r="C32" s="933"/>
      <c r="D32" s="933"/>
      <c r="E32" s="933"/>
      <c r="F32" s="849"/>
      <c r="G32" s="933"/>
      <c r="H32" s="935"/>
      <c r="I32" s="977"/>
      <c r="J32" s="979"/>
      <c r="K32" s="981"/>
      <c r="L32" s="979">
        <f t="shared" si="27"/>
        <v>0</v>
      </c>
      <c r="M32" s="977"/>
      <c r="N32" s="979"/>
      <c r="O32" s="973"/>
      <c r="P32" s="364">
        <v>4</v>
      </c>
      <c r="Q32" s="236"/>
      <c r="R32" s="237" t="str">
        <f t="shared" ref="R32:R34" si="33">IF(OR(S32="Preventivo",S32="Detectivo"),"Probabilidad",IF(S32="Correctivo","Impacto",""))</f>
        <v/>
      </c>
      <c r="S32" s="354"/>
      <c r="T32" s="354"/>
      <c r="U32" s="370" t="str">
        <f t="shared" si="28"/>
        <v/>
      </c>
      <c r="V32" s="354"/>
      <c r="W32" s="354"/>
      <c r="X32" s="354"/>
      <c r="Y32" s="371" t="str">
        <f t="shared" ref="Y32:Y34" si="34">IFERROR(IF(AND(R31="Probabilidad",R32="Probabilidad"),(AA31-(+AA31*U32)),IF(AND(R31="Impacto",R32="Probabilidad"),(AA30-(+AA30*U32)),IF(R32="Impacto",AA31,""))),"")</f>
        <v/>
      </c>
      <c r="Z32" s="372" t="str">
        <f t="shared" si="29"/>
        <v/>
      </c>
      <c r="AA32" s="370" t="str">
        <f t="shared" si="30"/>
        <v/>
      </c>
      <c r="AB32" s="372" t="str">
        <f t="shared" si="31"/>
        <v/>
      </c>
      <c r="AC32" s="370" t="str">
        <f t="shared" ref="AC32:AC34" si="35">IFERROR(IF(AND(R31="Impacto",R32="Impacto"),(AC31-(+AC31*U32)),IF(AND(R31="Probabilidad",R32="Impacto"),(AC30-(+AC30*U32)),IF(R32="Probabilidad",AC31,""))),"")</f>
        <v/>
      </c>
      <c r="AD32" s="373" t="str">
        <f>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
      </c>
      <c r="AE32" s="975"/>
      <c r="AF32" s="356"/>
      <c r="AG32" s="358"/>
      <c r="AH32" s="241"/>
      <c r="AI32" s="241"/>
      <c r="AJ32" s="933"/>
      <c r="AK32" s="933"/>
      <c r="AL32" s="933"/>
      <c r="AM32" s="241"/>
      <c r="AN32" s="358"/>
      <c r="AO32" s="933"/>
      <c r="AP32" s="933"/>
      <c r="AQ32" s="933"/>
      <c r="AR32" s="933"/>
      <c r="AS32" s="933"/>
      <c r="AT32" s="987"/>
      <c r="AU32" s="125"/>
      <c r="AV32" s="125"/>
      <c r="AW32" s="125"/>
      <c r="AX32" s="125"/>
      <c r="AY32" s="125"/>
      <c r="AZ32" s="125"/>
      <c r="BA32" s="125"/>
      <c r="BB32" s="125"/>
      <c r="BC32" s="125"/>
      <c r="BD32" s="125"/>
      <c r="BE32" s="125"/>
      <c r="BF32" s="125"/>
      <c r="BG32" s="125"/>
      <c r="BH32" s="125"/>
      <c r="BI32" s="125"/>
      <c r="BJ32" s="125"/>
      <c r="BK32" s="125"/>
    </row>
    <row r="33" spans="1:63" s="113" customFormat="1" x14ac:dyDescent="0.2">
      <c r="A33" s="969"/>
      <c r="B33" s="970"/>
      <c r="C33" s="933"/>
      <c r="D33" s="933"/>
      <c r="E33" s="933"/>
      <c r="F33" s="849"/>
      <c r="G33" s="933"/>
      <c r="H33" s="935"/>
      <c r="I33" s="977"/>
      <c r="J33" s="979"/>
      <c r="K33" s="981"/>
      <c r="L33" s="979">
        <f t="shared" si="27"/>
        <v>0</v>
      </c>
      <c r="M33" s="977"/>
      <c r="N33" s="979"/>
      <c r="O33" s="973"/>
      <c r="P33" s="364">
        <v>5</v>
      </c>
      <c r="Q33" s="236"/>
      <c r="R33" s="237" t="str">
        <f t="shared" si="33"/>
        <v/>
      </c>
      <c r="S33" s="354"/>
      <c r="T33" s="354"/>
      <c r="U33" s="370" t="str">
        <f t="shared" si="28"/>
        <v/>
      </c>
      <c r="V33" s="354"/>
      <c r="W33" s="354"/>
      <c r="X33" s="354"/>
      <c r="Y33" s="371" t="str">
        <f t="shared" si="34"/>
        <v/>
      </c>
      <c r="Z33" s="372" t="str">
        <f t="shared" si="29"/>
        <v/>
      </c>
      <c r="AA33" s="370" t="str">
        <f t="shared" si="30"/>
        <v/>
      </c>
      <c r="AB33" s="372" t="str">
        <f t="shared" si="31"/>
        <v/>
      </c>
      <c r="AC33" s="370" t="str">
        <f t="shared" si="35"/>
        <v/>
      </c>
      <c r="AD33" s="373" t="str">
        <f t="shared" ref="AD33:AD34" si="36">IFERROR(IF(OR(AND(Z33="Muy Baja",AB33="Leve"),AND(Z33="Muy Baja",AB33="Menor"),AND(Z33="Baja",AB33="Leve")),"Bajo",IF(OR(AND(Z33="Muy baja",AB33="Moderado"),AND(Z33="Baja",AB33="Menor"),AND(Z33="Baja",AB33="Moderado"),AND(Z33="Media",AB33="Leve"),AND(Z33="Media",AB33="Menor"),AND(Z33="Media",AB33="Moderado"),AND(Z33="Alta",AB33="Leve"),AND(Z33="Alta",AB33="Menor")),"Moderado",IF(OR(AND(Z33="Muy Baja",AB33="Mayor"),AND(Z33="Baja",AB33="Mayor"),AND(Z33="Media",AB33="Mayor"),AND(Z33="Alta",AB33="Moderado"),AND(Z33="Alta",AB33="Mayor"),AND(Z33="Muy Alta",AB33="Leve"),AND(Z33="Muy Alta",AB33="Menor"),AND(Z33="Muy Alta",AB33="Moderado"),AND(Z33="Muy Alta",AB33="Mayor")),"Alto",IF(OR(AND(Z33="Muy Baja",AB33="Catastrófico"),AND(Z33="Baja",AB33="Catastrófico"),AND(Z33="Media",AB33="Catastrófico"),AND(Z33="Alta",AB33="Catastrófico"),AND(Z33="Muy Alta",AB33="Catastrófico")),"Extremo","")))),"")</f>
        <v/>
      </c>
      <c r="AE33" s="975"/>
      <c r="AF33" s="356"/>
      <c r="AG33" s="358"/>
      <c r="AH33" s="241"/>
      <c r="AI33" s="241"/>
      <c r="AJ33" s="933"/>
      <c r="AK33" s="933"/>
      <c r="AL33" s="933"/>
      <c r="AM33" s="241"/>
      <c r="AN33" s="358"/>
      <c r="AO33" s="933"/>
      <c r="AP33" s="933"/>
      <c r="AQ33" s="933"/>
      <c r="AR33" s="933"/>
      <c r="AS33" s="933"/>
      <c r="AT33" s="987"/>
      <c r="AU33" s="125"/>
      <c r="AV33" s="125"/>
      <c r="AW33" s="125"/>
      <c r="AX33" s="125"/>
      <c r="AY33" s="125"/>
      <c r="AZ33" s="125"/>
      <c r="BA33" s="125"/>
      <c r="BB33" s="125"/>
      <c r="BC33" s="125"/>
      <c r="BD33" s="125"/>
      <c r="BE33" s="125"/>
      <c r="BF33" s="125"/>
      <c r="BG33" s="125"/>
      <c r="BH33" s="125"/>
      <c r="BI33" s="125"/>
      <c r="BJ33" s="125"/>
      <c r="BK33" s="125"/>
    </row>
    <row r="34" spans="1:63" s="113" customFormat="1" ht="17.25" thickBot="1" x14ac:dyDescent="0.25">
      <c r="A34" s="969"/>
      <c r="B34" s="970"/>
      <c r="C34" s="933"/>
      <c r="D34" s="933"/>
      <c r="E34" s="933"/>
      <c r="F34" s="849"/>
      <c r="G34" s="933"/>
      <c r="H34" s="935"/>
      <c r="I34" s="977"/>
      <c r="J34" s="979"/>
      <c r="K34" s="981"/>
      <c r="L34" s="979">
        <f t="shared" si="27"/>
        <v>0</v>
      </c>
      <c r="M34" s="977"/>
      <c r="N34" s="979"/>
      <c r="O34" s="973"/>
      <c r="P34" s="364">
        <v>6</v>
      </c>
      <c r="Q34" s="236"/>
      <c r="R34" s="237" t="str">
        <f t="shared" si="33"/>
        <v/>
      </c>
      <c r="S34" s="354"/>
      <c r="T34" s="354"/>
      <c r="U34" s="370" t="str">
        <f t="shared" si="28"/>
        <v/>
      </c>
      <c r="V34" s="354"/>
      <c r="W34" s="354"/>
      <c r="X34" s="354"/>
      <c r="Y34" s="371" t="str">
        <f t="shared" si="34"/>
        <v/>
      </c>
      <c r="Z34" s="372" t="str">
        <f t="shared" si="29"/>
        <v/>
      </c>
      <c r="AA34" s="370" t="str">
        <f t="shared" si="30"/>
        <v/>
      </c>
      <c r="AB34" s="372" t="str">
        <f t="shared" si="31"/>
        <v/>
      </c>
      <c r="AC34" s="370" t="str">
        <f t="shared" si="35"/>
        <v/>
      </c>
      <c r="AD34" s="373" t="str">
        <f t="shared" si="36"/>
        <v/>
      </c>
      <c r="AE34" s="975"/>
      <c r="AF34" s="356"/>
      <c r="AG34" s="358"/>
      <c r="AH34" s="241"/>
      <c r="AI34" s="241"/>
      <c r="AJ34" s="933"/>
      <c r="AK34" s="933"/>
      <c r="AL34" s="933"/>
      <c r="AM34" s="241"/>
      <c r="AN34" s="358"/>
      <c r="AO34" s="933"/>
      <c r="AP34" s="933"/>
      <c r="AQ34" s="933"/>
      <c r="AR34" s="933"/>
      <c r="AS34" s="933"/>
      <c r="AT34" s="987"/>
      <c r="AU34" s="125"/>
      <c r="AV34" s="125"/>
      <c r="AW34" s="125"/>
      <c r="AX34" s="125"/>
      <c r="AY34" s="125"/>
      <c r="AZ34" s="125"/>
      <c r="BA34" s="125"/>
      <c r="BB34" s="125"/>
      <c r="BC34" s="125"/>
      <c r="BD34" s="125"/>
      <c r="BE34" s="125"/>
      <c r="BF34" s="125"/>
      <c r="BG34" s="125"/>
      <c r="BH34" s="125"/>
      <c r="BI34" s="125"/>
      <c r="BJ34" s="125"/>
      <c r="BK34" s="125"/>
    </row>
    <row r="35" spans="1:63" s="113" customFormat="1" ht="16.5" customHeight="1" x14ac:dyDescent="0.2">
      <c r="A35" s="969">
        <v>5</v>
      </c>
      <c r="B35" s="970"/>
      <c r="C35" s="933"/>
      <c r="D35" s="933"/>
      <c r="E35" s="933"/>
      <c r="F35" s="849" t="s">
        <v>392</v>
      </c>
      <c r="G35" s="933"/>
      <c r="H35" s="935"/>
      <c r="I35" s="977" t="str">
        <f>IF(H35&lt;=0,"",IF(H35&lt;=2,"Muy Baja",IF(H35&lt;=24,"Baja",IF(H35&lt;=500,"Media",IF(H35&lt;=5000,"Alta","Muy Alta")))))</f>
        <v/>
      </c>
      <c r="J35" s="979" t="str">
        <f>IF(I35="","",IF(I35="Muy Baja",0.2,IF(I35="Baja",0.4,IF(I35="Media",0.6,IF(I35="Alta",0.8,IF(I35="Muy Alta",1,))))))</f>
        <v/>
      </c>
      <c r="K35" s="980"/>
      <c r="L35" s="979">
        <f>IF(NOT(ISERROR(MATCH(K35,'Tabla Impacto'!$B$221:$B$223,0))),'Tabla Impacto'!$F$223&amp;"Por favor no seleccionar los criterios de impacto(Afectación Económica o presupuestal y Pérdida Reputacional)",K35)</f>
        <v>0</v>
      </c>
      <c r="M35" s="977" t="str">
        <f>IF(OR(L35='Tabla Impacto'!$C$11,L35='Tabla Impacto'!$D$11),"Leve",IF(OR(L35='Tabla Impacto'!$C$12,L35='Tabla Impacto'!$D$12),"Menor",IF(OR(L35='Tabla Impacto'!$C$13,L35='Tabla Impacto'!$D$13),"Moderado",IF(OR(L35='Tabla Impacto'!$C$14,L35='Tabla Impacto'!$D$14),"Mayor",IF(OR(L35='Tabla Impacto'!$C$15,L35='Tabla Impacto'!$D$15),"Catastrófico","")))))</f>
        <v/>
      </c>
      <c r="N35" s="979" t="str">
        <f>IF(M35="","",IF(M35="Leve",0.2,IF(M35="Menor",0.4,IF(M35="Moderado",0.6,IF(M35="Mayor",0.8,IF(M35="Catastrófico",1,))))))</f>
        <v/>
      </c>
      <c r="O35" s="973" t="str">
        <f>IF(OR(AND(I35="Muy Baja",M35="Leve"),AND(I35="Muy Baja",M35="Menor"),AND(I35="Baja",M35="Leve")),"Bajo",IF(OR(AND(I35="Muy baja",M35="Moderado"),AND(I35="Baja",M35="Menor"),AND(I35="Baja",M35="Moderado"),AND(I35="Media",M35="Leve"),AND(I35="Media",M35="Menor"),AND(I35="Media",M35="Moderado"),AND(I35="Alta",M35="Leve"),AND(I35="Alta",M35="Menor")),"Moderado",IF(OR(AND(I35="Muy Baja",M35="Mayor"),AND(I35="Baja",M35="Mayor"),AND(I35="Media",M35="Mayor"),AND(I35="Alta",M35="Moderado"),AND(I35="Alta",M35="Mayor"),AND(I35="Muy Alta",M35="Leve"),AND(I35="Muy Alta",M35="Menor"),AND(I35="Muy Alta",M35="Moderado"),AND(I35="Muy Alta",M35="Mayor")),"Alto",IF(OR(AND(I35="Muy Baja",M35="Catastrófico"),AND(I35="Baja",M35="Catastrófico"),AND(I35="Media",M35="Catastrófico"),AND(I35="Alta",M35="Catastrófico"),AND(I35="Muy Alta",M35="Catastrófico")),"Extremo",""))))</f>
        <v/>
      </c>
      <c r="P35" s="364">
        <v>1</v>
      </c>
      <c r="Q35" s="236"/>
      <c r="R35" s="237" t="str">
        <f>IF(OR(S35="Preventivo",S35="Detectivo"),"Probabilidad",IF(S35="Correctivo","Impacto",""))</f>
        <v/>
      </c>
      <c r="S35" s="354"/>
      <c r="T35" s="354"/>
      <c r="U35" s="370" t="str">
        <f>IF(AND(S35="Preventivo",T35="Automático"),"50%",IF(AND(S35="Preventivo",T35="Manual"),"40%",IF(AND(S35="Detectivo",T35="Automático"),"40%",IF(AND(S35="Detectivo",T35="Manual"),"30%",IF(AND(S35="Correctivo",T35="Automático"),"35%",IF(AND(S35="Correctivo",T35="Manual"),"25%",""))))))</f>
        <v/>
      </c>
      <c r="V35" s="354"/>
      <c r="W35" s="354"/>
      <c r="X35" s="354"/>
      <c r="Y35" s="371" t="str">
        <f>IFERROR(IF(R35="Probabilidad",(J35-(+J35*U35)),IF(R35="Impacto",J35,"")),"")</f>
        <v/>
      </c>
      <c r="Z35" s="372" t="str">
        <f>IFERROR(IF(Y35="","",IF(Y35&lt;=0.2,"Muy Baja",IF(Y35&lt;=0.4,"Baja",IF(Y35&lt;=0.6,"Media",IF(Y35&lt;=0.8,"Alta","Muy Alta"))))),"")</f>
        <v/>
      </c>
      <c r="AA35" s="370" t="str">
        <f>+Y35</f>
        <v/>
      </c>
      <c r="AB35" s="372" t="str">
        <f>IFERROR(IF(AC35="","",IF(AC35&lt;=0.2,"Leve",IF(AC35&lt;=0.4,"Menor",IF(AC35&lt;=0.6,"Moderado",IF(AC35&lt;=0.8,"Mayor","Catastrófico"))))),"")</f>
        <v/>
      </c>
      <c r="AC35" s="370" t="str">
        <f>IFERROR(IF(R35="Impacto",(N35-(+N35*U35)),IF(R35="Probabilidad",N35,"")),"")</f>
        <v/>
      </c>
      <c r="AD35" s="373" t="str">
        <f>IFERROR(IF(OR(AND(Z35="Muy Baja",AB35="Leve"),AND(Z35="Muy Baja",AB35="Menor"),AND(Z35="Baja",AB35="Leve")),"Bajo",IF(OR(AND(Z35="Muy baja",AB35="Moderado"),AND(Z35="Baja",AB35="Menor"),AND(Z35="Baja",AB35="Moderado"),AND(Z35="Media",AB35="Leve"),AND(Z35="Media",AB35="Menor"),AND(Z35="Media",AB35="Moderado"),AND(Z35="Alta",AB35="Leve"),AND(Z35="Alta",AB35="Menor")),"Moderado",IF(OR(AND(Z35="Muy Baja",AB35="Mayor"),AND(Z35="Baja",AB35="Mayor"),AND(Z35="Media",AB35="Mayor"),AND(Z35="Alta",AB35="Moderado"),AND(Z35="Alta",AB35="Mayor"),AND(Z35="Muy Alta",AB35="Leve"),AND(Z35="Muy Alta",AB35="Menor"),AND(Z35="Muy Alta",AB35="Moderado"),AND(Z35="Muy Alta",AB35="Mayor")),"Alto",IF(OR(AND(Z35="Muy Baja",AB35="Catastrófico"),AND(Z35="Baja",AB35="Catastrófico"),AND(Z35="Media",AB35="Catastrófico"),AND(Z35="Alta",AB35="Catastrófico"),AND(Z35="Muy Alta",AB35="Catastrófico")),"Extremo","")))),"")</f>
        <v/>
      </c>
      <c r="AE35" s="975"/>
      <c r="AF35" s="356"/>
      <c r="AG35" s="358"/>
      <c r="AH35" s="241"/>
      <c r="AI35" s="241"/>
      <c r="AJ35" s="933"/>
      <c r="AK35" s="933"/>
      <c r="AL35" s="933"/>
      <c r="AM35" s="241"/>
      <c r="AN35" s="358"/>
      <c r="AO35" s="933"/>
      <c r="AP35" s="933"/>
      <c r="AQ35" s="988"/>
      <c r="AR35" s="933"/>
      <c r="AS35" s="933"/>
      <c r="AT35" s="987"/>
      <c r="AU35" s="125"/>
      <c r="AV35" s="125"/>
      <c r="AW35" s="125"/>
      <c r="AX35" s="125"/>
      <c r="AY35" s="125"/>
      <c r="AZ35" s="125"/>
      <c r="BA35" s="125"/>
      <c r="BB35" s="125"/>
      <c r="BC35" s="125"/>
      <c r="BD35" s="125"/>
      <c r="BE35" s="125"/>
      <c r="BF35" s="125"/>
      <c r="BG35" s="125"/>
      <c r="BH35" s="125"/>
      <c r="BI35" s="125"/>
      <c r="BJ35" s="125"/>
      <c r="BK35" s="125"/>
    </row>
    <row r="36" spans="1:63" s="113" customFormat="1" x14ac:dyDescent="0.2">
      <c r="A36" s="969"/>
      <c r="B36" s="970"/>
      <c r="C36" s="933"/>
      <c r="D36" s="933"/>
      <c r="E36" s="933"/>
      <c r="F36" s="849"/>
      <c r="G36" s="933"/>
      <c r="H36" s="935"/>
      <c r="I36" s="977"/>
      <c r="J36" s="979"/>
      <c r="K36" s="981"/>
      <c r="L36" s="979">
        <f t="shared" ref="L36:L40" si="37">IF(NOT(ISERROR(MATCH(K36,_xlfn.ANCHORARRAY(F47),0))),J49&amp;"Por favor no seleccionar los criterios de impacto",K36)</f>
        <v>0</v>
      </c>
      <c r="M36" s="977"/>
      <c r="N36" s="979"/>
      <c r="O36" s="973"/>
      <c r="P36" s="364">
        <v>2</v>
      </c>
      <c r="Q36" s="236"/>
      <c r="R36" s="237" t="str">
        <f>IF(OR(S36="Preventivo",S36="Detectivo"),"Probabilidad",IF(S36="Correctivo","Impacto",""))</f>
        <v/>
      </c>
      <c r="S36" s="354"/>
      <c r="T36" s="354"/>
      <c r="U36" s="370" t="str">
        <f t="shared" ref="U36:U40" si="38">IF(AND(S36="Preventivo",T36="Automático"),"50%",IF(AND(S36="Preventivo",T36="Manual"),"40%",IF(AND(S36="Detectivo",T36="Automático"),"40%",IF(AND(S36="Detectivo",T36="Manual"),"30%",IF(AND(S36="Correctivo",T36="Automático"),"35%",IF(AND(S36="Correctivo",T36="Manual"),"25%",""))))))</f>
        <v/>
      </c>
      <c r="V36" s="354"/>
      <c r="W36" s="354"/>
      <c r="X36" s="354"/>
      <c r="Y36" s="371" t="str">
        <f>IFERROR(IF(AND(R35="Probabilidad",R36="Probabilidad"),(AA35-(+AA35*U36)),IF(R36="Probabilidad",(J35-(+J35*U36)),IF(R36="Impacto",AA35,""))),"")</f>
        <v/>
      </c>
      <c r="Z36" s="372" t="str">
        <f t="shared" ref="Z36:Z40" si="39">IFERROR(IF(Y36="","",IF(Y36&lt;=0.2,"Muy Baja",IF(Y36&lt;=0.4,"Baja",IF(Y36&lt;=0.6,"Media",IF(Y36&lt;=0.8,"Alta","Muy Alta"))))),"")</f>
        <v/>
      </c>
      <c r="AA36" s="370" t="str">
        <f t="shared" ref="AA36:AA40" si="40">+Y36</f>
        <v/>
      </c>
      <c r="AB36" s="372" t="str">
        <f t="shared" ref="AB36:AB40" si="41">IFERROR(IF(AC36="","",IF(AC36&lt;=0.2,"Leve",IF(AC36&lt;=0.4,"Menor",IF(AC36&lt;=0.6,"Moderado",IF(AC36&lt;=0.8,"Mayor","Catastrófico"))))),"")</f>
        <v/>
      </c>
      <c r="AC36" s="370" t="str">
        <f>IFERROR(IF(AND(R35="Impacto",R36="Impacto"),(AC35-(+AC35*U36)),IF(R36="Impacto",(N35-(+N35*U36)),IF(R36="Probabilidad",AC35,""))),"")</f>
        <v/>
      </c>
      <c r="AD36" s="373" t="str">
        <f t="shared" ref="AD36:AD37" si="42">IFERROR(IF(OR(AND(Z36="Muy Baja",AB36="Leve"),AND(Z36="Muy Baja",AB36="Menor"),AND(Z36="Baja",AB36="Leve")),"Bajo",IF(OR(AND(Z36="Muy baja",AB36="Moderado"),AND(Z36="Baja",AB36="Menor"),AND(Z36="Baja",AB36="Moderado"),AND(Z36="Media",AB36="Leve"),AND(Z36="Media",AB36="Menor"),AND(Z36="Media",AB36="Moderado"),AND(Z36="Alta",AB36="Leve"),AND(Z36="Alta",AB36="Menor")),"Moderado",IF(OR(AND(Z36="Muy Baja",AB36="Mayor"),AND(Z36="Baja",AB36="Mayor"),AND(Z36="Media",AB36="Mayor"),AND(Z36="Alta",AB36="Moderado"),AND(Z36="Alta",AB36="Mayor"),AND(Z36="Muy Alta",AB36="Leve"),AND(Z36="Muy Alta",AB36="Menor"),AND(Z36="Muy Alta",AB36="Moderado"),AND(Z36="Muy Alta",AB36="Mayor")),"Alto",IF(OR(AND(Z36="Muy Baja",AB36="Catastrófico"),AND(Z36="Baja",AB36="Catastrófico"),AND(Z36="Media",AB36="Catastrófico"),AND(Z36="Alta",AB36="Catastrófico"),AND(Z36="Muy Alta",AB36="Catastrófico")),"Extremo","")))),"")</f>
        <v/>
      </c>
      <c r="AE36" s="975"/>
      <c r="AF36" s="356"/>
      <c r="AG36" s="358"/>
      <c r="AH36" s="241"/>
      <c r="AI36" s="241"/>
      <c r="AJ36" s="933"/>
      <c r="AK36" s="933"/>
      <c r="AL36" s="933"/>
      <c r="AM36" s="241"/>
      <c r="AN36" s="358"/>
      <c r="AO36" s="933"/>
      <c r="AP36" s="933"/>
      <c r="AQ36" s="933"/>
      <c r="AR36" s="933"/>
      <c r="AS36" s="933"/>
      <c r="AT36" s="987"/>
      <c r="AU36" s="125"/>
      <c r="AV36" s="125"/>
      <c r="AW36" s="125"/>
      <c r="AX36" s="125"/>
      <c r="AY36" s="125"/>
      <c r="AZ36" s="125"/>
      <c r="BA36" s="125"/>
      <c r="BB36" s="125"/>
      <c r="BC36" s="125"/>
      <c r="BD36" s="125"/>
      <c r="BE36" s="125"/>
      <c r="BF36" s="125"/>
      <c r="BG36" s="125"/>
      <c r="BH36" s="125"/>
      <c r="BI36" s="125"/>
      <c r="BJ36" s="125"/>
      <c r="BK36" s="125"/>
    </row>
    <row r="37" spans="1:63" s="113" customFormat="1" x14ac:dyDescent="0.2">
      <c r="A37" s="969"/>
      <c r="B37" s="970"/>
      <c r="C37" s="933"/>
      <c r="D37" s="933"/>
      <c r="E37" s="933"/>
      <c r="F37" s="849"/>
      <c r="G37" s="933"/>
      <c r="H37" s="935"/>
      <c r="I37" s="977"/>
      <c r="J37" s="979"/>
      <c r="K37" s="981"/>
      <c r="L37" s="979">
        <f t="shared" si="37"/>
        <v>0</v>
      </c>
      <c r="M37" s="977"/>
      <c r="N37" s="979"/>
      <c r="O37" s="973"/>
      <c r="P37" s="364">
        <v>3</v>
      </c>
      <c r="Q37" s="242"/>
      <c r="R37" s="237" t="str">
        <f>IF(OR(S37="Preventivo",S37="Detectivo"),"Probabilidad",IF(S37="Correctivo","Impacto",""))</f>
        <v/>
      </c>
      <c r="S37" s="354"/>
      <c r="T37" s="354"/>
      <c r="U37" s="370" t="str">
        <f t="shared" si="38"/>
        <v/>
      </c>
      <c r="V37" s="354"/>
      <c r="W37" s="354"/>
      <c r="X37" s="354"/>
      <c r="Y37" s="371" t="str">
        <f>IFERROR(IF(AND(R36="Probabilidad",R37="Probabilidad"),(AA36-(+AA36*U37)),IF(AND(R36="Impacto",R37="Probabilidad"),(AA35-(+AA35*U37)),IF(R37="Impacto",AA36,""))),"")</f>
        <v/>
      </c>
      <c r="Z37" s="372" t="str">
        <f t="shared" si="39"/>
        <v/>
      </c>
      <c r="AA37" s="370" t="str">
        <f t="shared" si="40"/>
        <v/>
      </c>
      <c r="AB37" s="372" t="str">
        <f t="shared" si="41"/>
        <v/>
      </c>
      <c r="AC37" s="370" t="str">
        <f>IFERROR(IF(AND(R36="Impacto",R37="Impacto"),(AC36-(+AC36*U37)),IF(AND(R36="Probabilidad",R37="Impacto"),(AC35-(+AC35*U37)),IF(R37="Probabilidad",AC36,""))),"")</f>
        <v/>
      </c>
      <c r="AD37" s="373" t="str">
        <f t="shared" si="42"/>
        <v/>
      </c>
      <c r="AE37" s="975"/>
      <c r="AF37" s="356"/>
      <c r="AG37" s="358"/>
      <c r="AH37" s="241"/>
      <c r="AI37" s="241"/>
      <c r="AJ37" s="933"/>
      <c r="AK37" s="933"/>
      <c r="AL37" s="933"/>
      <c r="AM37" s="241"/>
      <c r="AN37" s="358"/>
      <c r="AO37" s="933"/>
      <c r="AP37" s="933"/>
      <c r="AQ37" s="933"/>
      <c r="AR37" s="933"/>
      <c r="AS37" s="933"/>
      <c r="AT37" s="987"/>
      <c r="AU37" s="125"/>
      <c r="AV37" s="125"/>
      <c r="AW37" s="125"/>
      <c r="AX37" s="125"/>
      <c r="AY37" s="125"/>
      <c r="AZ37" s="125"/>
      <c r="BA37" s="125"/>
      <c r="BB37" s="125"/>
      <c r="BC37" s="125"/>
      <c r="BD37" s="125"/>
      <c r="BE37" s="125"/>
      <c r="BF37" s="125"/>
      <c r="BG37" s="125"/>
      <c r="BH37" s="125"/>
      <c r="BI37" s="125"/>
      <c r="BJ37" s="125"/>
      <c r="BK37" s="125"/>
    </row>
    <row r="38" spans="1:63" s="113" customFormat="1" x14ac:dyDescent="0.2">
      <c r="A38" s="969"/>
      <c r="B38" s="970"/>
      <c r="C38" s="933"/>
      <c r="D38" s="933"/>
      <c r="E38" s="933"/>
      <c r="F38" s="849"/>
      <c r="G38" s="933"/>
      <c r="H38" s="935"/>
      <c r="I38" s="977"/>
      <c r="J38" s="979"/>
      <c r="K38" s="981"/>
      <c r="L38" s="979">
        <f t="shared" si="37"/>
        <v>0</v>
      </c>
      <c r="M38" s="977"/>
      <c r="N38" s="979"/>
      <c r="O38" s="973"/>
      <c r="P38" s="364">
        <v>4</v>
      </c>
      <c r="Q38" s="236"/>
      <c r="R38" s="237" t="str">
        <f t="shared" ref="R38:R40" si="43">IF(OR(S38="Preventivo",S38="Detectivo"),"Probabilidad",IF(S38="Correctivo","Impacto",""))</f>
        <v/>
      </c>
      <c r="S38" s="354"/>
      <c r="T38" s="354"/>
      <c r="U38" s="370" t="str">
        <f t="shared" si="38"/>
        <v/>
      </c>
      <c r="V38" s="354"/>
      <c r="W38" s="354"/>
      <c r="X38" s="354"/>
      <c r="Y38" s="371" t="str">
        <f t="shared" ref="Y38:Y40" si="44">IFERROR(IF(AND(R37="Probabilidad",R38="Probabilidad"),(AA37-(+AA37*U38)),IF(AND(R37="Impacto",R38="Probabilidad"),(AA36-(+AA36*U38)),IF(R38="Impacto",AA37,""))),"")</f>
        <v/>
      </c>
      <c r="Z38" s="372" t="str">
        <f t="shared" si="39"/>
        <v/>
      </c>
      <c r="AA38" s="370" t="str">
        <f t="shared" si="40"/>
        <v/>
      </c>
      <c r="AB38" s="372" t="str">
        <f t="shared" si="41"/>
        <v/>
      </c>
      <c r="AC38" s="370" t="str">
        <f t="shared" ref="AC38:AC40" si="45">IFERROR(IF(AND(R37="Impacto",R38="Impacto"),(AC37-(+AC37*U38)),IF(AND(R37="Probabilidad",R38="Impacto"),(AC36-(+AC36*U38)),IF(R38="Probabilidad",AC37,""))),"")</f>
        <v/>
      </c>
      <c r="AD38" s="373" t="str">
        <f>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
      </c>
      <c r="AE38" s="975"/>
      <c r="AF38" s="356"/>
      <c r="AG38" s="358"/>
      <c r="AH38" s="241"/>
      <c r="AI38" s="241"/>
      <c r="AJ38" s="933"/>
      <c r="AK38" s="933"/>
      <c r="AL38" s="933"/>
      <c r="AM38" s="241"/>
      <c r="AN38" s="358"/>
      <c r="AO38" s="933"/>
      <c r="AP38" s="933"/>
      <c r="AQ38" s="933"/>
      <c r="AR38" s="933"/>
      <c r="AS38" s="933"/>
      <c r="AT38" s="987"/>
      <c r="AU38" s="125"/>
      <c r="AV38" s="125"/>
      <c r="AW38" s="125"/>
      <c r="AX38" s="125"/>
      <c r="AY38" s="125"/>
      <c r="AZ38" s="125"/>
      <c r="BA38" s="125"/>
      <c r="BB38" s="125"/>
      <c r="BC38" s="125"/>
      <c r="BD38" s="125"/>
      <c r="BE38" s="125"/>
      <c r="BF38" s="125"/>
      <c r="BG38" s="125"/>
      <c r="BH38" s="125"/>
      <c r="BI38" s="125"/>
      <c r="BJ38" s="125"/>
      <c r="BK38" s="125"/>
    </row>
    <row r="39" spans="1:63" s="113" customFormat="1" x14ac:dyDescent="0.2">
      <c r="A39" s="969"/>
      <c r="B39" s="970"/>
      <c r="C39" s="933"/>
      <c r="D39" s="933"/>
      <c r="E39" s="933"/>
      <c r="F39" s="849"/>
      <c r="G39" s="933"/>
      <c r="H39" s="935"/>
      <c r="I39" s="977"/>
      <c r="J39" s="979"/>
      <c r="K39" s="981"/>
      <c r="L39" s="979">
        <f t="shared" si="37"/>
        <v>0</v>
      </c>
      <c r="M39" s="977"/>
      <c r="N39" s="979"/>
      <c r="O39" s="973"/>
      <c r="P39" s="364">
        <v>5</v>
      </c>
      <c r="Q39" s="236"/>
      <c r="R39" s="237" t="str">
        <f t="shared" si="43"/>
        <v/>
      </c>
      <c r="S39" s="354"/>
      <c r="T39" s="354"/>
      <c r="U39" s="370" t="str">
        <f t="shared" si="38"/>
        <v/>
      </c>
      <c r="V39" s="354"/>
      <c r="W39" s="354"/>
      <c r="X39" s="354"/>
      <c r="Y39" s="371" t="str">
        <f t="shared" si="44"/>
        <v/>
      </c>
      <c r="Z39" s="372" t="str">
        <f t="shared" si="39"/>
        <v/>
      </c>
      <c r="AA39" s="370" t="str">
        <f t="shared" si="40"/>
        <v/>
      </c>
      <c r="AB39" s="372" t="str">
        <f t="shared" si="41"/>
        <v/>
      </c>
      <c r="AC39" s="370" t="str">
        <f t="shared" si="45"/>
        <v/>
      </c>
      <c r="AD39" s="373" t="str">
        <f t="shared" ref="AD39:AD40" si="4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
      </c>
      <c r="AE39" s="975"/>
      <c r="AF39" s="356"/>
      <c r="AG39" s="358"/>
      <c r="AH39" s="241"/>
      <c r="AI39" s="241"/>
      <c r="AJ39" s="933"/>
      <c r="AK39" s="933"/>
      <c r="AL39" s="933"/>
      <c r="AM39" s="241"/>
      <c r="AN39" s="358"/>
      <c r="AO39" s="933"/>
      <c r="AP39" s="933"/>
      <c r="AQ39" s="933"/>
      <c r="AR39" s="933"/>
      <c r="AS39" s="933"/>
      <c r="AT39" s="987"/>
      <c r="AU39" s="125"/>
      <c r="AV39" s="125"/>
      <c r="AW39" s="125"/>
      <c r="AX39" s="125"/>
      <c r="AY39" s="125"/>
      <c r="AZ39" s="125"/>
      <c r="BA39" s="125"/>
      <c r="BB39" s="125"/>
      <c r="BC39" s="125"/>
      <c r="BD39" s="125"/>
      <c r="BE39" s="125"/>
      <c r="BF39" s="125"/>
      <c r="BG39" s="125"/>
      <c r="BH39" s="125"/>
      <c r="BI39" s="125"/>
      <c r="BJ39" s="125"/>
      <c r="BK39" s="125"/>
    </row>
    <row r="40" spans="1:63" s="113" customFormat="1" ht="17.25" thickBot="1" x14ac:dyDescent="0.25">
      <c r="A40" s="969"/>
      <c r="B40" s="970"/>
      <c r="C40" s="933"/>
      <c r="D40" s="933"/>
      <c r="E40" s="933"/>
      <c r="F40" s="849"/>
      <c r="G40" s="933"/>
      <c r="H40" s="935"/>
      <c r="I40" s="977"/>
      <c r="J40" s="979"/>
      <c r="K40" s="981"/>
      <c r="L40" s="979">
        <f t="shared" si="37"/>
        <v>0</v>
      </c>
      <c r="M40" s="977"/>
      <c r="N40" s="979"/>
      <c r="O40" s="973"/>
      <c r="P40" s="364">
        <v>6</v>
      </c>
      <c r="Q40" s="236"/>
      <c r="R40" s="237" t="str">
        <f t="shared" si="43"/>
        <v/>
      </c>
      <c r="S40" s="354"/>
      <c r="T40" s="354"/>
      <c r="U40" s="370" t="str">
        <f t="shared" si="38"/>
        <v/>
      </c>
      <c r="V40" s="354"/>
      <c r="W40" s="354"/>
      <c r="X40" s="354"/>
      <c r="Y40" s="371" t="str">
        <f t="shared" si="44"/>
        <v/>
      </c>
      <c r="Z40" s="372" t="str">
        <f t="shared" si="39"/>
        <v/>
      </c>
      <c r="AA40" s="370" t="str">
        <f t="shared" si="40"/>
        <v/>
      </c>
      <c r="AB40" s="372" t="str">
        <f t="shared" si="41"/>
        <v/>
      </c>
      <c r="AC40" s="370" t="str">
        <f t="shared" si="45"/>
        <v/>
      </c>
      <c r="AD40" s="373" t="str">
        <f t="shared" si="46"/>
        <v/>
      </c>
      <c r="AE40" s="975"/>
      <c r="AF40" s="356"/>
      <c r="AG40" s="358"/>
      <c r="AH40" s="241"/>
      <c r="AI40" s="241"/>
      <c r="AJ40" s="933"/>
      <c r="AK40" s="933"/>
      <c r="AL40" s="933"/>
      <c r="AM40" s="241"/>
      <c r="AN40" s="358"/>
      <c r="AO40" s="933"/>
      <c r="AP40" s="933"/>
      <c r="AQ40" s="933"/>
      <c r="AR40" s="933"/>
      <c r="AS40" s="933"/>
      <c r="AT40" s="987"/>
      <c r="AU40" s="125"/>
      <c r="AV40" s="125"/>
      <c r="AW40" s="125"/>
      <c r="AX40" s="125"/>
      <c r="AY40" s="125"/>
      <c r="AZ40" s="125"/>
      <c r="BA40" s="125"/>
      <c r="BB40" s="125"/>
      <c r="BC40" s="125"/>
      <c r="BD40" s="125"/>
      <c r="BE40" s="125"/>
      <c r="BF40" s="125"/>
      <c r="BG40" s="125"/>
      <c r="BH40" s="125"/>
      <c r="BI40" s="125"/>
      <c r="BJ40" s="125"/>
      <c r="BK40" s="125"/>
    </row>
    <row r="41" spans="1:63" s="113" customFormat="1" ht="16.5" customHeight="1" x14ac:dyDescent="0.2">
      <c r="A41" s="969">
        <v>6</v>
      </c>
      <c r="B41" s="970"/>
      <c r="C41" s="933"/>
      <c r="D41" s="933"/>
      <c r="E41" s="933"/>
      <c r="F41" s="849" t="s">
        <v>392</v>
      </c>
      <c r="G41" s="933"/>
      <c r="H41" s="935"/>
      <c r="I41" s="977" t="str">
        <f>IF(H41&lt;=0,"",IF(H41&lt;=2,"Muy Baja",IF(H41&lt;=24,"Baja",IF(H41&lt;=500,"Media",IF(H41&lt;=5000,"Alta","Muy Alta")))))</f>
        <v/>
      </c>
      <c r="J41" s="979" t="str">
        <f>IF(I41="","",IF(I41="Muy Baja",0.2,IF(I41="Baja",0.4,IF(I41="Media",0.6,IF(I41="Alta",0.8,IF(I41="Muy Alta",1,))))))</f>
        <v/>
      </c>
      <c r="K41" s="980"/>
      <c r="L41" s="979">
        <f>IF(NOT(ISERROR(MATCH(K41,'Tabla Impacto'!$B$221:$B$223,0))),'Tabla Impacto'!$F$223&amp;"Por favor no seleccionar los criterios de impacto(Afectación Económica o presupuestal y Pérdida Reputacional)",K41)</f>
        <v>0</v>
      </c>
      <c r="M41" s="977" t="str">
        <f>IF(OR(L41='Tabla Impacto'!$C$11,L41='Tabla Impacto'!$D$11),"Leve",IF(OR(L41='Tabla Impacto'!$C$12,L41='Tabla Impacto'!$D$12),"Menor",IF(OR(L41='Tabla Impacto'!$C$13,L41='Tabla Impacto'!$D$13),"Moderado",IF(OR(L41='Tabla Impacto'!$C$14,L41='Tabla Impacto'!$D$14),"Mayor",IF(OR(L41='Tabla Impacto'!$C$15,L41='Tabla Impacto'!$D$15),"Catastrófico","")))))</f>
        <v/>
      </c>
      <c r="N41" s="979" t="str">
        <f>IF(M41="","",IF(M41="Leve",0.2,IF(M41="Menor",0.4,IF(M41="Moderado",0.6,IF(M41="Mayor",0.8,IF(M41="Catastrófico",1,))))))</f>
        <v/>
      </c>
      <c r="O41" s="973" t="str">
        <f>IF(OR(AND(I41="Muy Baja",M41="Leve"),AND(I41="Muy Baja",M41="Menor"),AND(I41="Baja",M41="Leve")),"Bajo",IF(OR(AND(I41="Muy baja",M41="Moderado"),AND(I41="Baja",M41="Menor"),AND(I41="Baja",M41="Moderado"),AND(I41="Media",M41="Leve"),AND(I41="Media",M41="Menor"),AND(I41="Media",M41="Moderado"),AND(I41="Alta",M41="Leve"),AND(I41="Alta",M41="Menor")),"Moderado",IF(OR(AND(I41="Muy Baja",M41="Mayor"),AND(I41="Baja",M41="Mayor"),AND(I41="Media",M41="Mayor"),AND(I41="Alta",M41="Moderado"),AND(I41="Alta",M41="Mayor"),AND(I41="Muy Alta",M41="Leve"),AND(I41="Muy Alta",M41="Menor"),AND(I41="Muy Alta",M41="Moderado"),AND(I41="Muy Alta",M41="Mayor")),"Alto",IF(OR(AND(I41="Muy Baja",M41="Catastrófico"),AND(I41="Baja",M41="Catastrófico"),AND(I41="Media",M41="Catastrófico"),AND(I41="Alta",M41="Catastrófico"),AND(I41="Muy Alta",M41="Catastrófico")),"Extremo",""))))</f>
        <v/>
      </c>
      <c r="P41" s="364">
        <v>1</v>
      </c>
      <c r="Q41" s="236"/>
      <c r="R41" s="237" t="str">
        <f>IF(OR(S41="Preventivo",S41="Detectivo"),"Probabilidad",IF(S41="Correctivo","Impacto",""))</f>
        <v/>
      </c>
      <c r="S41" s="354"/>
      <c r="T41" s="354"/>
      <c r="U41" s="370" t="str">
        <f>IF(AND(S41="Preventivo",T41="Automático"),"50%",IF(AND(S41="Preventivo",T41="Manual"),"40%",IF(AND(S41="Detectivo",T41="Automático"),"40%",IF(AND(S41="Detectivo",T41="Manual"),"30%",IF(AND(S41="Correctivo",T41="Automático"),"35%",IF(AND(S41="Correctivo",T41="Manual"),"25%",""))))))</f>
        <v/>
      </c>
      <c r="V41" s="354"/>
      <c r="W41" s="354"/>
      <c r="X41" s="354"/>
      <c r="Y41" s="371" t="str">
        <f>IFERROR(IF(R41="Probabilidad",(J41-(+J41*U41)),IF(R41="Impacto",J41,"")),"")</f>
        <v/>
      </c>
      <c r="Z41" s="372" t="str">
        <f>IFERROR(IF(Y41="","",IF(Y41&lt;=0.2,"Muy Baja",IF(Y41&lt;=0.4,"Baja",IF(Y41&lt;=0.6,"Media",IF(Y41&lt;=0.8,"Alta","Muy Alta"))))),"")</f>
        <v/>
      </c>
      <c r="AA41" s="370" t="str">
        <f>+Y41</f>
        <v/>
      </c>
      <c r="AB41" s="372" t="str">
        <f>IFERROR(IF(AC41="","",IF(AC41&lt;=0.2,"Leve",IF(AC41&lt;=0.4,"Menor",IF(AC41&lt;=0.6,"Moderado",IF(AC41&lt;=0.8,"Mayor","Catastrófico"))))),"")</f>
        <v/>
      </c>
      <c r="AC41" s="370" t="str">
        <f>IFERROR(IF(R41="Impacto",(N41-(+N41*U41)),IF(R41="Probabilidad",N41,"")),"")</f>
        <v/>
      </c>
      <c r="AD41" s="373" t="str">
        <f>IFERROR(IF(OR(AND(Z41="Muy Baja",AB41="Leve"),AND(Z41="Muy Baja",AB41="Menor"),AND(Z41="Baja",AB41="Leve")),"Bajo",IF(OR(AND(Z41="Muy baja",AB41="Moderado"),AND(Z41="Baja",AB41="Menor"),AND(Z41="Baja",AB41="Moderado"),AND(Z41="Media",AB41="Leve"),AND(Z41="Media",AB41="Menor"),AND(Z41="Media",AB41="Moderado"),AND(Z41="Alta",AB41="Leve"),AND(Z41="Alta",AB41="Menor")),"Moderado",IF(OR(AND(Z41="Muy Baja",AB41="Mayor"),AND(Z41="Baja",AB41="Mayor"),AND(Z41="Media",AB41="Mayor"),AND(Z41="Alta",AB41="Moderado"),AND(Z41="Alta",AB41="Mayor"),AND(Z41="Muy Alta",AB41="Leve"),AND(Z41="Muy Alta",AB41="Menor"),AND(Z41="Muy Alta",AB41="Moderado"),AND(Z41="Muy Alta",AB41="Mayor")),"Alto",IF(OR(AND(Z41="Muy Baja",AB41="Catastrófico"),AND(Z41="Baja",AB41="Catastrófico"),AND(Z41="Media",AB41="Catastrófico"),AND(Z41="Alta",AB41="Catastrófico"),AND(Z41="Muy Alta",AB41="Catastrófico")),"Extremo","")))),"")</f>
        <v/>
      </c>
      <c r="AE41" s="975"/>
      <c r="AF41" s="356"/>
      <c r="AG41" s="358"/>
      <c r="AH41" s="241"/>
      <c r="AI41" s="241"/>
      <c r="AJ41" s="933"/>
      <c r="AK41" s="933"/>
      <c r="AL41" s="933"/>
      <c r="AM41" s="241"/>
      <c r="AN41" s="358"/>
      <c r="AO41" s="933"/>
      <c r="AP41" s="933"/>
      <c r="AQ41" s="988"/>
      <c r="AR41" s="933"/>
      <c r="AS41" s="933"/>
      <c r="AT41" s="987"/>
      <c r="AU41" s="125"/>
      <c r="AV41" s="125"/>
      <c r="AW41" s="125"/>
      <c r="AX41" s="125"/>
      <c r="AY41" s="125"/>
      <c r="AZ41" s="125"/>
      <c r="BA41" s="125"/>
      <c r="BB41" s="125"/>
      <c r="BC41" s="125"/>
      <c r="BD41" s="125"/>
      <c r="BE41" s="125"/>
      <c r="BF41" s="125"/>
      <c r="BG41" s="125"/>
      <c r="BH41" s="125"/>
      <c r="BI41" s="125"/>
      <c r="BJ41" s="125"/>
      <c r="BK41" s="125"/>
    </row>
    <row r="42" spans="1:63" s="113" customFormat="1" x14ac:dyDescent="0.2">
      <c r="A42" s="969"/>
      <c r="B42" s="970"/>
      <c r="C42" s="933"/>
      <c r="D42" s="933"/>
      <c r="E42" s="933"/>
      <c r="F42" s="849"/>
      <c r="G42" s="933"/>
      <c r="H42" s="935"/>
      <c r="I42" s="977"/>
      <c r="J42" s="979"/>
      <c r="K42" s="981"/>
      <c r="L42" s="979">
        <f t="shared" ref="L42:L46" si="47">IF(NOT(ISERROR(MATCH(K42,_xlfn.ANCHORARRAY(F53),0))),J55&amp;"Por favor no seleccionar los criterios de impacto",K42)</f>
        <v>0</v>
      </c>
      <c r="M42" s="977"/>
      <c r="N42" s="979"/>
      <c r="O42" s="973"/>
      <c r="P42" s="364">
        <v>2</v>
      </c>
      <c r="Q42" s="236"/>
      <c r="R42" s="237" t="str">
        <f>IF(OR(S42="Preventivo",S42="Detectivo"),"Probabilidad",IF(S42="Correctivo","Impacto",""))</f>
        <v/>
      </c>
      <c r="S42" s="354"/>
      <c r="T42" s="354"/>
      <c r="U42" s="370" t="str">
        <f t="shared" ref="U42:U46" si="48">IF(AND(S42="Preventivo",T42="Automático"),"50%",IF(AND(S42="Preventivo",T42="Manual"),"40%",IF(AND(S42="Detectivo",T42="Automático"),"40%",IF(AND(S42="Detectivo",T42="Manual"),"30%",IF(AND(S42="Correctivo",T42="Automático"),"35%",IF(AND(S42="Correctivo",T42="Manual"),"25%",""))))))</f>
        <v/>
      </c>
      <c r="V42" s="354"/>
      <c r="W42" s="354"/>
      <c r="X42" s="354"/>
      <c r="Y42" s="371" t="str">
        <f>IFERROR(IF(AND(R41="Probabilidad",R42="Probabilidad"),(AA41-(+AA41*U42)),IF(R42="Probabilidad",(J41-(+J41*U42)),IF(R42="Impacto",AA41,""))),"")</f>
        <v/>
      </c>
      <c r="Z42" s="372" t="str">
        <f t="shared" ref="Z42:Z46" si="49">IFERROR(IF(Y42="","",IF(Y42&lt;=0.2,"Muy Baja",IF(Y42&lt;=0.4,"Baja",IF(Y42&lt;=0.6,"Media",IF(Y42&lt;=0.8,"Alta","Muy Alta"))))),"")</f>
        <v/>
      </c>
      <c r="AA42" s="370" t="str">
        <f t="shared" ref="AA42:AA46" si="50">+Y42</f>
        <v/>
      </c>
      <c r="AB42" s="372" t="str">
        <f t="shared" ref="AB42:AB46" si="51">IFERROR(IF(AC42="","",IF(AC42&lt;=0.2,"Leve",IF(AC42&lt;=0.4,"Menor",IF(AC42&lt;=0.6,"Moderado",IF(AC42&lt;=0.8,"Mayor","Catastrófico"))))),"")</f>
        <v/>
      </c>
      <c r="AC42" s="370" t="str">
        <f>IFERROR(IF(AND(R41="Impacto",R42="Impacto"),(AC41-(+AC41*U42)),IF(R42="Impacto",(N41-(+N41*U42)),IF(R42="Probabilidad",AC41,""))),"")</f>
        <v/>
      </c>
      <c r="AD42" s="373" t="str">
        <f t="shared" ref="AD42:AD43" si="52">IFERROR(IF(OR(AND(Z42="Muy Baja",AB42="Leve"),AND(Z42="Muy Baja",AB42="Menor"),AND(Z42="Baja",AB42="Leve")),"Bajo",IF(OR(AND(Z42="Muy baja",AB42="Moderado"),AND(Z42="Baja",AB42="Menor"),AND(Z42="Baja",AB42="Moderado"),AND(Z42="Media",AB42="Leve"),AND(Z42="Media",AB42="Menor"),AND(Z42="Media",AB42="Moderado"),AND(Z42="Alta",AB42="Leve"),AND(Z42="Alta",AB42="Menor")),"Moderado",IF(OR(AND(Z42="Muy Baja",AB42="Mayor"),AND(Z42="Baja",AB42="Mayor"),AND(Z42="Media",AB42="Mayor"),AND(Z42="Alta",AB42="Moderado"),AND(Z42="Alta",AB42="Mayor"),AND(Z42="Muy Alta",AB42="Leve"),AND(Z42="Muy Alta",AB42="Menor"),AND(Z42="Muy Alta",AB42="Moderado"),AND(Z42="Muy Alta",AB42="Mayor")),"Alto",IF(OR(AND(Z42="Muy Baja",AB42="Catastrófico"),AND(Z42="Baja",AB42="Catastrófico"),AND(Z42="Media",AB42="Catastrófico"),AND(Z42="Alta",AB42="Catastrófico"),AND(Z42="Muy Alta",AB42="Catastrófico")),"Extremo","")))),"")</f>
        <v/>
      </c>
      <c r="AE42" s="975"/>
      <c r="AF42" s="356"/>
      <c r="AG42" s="358"/>
      <c r="AH42" s="241"/>
      <c r="AI42" s="241"/>
      <c r="AJ42" s="933"/>
      <c r="AK42" s="933"/>
      <c r="AL42" s="933"/>
      <c r="AM42" s="241"/>
      <c r="AN42" s="358"/>
      <c r="AO42" s="933"/>
      <c r="AP42" s="933"/>
      <c r="AQ42" s="933"/>
      <c r="AR42" s="933"/>
      <c r="AS42" s="933"/>
      <c r="AT42" s="987"/>
      <c r="AU42" s="125"/>
      <c r="AV42" s="125"/>
      <c r="AW42" s="125"/>
      <c r="AX42" s="125"/>
      <c r="AY42" s="125"/>
      <c r="AZ42" s="125"/>
      <c r="BA42" s="125"/>
      <c r="BB42" s="125"/>
      <c r="BC42" s="125"/>
      <c r="BD42" s="125"/>
      <c r="BE42" s="125"/>
      <c r="BF42" s="125"/>
      <c r="BG42" s="125"/>
      <c r="BH42" s="125"/>
      <c r="BI42" s="125"/>
      <c r="BJ42" s="125"/>
      <c r="BK42" s="125"/>
    </row>
    <row r="43" spans="1:63" s="113" customFormat="1" x14ac:dyDescent="0.2">
      <c r="A43" s="969"/>
      <c r="B43" s="970"/>
      <c r="C43" s="933"/>
      <c r="D43" s="933"/>
      <c r="E43" s="933"/>
      <c r="F43" s="849"/>
      <c r="G43" s="933"/>
      <c r="H43" s="935"/>
      <c r="I43" s="977"/>
      <c r="J43" s="979"/>
      <c r="K43" s="981"/>
      <c r="L43" s="979">
        <f t="shared" si="47"/>
        <v>0</v>
      </c>
      <c r="M43" s="977"/>
      <c r="N43" s="979"/>
      <c r="O43" s="973"/>
      <c r="P43" s="364">
        <v>3</v>
      </c>
      <c r="Q43" s="242"/>
      <c r="R43" s="237" t="str">
        <f>IF(OR(S43="Preventivo",S43="Detectivo"),"Probabilidad",IF(S43="Correctivo","Impacto",""))</f>
        <v/>
      </c>
      <c r="S43" s="354"/>
      <c r="T43" s="354"/>
      <c r="U43" s="370" t="str">
        <f t="shared" si="48"/>
        <v/>
      </c>
      <c r="V43" s="354"/>
      <c r="W43" s="354"/>
      <c r="X43" s="354"/>
      <c r="Y43" s="371" t="str">
        <f>IFERROR(IF(AND(R42="Probabilidad",R43="Probabilidad"),(AA42-(+AA42*U43)),IF(AND(R42="Impacto",R43="Probabilidad"),(AA41-(+AA41*U43)),IF(R43="Impacto",AA42,""))),"")</f>
        <v/>
      </c>
      <c r="Z43" s="372" t="str">
        <f t="shared" si="49"/>
        <v/>
      </c>
      <c r="AA43" s="370" t="str">
        <f t="shared" si="50"/>
        <v/>
      </c>
      <c r="AB43" s="372" t="str">
        <f t="shared" si="51"/>
        <v/>
      </c>
      <c r="AC43" s="370" t="str">
        <f>IFERROR(IF(AND(R42="Impacto",R43="Impacto"),(AC42-(+AC42*U43)),IF(AND(R42="Probabilidad",R43="Impacto"),(AC41-(+AC41*U43)),IF(R43="Probabilidad",AC42,""))),"")</f>
        <v/>
      </c>
      <c r="AD43" s="373" t="str">
        <f t="shared" si="52"/>
        <v/>
      </c>
      <c r="AE43" s="975"/>
      <c r="AF43" s="356"/>
      <c r="AG43" s="358"/>
      <c r="AH43" s="241"/>
      <c r="AI43" s="241"/>
      <c r="AJ43" s="933"/>
      <c r="AK43" s="933"/>
      <c r="AL43" s="933"/>
      <c r="AM43" s="241"/>
      <c r="AN43" s="358"/>
      <c r="AO43" s="933"/>
      <c r="AP43" s="933"/>
      <c r="AQ43" s="933"/>
      <c r="AR43" s="933"/>
      <c r="AS43" s="933"/>
      <c r="AT43" s="987"/>
      <c r="AU43" s="125"/>
      <c r="AV43" s="125"/>
      <c r="AW43" s="125"/>
      <c r="AX43" s="125"/>
      <c r="AY43" s="125"/>
      <c r="AZ43" s="125"/>
      <c r="BA43" s="125"/>
      <c r="BB43" s="125"/>
      <c r="BC43" s="125"/>
      <c r="BD43" s="125"/>
      <c r="BE43" s="125"/>
      <c r="BF43" s="125"/>
      <c r="BG43" s="125"/>
      <c r="BH43" s="125"/>
      <c r="BI43" s="125"/>
      <c r="BJ43" s="125"/>
      <c r="BK43" s="125"/>
    </row>
    <row r="44" spans="1:63" s="113" customFormat="1" x14ac:dyDescent="0.2">
      <c r="A44" s="969"/>
      <c r="B44" s="970"/>
      <c r="C44" s="933"/>
      <c r="D44" s="933"/>
      <c r="E44" s="933"/>
      <c r="F44" s="849"/>
      <c r="G44" s="933"/>
      <c r="H44" s="935"/>
      <c r="I44" s="977"/>
      <c r="J44" s="979"/>
      <c r="K44" s="981"/>
      <c r="L44" s="979">
        <f t="shared" si="47"/>
        <v>0</v>
      </c>
      <c r="M44" s="977"/>
      <c r="N44" s="979"/>
      <c r="O44" s="973"/>
      <c r="P44" s="364">
        <v>4</v>
      </c>
      <c r="Q44" s="236"/>
      <c r="R44" s="237" t="str">
        <f t="shared" ref="R44:R46" si="53">IF(OR(S44="Preventivo",S44="Detectivo"),"Probabilidad",IF(S44="Correctivo","Impacto",""))</f>
        <v/>
      </c>
      <c r="S44" s="354"/>
      <c r="T44" s="354"/>
      <c r="U44" s="370" t="str">
        <f t="shared" si="48"/>
        <v/>
      </c>
      <c r="V44" s="354"/>
      <c r="W44" s="354"/>
      <c r="X44" s="354"/>
      <c r="Y44" s="371" t="str">
        <f t="shared" ref="Y44:Y46" si="54">IFERROR(IF(AND(R43="Probabilidad",R44="Probabilidad"),(AA43-(+AA43*U44)),IF(AND(R43="Impacto",R44="Probabilidad"),(AA42-(+AA42*U44)),IF(R44="Impacto",AA43,""))),"")</f>
        <v/>
      </c>
      <c r="Z44" s="372" t="str">
        <f t="shared" si="49"/>
        <v/>
      </c>
      <c r="AA44" s="370" t="str">
        <f t="shared" si="50"/>
        <v/>
      </c>
      <c r="AB44" s="372" t="str">
        <f t="shared" si="51"/>
        <v/>
      </c>
      <c r="AC44" s="370" t="str">
        <f t="shared" ref="AC44:AC46" si="55">IFERROR(IF(AND(R43="Impacto",R44="Impacto"),(AC43-(+AC43*U44)),IF(AND(R43="Probabilidad",R44="Impacto"),(AC42-(+AC42*U44)),IF(R44="Probabilidad",AC43,""))),"")</f>
        <v/>
      </c>
      <c r="AD44" s="373" t="str">
        <f>IFERROR(IF(OR(AND(Z44="Muy Baja",AB44="Leve"),AND(Z44="Muy Baja",AB44="Menor"),AND(Z44="Baja",AB44="Leve")),"Bajo",IF(OR(AND(Z44="Muy baja",AB44="Moderado"),AND(Z44="Baja",AB44="Menor"),AND(Z44="Baja",AB44="Moderado"),AND(Z44="Media",AB44="Leve"),AND(Z44="Media",AB44="Menor"),AND(Z44="Media",AB44="Moderado"),AND(Z44="Alta",AB44="Leve"),AND(Z44="Alta",AB44="Menor")),"Moderado",IF(OR(AND(Z44="Muy Baja",AB44="Mayor"),AND(Z44="Baja",AB44="Mayor"),AND(Z44="Media",AB44="Mayor"),AND(Z44="Alta",AB44="Moderado"),AND(Z44="Alta",AB44="Mayor"),AND(Z44="Muy Alta",AB44="Leve"),AND(Z44="Muy Alta",AB44="Menor"),AND(Z44="Muy Alta",AB44="Moderado"),AND(Z44="Muy Alta",AB44="Mayor")),"Alto",IF(OR(AND(Z44="Muy Baja",AB44="Catastrófico"),AND(Z44="Baja",AB44="Catastrófico"),AND(Z44="Media",AB44="Catastrófico"),AND(Z44="Alta",AB44="Catastrófico"),AND(Z44="Muy Alta",AB44="Catastrófico")),"Extremo","")))),"")</f>
        <v/>
      </c>
      <c r="AE44" s="975"/>
      <c r="AF44" s="356"/>
      <c r="AG44" s="358"/>
      <c r="AH44" s="241"/>
      <c r="AI44" s="241"/>
      <c r="AJ44" s="933"/>
      <c r="AK44" s="933"/>
      <c r="AL44" s="933"/>
      <c r="AM44" s="241"/>
      <c r="AN44" s="358"/>
      <c r="AO44" s="933"/>
      <c r="AP44" s="933"/>
      <c r="AQ44" s="933"/>
      <c r="AR44" s="933"/>
      <c r="AS44" s="933"/>
      <c r="AT44" s="987"/>
      <c r="AU44" s="125"/>
      <c r="AV44" s="125"/>
      <c r="AW44" s="125"/>
      <c r="AX44" s="125"/>
      <c r="AY44" s="125"/>
      <c r="AZ44" s="125"/>
      <c r="BA44" s="125"/>
      <c r="BB44" s="125"/>
      <c r="BC44" s="125"/>
      <c r="BD44" s="125"/>
      <c r="BE44" s="125"/>
      <c r="BF44" s="125"/>
      <c r="BG44" s="125"/>
      <c r="BH44" s="125"/>
      <c r="BI44" s="125"/>
      <c r="BJ44" s="125"/>
      <c r="BK44" s="125"/>
    </row>
    <row r="45" spans="1:63" s="113" customFormat="1" x14ac:dyDescent="0.2">
      <c r="A45" s="969"/>
      <c r="B45" s="970"/>
      <c r="C45" s="933"/>
      <c r="D45" s="933"/>
      <c r="E45" s="933"/>
      <c r="F45" s="849"/>
      <c r="G45" s="933"/>
      <c r="H45" s="935"/>
      <c r="I45" s="977"/>
      <c r="J45" s="979"/>
      <c r="K45" s="981"/>
      <c r="L45" s="979">
        <f t="shared" si="47"/>
        <v>0</v>
      </c>
      <c r="M45" s="977"/>
      <c r="N45" s="979"/>
      <c r="O45" s="973"/>
      <c r="P45" s="364">
        <v>5</v>
      </c>
      <c r="Q45" s="236"/>
      <c r="R45" s="237" t="str">
        <f t="shared" si="53"/>
        <v/>
      </c>
      <c r="S45" s="354"/>
      <c r="T45" s="354"/>
      <c r="U45" s="370" t="str">
        <f t="shared" si="48"/>
        <v/>
      </c>
      <c r="V45" s="354"/>
      <c r="W45" s="354"/>
      <c r="X45" s="354"/>
      <c r="Y45" s="371" t="str">
        <f t="shared" si="54"/>
        <v/>
      </c>
      <c r="Z45" s="372" t="str">
        <f t="shared" si="49"/>
        <v/>
      </c>
      <c r="AA45" s="370" t="str">
        <f t="shared" si="50"/>
        <v/>
      </c>
      <c r="AB45" s="372" t="str">
        <f t="shared" si="51"/>
        <v/>
      </c>
      <c r="AC45" s="370" t="str">
        <f t="shared" si="55"/>
        <v/>
      </c>
      <c r="AD45" s="373" t="str">
        <f t="shared" ref="AD45:AD46" si="56">IFERROR(IF(OR(AND(Z45="Muy Baja",AB45="Leve"),AND(Z45="Muy Baja",AB45="Menor"),AND(Z45="Baja",AB45="Leve")),"Bajo",IF(OR(AND(Z45="Muy baja",AB45="Moderado"),AND(Z45="Baja",AB45="Menor"),AND(Z45="Baja",AB45="Moderado"),AND(Z45="Media",AB45="Leve"),AND(Z45="Media",AB45="Menor"),AND(Z45="Media",AB45="Moderado"),AND(Z45="Alta",AB45="Leve"),AND(Z45="Alta",AB45="Menor")),"Moderado",IF(OR(AND(Z45="Muy Baja",AB45="Mayor"),AND(Z45="Baja",AB45="Mayor"),AND(Z45="Media",AB45="Mayor"),AND(Z45="Alta",AB45="Moderado"),AND(Z45="Alta",AB45="Mayor"),AND(Z45="Muy Alta",AB45="Leve"),AND(Z45="Muy Alta",AB45="Menor"),AND(Z45="Muy Alta",AB45="Moderado"),AND(Z45="Muy Alta",AB45="Mayor")),"Alto",IF(OR(AND(Z45="Muy Baja",AB45="Catastrófico"),AND(Z45="Baja",AB45="Catastrófico"),AND(Z45="Media",AB45="Catastrófico"),AND(Z45="Alta",AB45="Catastrófico"),AND(Z45="Muy Alta",AB45="Catastrófico")),"Extremo","")))),"")</f>
        <v/>
      </c>
      <c r="AE45" s="975"/>
      <c r="AF45" s="356"/>
      <c r="AG45" s="358"/>
      <c r="AH45" s="241"/>
      <c r="AI45" s="241"/>
      <c r="AJ45" s="933"/>
      <c r="AK45" s="933"/>
      <c r="AL45" s="933"/>
      <c r="AM45" s="241"/>
      <c r="AN45" s="358"/>
      <c r="AO45" s="933"/>
      <c r="AP45" s="933"/>
      <c r="AQ45" s="933"/>
      <c r="AR45" s="933"/>
      <c r="AS45" s="933"/>
      <c r="AT45" s="987"/>
      <c r="AU45" s="125"/>
      <c r="AV45" s="125"/>
      <c r="AW45" s="125"/>
      <c r="AX45" s="125"/>
      <c r="AY45" s="125"/>
      <c r="AZ45" s="125"/>
      <c r="BA45" s="125"/>
      <c r="BB45" s="125"/>
      <c r="BC45" s="125"/>
      <c r="BD45" s="125"/>
      <c r="BE45" s="125"/>
      <c r="BF45" s="125"/>
      <c r="BG45" s="125"/>
      <c r="BH45" s="125"/>
      <c r="BI45" s="125"/>
      <c r="BJ45" s="125"/>
      <c r="BK45" s="125"/>
    </row>
    <row r="46" spans="1:63" s="113" customFormat="1" ht="17.25" thickBot="1" x14ac:dyDescent="0.25">
      <c r="A46" s="969"/>
      <c r="B46" s="970"/>
      <c r="C46" s="933"/>
      <c r="D46" s="933"/>
      <c r="E46" s="933"/>
      <c r="F46" s="849"/>
      <c r="G46" s="933"/>
      <c r="H46" s="935"/>
      <c r="I46" s="977"/>
      <c r="J46" s="979"/>
      <c r="K46" s="981"/>
      <c r="L46" s="979">
        <f t="shared" si="47"/>
        <v>0</v>
      </c>
      <c r="M46" s="977"/>
      <c r="N46" s="979"/>
      <c r="O46" s="973"/>
      <c r="P46" s="364">
        <v>6</v>
      </c>
      <c r="Q46" s="236"/>
      <c r="R46" s="237" t="str">
        <f t="shared" si="53"/>
        <v/>
      </c>
      <c r="S46" s="354"/>
      <c r="T46" s="354"/>
      <c r="U46" s="370" t="str">
        <f t="shared" si="48"/>
        <v/>
      </c>
      <c r="V46" s="354"/>
      <c r="W46" s="354"/>
      <c r="X46" s="354"/>
      <c r="Y46" s="371" t="str">
        <f t="shared" si="54"/>
        <v/>
      </c>
      <c r="Z46" s="372" t="str">
        <f t="shared" si="49"/>
        <v/>
      </c>
      <c r="AA46" s="370" t="str">
        <f t="shared" si="50"/>
        <v/>
      </c>
      <c r="AB46" s="372" t="str">
        <f t="shared" si="51"/>
        <v/>
      </c>
      <c r="AC46" s="370" t="str">
        <f t="shared" si="55"/>
        <v/>
      </c>
      <c r="AD46" s="373" t="str">
        <f t="shared" si="56"/>
        <v/>
      </c>
      <c r="AE46" s="975"/>
      <c r="AF46" s="356"/>
      <c r="AG46" s="358"/>
      <c r="AH46" s="241"/>
      <c r="AI46" s="241"/>
      <c r="AJ46" s="933"/>
      <c r="AK46" s="933"/>
      <c r="AL46" s="933"/>
      <c r="AM46" s="241"/>
      <c r="AN46" s="358"/>
      <c r="AO46" s="933"/>
      <c r="AP46" s="933"/>
      <c r="AQ46" s="933"/>
      <c r="AR46" s="933"/>
      <c r="AS46" s="933"/>
      <c r="AT46" s="987"/>
      <c r="AU46" s="125"/>
      <c r="AV46" s="125"/>
      <c r="AW46" s="125"/>
      <c r="AX46" s="125"/>
      <c r="AY46" s="125"/>
      <c r="AZ46" s="125"/>
      <c r="BA46" s="125"/>
      <c r="BB46" s="125"/>
      <c r="BC46" s="125"/>
      <c r="BD46" s="125"/>
      <c r="BE46" s="125"/>
      <c r="BF46" s="125"/>
      <c r="BG46" s="125"/>
      <c r="BH46" s="125"/>
      <c r="BI46" s="125"/>
      <c r="BJ46" s="125"/>
      <c r="BK46" s="125"/>
    </row>
    <row r="47" spans="1:63" s="113" customFormat="1" ht="16.5" customHeight="1" x14ac:dyDescent="0.2">
      <c r="A47" s="969">
        <v>7</v>
      </c>
      <c r="B47" s="970"/>
      <c r="C47" s="933"/>
      <c r="D47" s="933"/>
      <c r="E47" s="933"/>
      <c r="F47" s="849" t="s">
        <v>392</v>
      </c>
      <c r="G47" s="933"/>
      <c r="H47" s="935"/>
      <c r="I47" s="977" t="str">
        <f>IF(H47&lt;=0,"",IF(H47&lt;=2,"Muy Baja",IF(H47&lt;=24,"Baja",IF(H47&lt;=500,"Media",IF(H47&lt;=5000,"Alta","Muy Alta")))))</f>
        <v/>
      </c>
      <c r="J47" s="979" t="str">
        <f>IF(I47="","",IF(I47="Muy Baja",0.2,IF(I47="Baja",0.4,IF(I47="Media",0.6,IF(I47="Alta",0.8,IF(I47="Muy Alta",1,))))))</f>
        <v/>
      </c>
      <c r="K47" s="980"/>
      <c r="L47" s="979">
        <f>IF(NOT(ISERROR(MATCH(K47,'Tabla Impacto'!$B$221:$B$223,0))),'Tabla Impacto'!$F$223&amp;"Por favor no seleccionar los criterios de impacto(Afectación Económica o presupuestal y Pérdida Reputacional)",K47)</f>
        <v>0</v>
      </c>
      <c r="M47" s="977" t="str">
        <f>IF(OR(L47='Tabla Impacto'!$C$11,L47='Tabla Impacto'!$D$11),"Leve",IF(OR(L47='Tabla Impacto'!$C$12,L47='Tabla Impacto'!$D$12),"Menor",IF(OR(L47='Tabla Impacto'!$C$13,L47='Tabla Impacto'!$D$13),"Moderado",IF(OR(L47='Tabla Impacto'!$C$14,L47='Tabla Impacto'!$D$14),"Mayor",IF(OR(L47='Tabla Impacto'!$C$15,L47='Tabla Impacto'!$D$15),"Catastrófico","")))))</f>
        <v/>
      </c>
      <c r="N47" s="979" t="str">
        <f>IF(M47="","",IF(M47="Leve",0.2,IF(M47="Menor",0.4,IF(M47="Moderado",0.6,IF(M47="Mayor",0.8,IF(M47="Catastrófico",1,))))))</f>
        <v/>
      </c>
      <c r="O47" s="973" t="str">
        <f>IF(OR(AND(I47="Muy Baja",M47="Leve"),AND(I47="Muy Baja",M47="Menor"),AND(I47="Baja",M47="Leve")),"Bajo",IF(OR(AND(I47="Muy baja",M47="Moderado"),AND(I47="Baja",M47="Menor"),AND(I47="Baja",M47="Moderado"),AND(I47="Media",M47="Leve"),AND(I47="Media",M47="Menor"),AND(I47="Media",M47="Moderado"),AND(I47="Alta",M47="Leve"),AND(I47="Alta",M47="Menor")),"Moderado",IF(OR(AND(I47="Muy Baja",M47="Mayor"),AND(I47="Baja",M47="Mayor"),AND(I47="Media",M47="Mayor"),AND(I47="Alta",M47="Moderado"),AND(I47="Alta",M47="Mayor"),AND(I47="Muy Alta",M47="Leve"),AND(I47="Muy Alta",M47="Menor"),AND(I47="Muy Alta",M47="Moderado"),AND(I47="Muy Alta",M47="Mayor")),"Alto",IF(OR(AND(I47="Muy Baja",M47="Catastrófico"),AND(I47="Baja",M47="Catastrófico"),AND(I47="Media",M47="Catastrófico"),AND(I47="Alta",M47="Catastrófico"),AND(I47="Muy Alta",M47="Catastrófico")),"Extremo",""))))</f>
        <v/>
      </c>
      <c r="P47" s="364">
        <v>1</v>
      </c>
      <c r="Q47" s="236"/>
      <c r="R47" s="237" t="str">
        <f>IF(OR(S47="Preventivo",S47="Detectivo"),"Probabilidad",IF(S47="Correctivo","Impacto",""))</f>
        <v/>
      </c>
      <c r="S47" s="354"/>
      <c r="T47" s="354"/>
      <c r="U47" s="370" t="str">
        <f>IF(AND(S47="Preventivo",T47="Automático"),"50%",IF(AND(S47="Preventivo",T47="Manual"),"40%",IF(AND(S47="Detectivo",T47="Automático"),"40%",IF(AND(S47="Detectivo",T47="Manual"),"30%",IF(AND(S47="Correctivo",T47="Automático"),"35%",IF(AND(S47="Correctivo",T47="Manual"),"25%",""))))))</f>
        <v/>
      </c>
      <c r="V47" s="354"/>
      <c r="W47" s="354"/>
      <c r="X47" s="354"/>
      <c r="Y47" s="371" t="str">
        <f>IFERROR(IF(R47="Probabilidad",(J47-(+J47*U47)),IF(R47="Impacto",J47,"")),"")</f>
        <v/>
      </c>
      <c r="Z47" s="372" t="str">
        <f>IFERROR(IF(Y47="","",IF(Y47&lt;=0.2,"Muy Baja",IF(Y47&lt;=0.4,"Baja",IF(Y47&lt;=0.6,"Media",IF(Y47&lt;=0.8,"Alta","Muy Alta"))))),"")</f>
        <v/>
      </c>
      <c r="AA47" s="370" t="str">
        <f>+Y47</f>
        <v/>
      </c>
      <c r="AB47" s="372" t="str">
        <f>IFERROR(IF(AC47="","",IF(AC47&lt;=0.2,"Leve",IF(AC47&lt;=0.4,"Menor",IF(AC47&lt;=0.6,"Moderado",IF(AC47&lt;=0.8,"Mayor","Catastrófico"))))),"")</f>
        <v/>
      </c>
      <c r="AC47" s="370" t="str">
        <f>IFERROR(IF(R47="Impacto",(N47-(+N47*U47)),IF(R47="Probabilidad",N47,"")),"")</f>
        <v/>
      </c>
      <c r="AD47" s="373" t="str">
        <f>IFERROR(IF(OR(AND(Z47="Muy Baja",AB47="Leve"),AND(Z47="Muy Baja",AB47="Menor"),AND(Z47="Baja",AB47="Leve")),"Bajo",IF(OR(AND(Z47="Muy baja",AB47="Moderado"),AND(Z47="Baja",AB47="Menor"),AND(Z47="Baja",AB47="Moderado"),AND(Z47="Media",AB47="Leve"),AND(Z47="Media",AB47="Menor"),AND(Z47="Media",AB47="Moderado"),AND(Z47="Alta",AB47="Leve"),AND(Z47="Alta",AB47="Menor")),"Moderado",IF(OR(AND(Z47="Muy Baja",AB47="Mayor"),AND(Z47="Baja",AB47="Mayor"),AND(Z47="Media",AB47="Mayor"),AND(Z47="Alta",AB47="Moderado"),AND(Z47="Alta",AB47="Mayor"),AND(Z47="Muy Alta",AB47="Leve"),AND(Z47="Muy Alta",AB47="Menor"),AND(Z47="Muy Alta",AB47="Moderado"),AND(Z47="Muy Alta",AB47="Mayor")),"Alto",IF(OR(AND(Z47="Muy Baja",AB47="Catastrófico"),AND(Z47="Baja",AB47="Catastrófico"),AND(Z47="Media",AB47="Catastrófico"),AND(Z47="Alta",AB47="Catastrófico"),AND(Z47="Muy Alta",AB47="Catastrófico")),"Extremo","")))),"")</f>
        <v/>
      </c>
      <c r="AE47" s="975"/>
      <c r="AF47" s="356"/>
      <c r="AG47" s="358"/>
      <c r="AH47" s="241"/>
      <c r="AI47" s="241"/>
      <c r="AJ47" s="933"/>
      <c r="AK47" s="933"/>
      <c r="AL47" s="933"/>
      <c r="AM47" s="241"/>
      <c r="AN47" s="358"/>
      <c r="AO47" s="933"/>
      <c r="AP47" s="933"/>
      <c r="AQ47" s="988"/>
      <c r="AR47" s="933"/>
      <c r="AS47" s="933"/>
      <c r="AT47" s="987"/>
      <c r="AU47" s="125"/>
      <c r="AV47" s="125"/>
      <c r="AW47" s="125"/>
      <c r="AX47" s="125"/>
      <c r="AY47" s="125"/>
      <c r="AZ47" s="125"/>
      <c r="BA47" s="125"/>
      <c r="BB47" s="125"/>
      <c r="BC47" s="125"/>
      <c r="BD47" s="125"/>
      <c r="BE47" s="125"/>
      <c r="BF47" s="125"/>
      <c r="BG47" s="125"/>
      <c r="BH47" s="125"/>
      <c r="BI47" s="125"/>
      <c r="BJ47" s="125"/>
      <c r="BK47" s="125"/>
    </row>
    <row r="48" spans="1:63" s="113" customFormat="1" x14ac:dyDescent="0.2">
      <c r="A48" s="969"/>
      <c r="B48" s="970"/>
      <c r="C48" s="933"/>
      <c r="D48" s="933"/>
      <c r="E48" s="933"/>
      <c r="F48" s="849"/>
      <c r="G48" s="933"/>
      <c r="H48" s="935"/>
      <c r="I48" s="977"/>
      <c r="J48" s="979"/>
      <c r="K48" s="981"/>
      <c r="L48" s="979">
        <f t="shared" ref="L48:L52" si="57">IF(NOT(ISERROR(MATCH(K48,_xlfn.ANCHORARRAY(F59),0))),J61&amp;"Por favor no seleccionar los criterios de impacto",K48)</f>
        <v>0</v>
      </c>
      <c r="M48" s="977"/>
      <c r="N48" s="979"/>
      <c r="O48" s="973"/>
      <c r="P48" s="364">
        <v>2</v>
      </c>
      <c r="Q48" s="236"/>
      <c r="R48" s="237" t="str">
        <f>IF(OR(S48="Preventivo",S48="Detectivo"),"Probabilidad",IF(S48="Correctivo","Impacto",""))</f>
        <v/>
      </c>
      <c r="S48" s="354"/>
      <c r="T48" s="354"/>
      <c r="U48" s="370" t="str">
        <f t="shared" ref="U48:U52" si="58">IF(AND(S48="Preventivo",T48="Automático"),"50%",IF(AND(S48="Preventivo",T48="Manual"),"40%",IF(AND(S48="Detectivo",T48="Automático"),"40%",IF(AND(S48="Detectivo",T48="Manual"),"30%",IF(AND(S48="Correctivo",T48="Automático"),"35%",IF(AND(S48="Correctivo",T48="Manual"),"25%",""))))))</f>
        <v/>
      </c>
      <c r="V48" s="354"/>
      <c r="W48" s="354"/>
      <c r="X48" s="354"/>
      <c r="Y48" s="371" t="str">
        <f>IFERROR(IF(AND(R47="Probabilidad",R48="Probabilidad"),(AA47-(+AA47*U48)),IF(R48="Probabilidad",(J47-(+J47*U48)),IF(R48="Impacto",AA47,""))),"")</f>
        <v/>
      </c>
      <c r="Z48" s="372" t="str">
        <f t="shared" ref="Z48:Z52" si="59">IFERROR(IF(Y48="","",IF(Y48&lt;=0.2,"Muy Baja",IF(Y48&lt;=0.4,"Baja",IF(Y48&lt;=0.6,"Media",IF(Y48&lt;=0.8,"Alta","Muy Alta"))))),"")</f>
        <v/>
      </c>
      <c r="AA48" s="370" t="str">
        <f t="shared" ref="AA48:AA52" si="60">+Y48</f>
        <v/>
      </c>
      <c r="AB48" s="372" t="str">
        <f t="shared" ref="AB48:AB52" si="61">IFERROR(IF(AC48="","",IF(AC48&lt;=0.2,"Leve",IF(AC48&lt;=0.4,"Menor",IF(AC48&lt;=0.6,"Moderado",IF(AC48&lt;=0.8,"Mayor","Catastrófico"))))),"")</f>
        <v/>
      </c>
      <c r="AC48" s="370" t="str">
        <f>IFERROR(IF(AND(R47="Impacto",R48="Impacto"),(AC47-(+AC47*U48)),IF(R48="Impacto",(N47-(+N47*U48)),IF(R48="Probabilidad",AC47,""))),"")</f>
        <v/>
      </c>
      <c r="AD48" s="373" t="str">
        <f t="shared" ref="AD48:AD49" si="62">IFERROR(IF(OR(AND(Z48="Muy Baja",AB48="Leve"),AND(Z48="Muy Baja",AB48="Menor"),AND(Z48="Baja",AB48="Leve")),"Bajo",IF(OR(AND(Z48="Muy baja",AB48="Moderado"),AND(Z48="Baja",AB48="Menor"),AND(Z48="Baja",AB48="Moderado"),AND(Z48="Media",AB48="Leve"),AND(Z48="Media",AB48="Menor"),AND(Z48="Media",AB48="Moderado"),AND(Z48="Alta",AB48="Leve"),AND(Z48="Alta",AB48="Menor")),"Moderado",IF(OR(AND(Z48="Muy Baja",AB48="Mayor"),AND(Z48="Baja",AB48="Mayor"),AND(Z48="Media",AB48="Mayor"),AND(Z48="Alta",AB48="Moderado"),AND(Z48="Alta",AB48="Mayor"),AND(Z48="Muy Alta",AB48="Leve"),AND(Z48="Muy Alta",AB48="Menor"),AND(Z48="Muy Alta",AB48="Moderado"),AND(Z48="Muy Alta",AB48="Mayor")),"Alto",IF(OR(AND(Z48="Muy Baja",AB48="Catastrófico"),AND(Z48="Baja",AB48="Catastrófico"),AND(Z48="Media",AB48="Catastrófico"),AND(Z48="Alta",AB48="Catastrófico"),AND(Z48="Muy Alta",AB48="Catastrófico")),"Extremo","")))),"")</f>
        <v/>
      </c>
      <c r="AE48" s="975"/>
      <c r="AF48" s="356"/>
      <c r="AG48" s="358"/>
      <c r="AH48" s="241"/>
      <c r="AI48" s="241"/>
      <c r="AJ48" s="933"/>
      <c r="AK48" s="933"/>
      <c r="AL48" s="933"/>
      <c r="AM48" s="241"/>
      <c r="AN48" s="358"/>
      <c r="AO48" s="933"/>
      <c r="AP48" s="933"/>
      <c r="AQ48" s="933"/>
      <c r="AR48" s="933"/>
      <c r="AS48" s="933"/>
      <c r="AT48" s="987"/>
      <c r="AU48" s="125"/>
      <c r="AV48" s="125"/>
      <c r="AW48" s="125"/>
      <c r="AX48" s="125"/>
      <c r="AY48" s="125"/>
      <c r="AZ48" s="125"/>
      <c r="BA48" s="125"/>
      <c r="BB48" s="125"/>
      <c r="BC48" s="125"/>
      <c r="BD48" s="125"/>
      <c r="BE48" s="125"/>
      <c r="BF48" s="125"/>
      <c r="BG48" s="125"/>
      <c r="BH48" s="125"/>
      <c r="BI48" s="125"/>
      <c r="BJ48" s="125"/>
      <c r="BK48" s="125"/>
    </row>
    <row r="49" spans="1:63" s="113" customFormat="1" x14ac:dyDescent="0.2">
      <c r="A49" s="969"/>
      <c r="B49" s="970"/>
      <c r="C49" s="933"/>
      <c r="D49" s="933"/>
      <c r="E49" s="933"/>
      <c r="F49" s="849"/>
      <c r="G49" s="933"/>
      <c r="H49" s="935"/>
      <c r="I49" s="977"/>
      <c r="J49" s="979"/>
      <c r="K49" s="981"/>
      <c r="L49" s="979">
        <f t="shared" si="57"/>
        <v>0</v>
      </c>
      <c r="M49" s="977"/>
      <c r="N49" s="979"/>
      <c r="O49" s="973"/>
      <c r="P49" s="364">
        <v>3</v>
      </c>
      <c r="Q49" s="242"/>
      <c r="R49" s="237" t="str">
        <f>IF(OR(S49="Preventivo",S49="Detectivo"),"Probabilidad",IF(S49="Correctivo","Impacto",""))</f>
        <v/>
      </c>
      <c r="S49" s="354"/>
      <c r="T49" s="354"/>
      <c r="U49" s="370" t="str">
        <f t="shared" si="58"/>
        <v/>
      </c>
      <c r="V49" s="354"/>
      <c r="W49" s="354"/>
      <c r="X49" s="354"/>
      <c r="Y49" s="371" t="str">
        <f>IFERROR(IF(AND(R48="Probabilidad",R49="Probabilidad"),(AA48-(+AA48*U49)),IF(AND(R48="Impacto",R49="Probabilidad"),(AA47-(+AA47*U49)),IF(R49="Impacto",AA48,""))),"")</f>
        <v/>
      </c>
      <c r="Z49" s="372" t="str">
        <f t="shared" si="59"/>
        <v/>
      </c>
      <c r="AA49" s="370" t="str">
        <f t="shared" si="60"/>
        <v/>
      </c>
      <c r="AB49" s="372" t="str">
        <f t="shared" si="61"/>
        <v/>
      </c>
      <c r="AC49" s="370" t="str">
        <f>IFERROR(IF(AND(R48="Impacto",R49="Impacto"),(AC48-(+AC48*U49)),IF(AND(R48="Probabilidad",R49="Impacto"),(AC47-(+AC47*U49)),IF(R49="Probabilidad",AC48,""))),"")</f>
        <v/>
      </c>
      <c r="AD49" s="373" t="str">
        <f t="shared" si="62"/>
        <v/>
      </c>
      <c r="AE49" s="975"/>
      <c r="AF49" s="356"/>
      <c r="AG49" s="358"/>
      <c r="AH49" s="241"/>
      <c r="AI49" s="241"/>
      <c r="AJ49" s="933"/>
      <c r="AK49" s="933"/>
      <c r="AL49" s="933"/>
      <c r="AM49" s="241"/>
      <c r="AN49" s="358"/>
      <c r="AO49" s="933"/>
      <c r="AP49" s="933"/>
      <c r="AQ49" s="933"/>
      <c r="AR49" s="933"/>
      <c r="AS49" s="933"/>
      <c r="AT49" s="987"/>
      <c r="AU49" s="125"/>
      <c r="AV49" s="125"/>
      <c r="AW49" s="125"/>
      <c r="AX49" s="125"/>
      <c r="AY49" s="125"/>
      <c r="AZ49" s="125"/>
      <c r="BA49" s="125"/>
      <c r="BB49" s="125"/>
      <c r="BC49" s="125"/>
      <c r="BD49" s="125"/>
      <c r="BE49" s="125"/>
      <c r="BF49" s="125"/>
      <c r="BG49" s="125"/>
      <c r="BH49" s="125"/>
      <c r="BI49" s="125"/>
      <c r="BJ49" s="125"/>
      <c r="BK49" s="125"/>
    </row>
    <row r="50" spans="1:63" s="113" customFormat="1" x14ac:dyDescent="0.2">
      <c r="A50" s="969"/>
      <c r="B50" s="970"/>
      <c r="C50" s="933"/>
      <c r="D50" s="933"/>
      <c r="E50" s="933"/>
      <c r="F50" s="849"/>
      <c r="G50" s="933"/>
      <c r="H50" s="935"/>
      <c r="I50" s="977"/>
      <c r="J50" s="979"/>
      <c r="K50" s="981"/>
      <c r="L50" s="979">
        <f t="shared" si="57"/>
        <v>0</v>
      </c>
      <c r="M50" s="977"/>
      <c r="N50" s="979"/>
      <c r="O50" s="973"/>
      <c r="P50" s="364">
        <v>4</v>
      </c>
      <c r="Q50" s="236"/>
      <c r="R50" s="237" t="str">
        <f t="shared" ref="R50:R52" si="63">IF(OR(S50="Preventivo",S50="Detectivo"),"Probabilidad",IF(S50="Correctivo","Impacto",""))</f>
        <v/>
      </c>
      <c r="S50" s="354"/>
      <c r="T50" s="354"/>
      <c r="U50" s="370" t="str">
        <f t="shared" si="58"/>
        <v/>
      </c>
      <c r="V50" s="354"/>
      <c r="W50" s="354"/>
      <c r="X50" s="354"/>
      <c r="Y50" s="371" t="str">
        <f t="shared" ref="Y50:Y52" si="64">IFERROR(IF(AND(R49="Probabilidad",R50="Probabilidad"),(AA49-(+AA49*U50)),IF(AND(R49="Impacto",R50="Probabilidad"),(AA48-(+AA48*U50)),IF(R50="Impacto",AA49,""))),"")</f>
        <v/>
      </c>
      <c r="Z50" s="372" t="str">
        <f t="shared" si="59"/>
        <v/>
      </c>
      <c r="AA50" s="370" t="str">
        <f t="shared" si="60"/>
        <v/>
      </c>
      <c r="AB50" s="372" t="str">
        <f t="shared" si="61"/>
        <v/>
      </c>
      <c r="AC50" s="370" t="str">
        <f t="shared" ref="AC50:AC52" si="65">IFERROR(IF(AND(R49="Impacto",R50="Impacto"),(AC49-(+AC49*U50)),IF(AND(R49="Probabilidad",R50="Impacto"),(AC48-(+AC48*U50)),IF(R50="Probabilidad",AC49,""))),"")</f>
        <v/>
      </c>
      <c r="AD50" s="373" t="str">
        <f>IFERROR(IF(OR(AND(Z50="Muy Baja",AB50="Leve"),AND(Z50="Muy Baja",AB50="Menor"),AND(Z50="Baja",AB50="Leve")),"Bajo",IF(OR(AND(Z50="Muy baja",AB50="Moderado"),AND(Z50="Baja",AB50="Menor"),AND(Z50="Baja",AB50="Moderado"),AND(Z50="Media",AB50="Leve"),AND(Z50="Media",AB50="Menor"),AND(Z50="Media",AB50="Moderado"),AND(Z50="Alta",AB50="Leve"),AND(Z50="Alta",AB50="Menor")),"Moderado",IF(OR(AND(Z50="Muy Baja",AB50="Mayor"),AND(Z50="Baja",AB50="Mayor"),AND(Z50="Media",AB50="Mayor"),AND(Z50="Alta",AB50="Moderado"),AND(Z50="Alta",AB50="Mayor"),AND(Z50="Muy Alta",AB50="Leve"),AND(Z50="Muy Alta",AB50="Menor"),AND(Z50="Muy Alta",AB50="Moderado"),AND(Z50="Muy Alta",AB50="Mayor")),"Alto",IF(OR(AND(Z50="Muy Baja",AB50="Catastrófico"),AND(Z50="Baja",AB50="Catastrófico"),AND(Z50="Media",AB50="Catastrófico"),AND(Z50="Alta",AB50="Catastrófico"),AND(Z50="Muy Alta",AB50="Catastrófico")),"Extremo","")))),"")</f>
        <v/>
      </c>
      <c r="AE50" s="975"/>
      <c r="AF50" s="356"/>
      <c r="AG50" s="358"/>
      <c r="AH50" s="241"/>
      <c r="AI50" s="241"/>
      <c r="AJ50" s="933"/>
      <c r="AK50" s="933"/>
      <c r="AL50" s="933"/>
      <c r="AM50" s="241"/>
      <c r="AN50" s="358"/>
      <c r="AO50" s="933"/>
      <c r="AP50" s="933"/>
      <c r="AQ50" s="933"/>
      <c r="AR50" s="933"/>
      <c r="AS50" s="933"/>
      <c r="AT50" s="987"/>
      <c r="AU50" s="125"/>
      <c r="AV50" s="125"/>
      <c r="AW50" s="125"/>
      <c r="AX50" s="125"/>
      <c r="AY50" s="125"/>
      <c r="AZ50" s="125"/>
      <c r="BA50" s="125"/>
      <c r="BB50" s="125"/>
      <c r="BC50" s="125"/>
      <c r="BD50" s="125"/>
      <c r="BE50" s="125"/>
      <c r="BF50" s="125"/>
      <c r="BG50" s="125"/>
      <c r="BH50" s="125"/>
      <c r="BI50" s="125"/>
      <c r="BJ50" s="125"/>
      <c r="BK50" s="125"/>
    </row>
    <row r="51" spans="1:63" s="113" customFormat="1" x14ac:dyDescent="0.2">
      <c r="A51" s="969"/>
      <c r="B51" s="970"/>
      <c r="C51" s="933"/>
      <c r="D51" s="933"/>
      <c r="E51" s="933"/>
      <c r="F51" s="849"/>
      <c r="G51" s="933"/>
      <c r="H51" s="935"/>
      <c r="I51" s="977"/>
      <c r="J51" s="979"/>
      <c r="K51" s="981"/>
      <c r="L51" s="979">
        <f t="shared" si="57"/>
        <v>0</v>
      </c>
      <c r="M51" s="977"/>
      <c r="N51" s="979"/>
      <c r="O51" s="973"/>
      <c r="P51" s="364">
        <v>5</v>
      </c>
      <c r="Q51" s="236"/>
      <c r="R51" s="237" t="str">
        <f t="shared" si="63"/>
        <v/>
      </c>
      <c r="S51" s="354"/>
      <c r="T51" s="354"/>
      <c r="U51" s="370" t="str">
        <f t="shared" si="58"/>
        <v/>
      </c>
      <c r="V51" s="354"/>
      <c r="W51" s="354"/>
      <c r="X51" s="354"/>
      <c r="Y51" s="371" t="str">
        <f t="shared" si="64"/>
        <v/>
      </c>
      <c r="Z51" s="372" t="str">
        <f t="shared" si="59"/>
        <v/>
      </c>
      <c r="AA51" s="370" t="str">
        <f t="shared" si="60"/>
        <v/>
      </c>
      <c r="AB51" s="372" t="str">
        <f t="shared" si="61"/>
        <v/>
      </c>
      <c r="AC51" s="370" t="str">
        <f t="shared" si="65"/>
        <v/>
      </c>
      <c r="AD51" s="373" t="str">
        <f t="shared" ref="AD51:AD52" si="66">IFERROR(IF(OR(AND(Z51="Muy Baja",AB51="Leve"),AND(Z51="Muy Baja",AB51="Menor"),AND(Z51="Baja",AB51="Leve")),"Bajo",IF(OR(AND(Z51="Muy baja",AB51="Moderado"),AND(Z51="Baja",AB51="Menor"),AND(Z51="Baja",AB51="Moderado"),AND(Z51="Media",AB51="Leve"),AND(Z51="Media",AB51="Menor"),AND(Z51="Media",AB51="Moderado"),AND(Z51="Alta",AB51="Leve"),AND(Z51="Alta",AB51="Menor")),"Moderado",IF(OR(AND(Z51="Muy Baja",AB51="Mayor"),AND(Z51="Baja",AB51="Mayor"),AND(Z51="Media",AB51="Mayor"),AND(Z51="Alta",AB51="Moderado"),AND(Z51="Alta",AB51="Mayor"),AND(Z51="Muy Alta",AB51="Leve"),AND(Z51="Muy Alta",AB51="Menor"),AND(Z51="Muy Alta",AB51="Moderado"),AND(Z51="Muy Alta",AB51="Mayor")),"Alto",IF(OR(AND(Z51="Muy Baja",AB51="Catastrófico"),AND(Z51="Baja",AB51="Catastrófico"),AND(Z51="Media",AB51="Catastrófico"),AND(Z51="Alta",AB51="Catastrófico"),AND(Z51="Muy Alta",AB51="Catastrófico")),"Extremo","")))),"")</f>
        <v/>
      </c>
      <c r="AE51" s="975"/>
      <c r="AF51" s="356"/>
      <c r="AG51" s="358"/>
      <c r="AH51" s="241"/>
      <c r="AI51" s="241"/>
      <c r="AJ51" s="933"/>
      <c r="AK51" s="933"/>
      <c r="AL51" s="933"/>
      <c r="AM51" s="241"/>
      <c r="AN51" s="358"/>
      <c r="AO51" s="933"/>
      <c r="AP51" s="933"/>
      <c r="AQ51" s="933"/>
      <c r="AR51" s="933"/>
      <c r="AS51" s="933"/>
      <c r="AT51" s="987"/>
      <c r="AU51" s="125"/>
      <c r="AV51" s="125"/>
      <c r="AW51" s="125"/>
      <c r="AX51" s="125"/>
      <c r="AY51" s="125"/>
      <c r="AZ51" s="125"/>
      <c r="BA51" s="125"/>
      <c r="BB51" s="125"/>
      <c r="BC51" s="125"/>
      <c r="BD51" s="125"/>
      <c r="BE51" s="125"/>
      <c r="BF51" s="125"/>
      <c r="BG51" s="125"/>
      <c r="BH51" s="125"/>
      <c r="BI51" s="125"/>
      <c r="BJ51" s="125"/>
      <c r="BK51" s="125"/>
    </row>
    <row r="52" spans="1:63" s="113" customFormat="1" ht="17.25" thickBot="1" x14ac:dyDescent="0.25">
      <c r="A52" s="969"/>
      <c r="B52" s="970"/>
      <c r="C52" s="933"/>
      <c r="D52" s="933"/>
      <c r="E52" s="933"/>
      <c r="F52" s="849"/>
      <c r="G52" s="933"/>
      <c r="H52" s="935"/>
      <c r="I52" s="977"/>
      <c r="J52" s="979"/>
      <c r="K52" s="981"/>
      <c r="L52" s="979">
        <f t="shared" si="57"/>
        <v>0</v>
      </c>
      <c r="M52" s="977"/>
      <c r="N52" s="979"/>
      <c r="O52" s="973"/>
      <c r="P52" s="364">
        <v>6</v>
      </c>
      <c r="Q52" s="236"/>
      <c r="R52" s="237" t="str">
        <f t="shared" si="63"/>
        <v/>
      </c>
      <c r="S52" s="354"/>
      <c r="T52" s="354"/>
      <c r="U52" s="370" t="str">
        <f t="shared" si="58"/>
        <v/>
      </c>
      <c r="V52" s="354"/>
      <c r="W52" s="354"/>
      <c r="X52" s="354"/>
      <c r="Y52" s="371" t="str">
        <f t="shared" si="64"/>
        <v/>
      </c>
      <c r="Z52" s="372" t="str">
        <f t="shared" si="59"/>
        <v/>
      </c>
      <c r="AA52" s="370" t="str">
        <f t="shared" si="60"/>
        <v/>
      </c>
      <c r="AB52" s="372" t="str">
        <f t="shared" si="61"/>
        <v/>
      </c>
      <c r="AC52" s="370" t="str">
        <f t="shared" si="65"/>
        <v/>
      </c>
      <c r="AD52" s="373" t="str">
        <f t="shared" si="66"/>
        <v/>
      </c>
      <c r="AE52" s="975"/>
      <c r="AF52" s="356"/>
      <c r="AG52" s="358"/>
      <c r="AH52" s="241"/>
      <c r="AI52" s="241"/>
      <c r="AJ52" s="933"/>
      <c r="AK52" s="933"/>
      <c r="AL52" s="933"/>
      <c r="AM52" s="241"/>
      <c r="AN52" s="358"/>
      <c r="AO52" s="933"/>
      <c r="AP52" s="933"/>
      <c r="AQ52" s="933"/>
      <c r="AR52" s="933"/>
      <c r="AS52" s="933"/>
      <c r="AT52" s="987"/>
      <c r="AU52" s="125"/>
      <c r="AV52" s="125"/>
      <c r="AW52" s="125"/>
      <c r="AX52" s="125"/>
      <c r="AY52" s="125"/>
      <c r="AZ52" s="125"/>
      <c r="BA52" s="125"/>
      <c r="BB52" s="125"/>
      <c r="BC52" s="125"/>
      <c r="BD52" s="125"/>
      <c r="BE52" s="125"/>
      <c r="BF52" s="125"/>
      <c r="BG52" s="125"/>
      <c r="BH52" s="125"/>
      <c r="BI52" s="125"/>
      <c r="BJ52" s="125"/>
      <c r="BK52" s="125"/>
    </row>
    <row r="53" spans="1:63" s="113" customFormat="1" ht="16.5" customHeight="1" x14ac:dyDescent="0.2">
      <c r="A53" s="969">
        <v>8</v>
      </c>
      <c r="B53" s="970"/>
      <c r="C53" s="933"/>
      <c r="D53" s="933"/>
      <c r="E53" s="933"/>
      <c r="F53" s="849" t="s">
        <v>392</v>
      </c>
      <c r="G53" s="933"/>
      <c r="H53" s="935"/>
      <c r="I53" s="977" t="str">
        <f>IF(H53&lt;=0,"",IF(H53&lt;=2,"Muy Baja",IF(H53&lt;=24,"Baja",IF(H53&lt;=500,"Media",IF(H53&lt;=5000,"Alta","Muy Alta")))))</f>
        <v/>
      </c>
      <c r="J53" s="979" t="str">
        <f>IF(I53="","",IF(I53="Muy Baja",0.2,IF(I53="Baja",0.4,IF(I53="Media",0.6,IF(I53="Alta",0.8,IF(I53="Muy Alta",1,))))))</f>
        <v/>
      </c>
      <c r="K53" s="980"/>
      <c r="L53" s="979">
        <f>IF(NOT(ISERROR(MATCH(K53,'Tabla Impacto'!$B$221:$B$223,0))),'Tabla Impacto'!$F$223&amp;"Por favor no seleccionar los criterios de impacto(Afectación Económica o presupuestal y Pérdida Reputacional)",K53)</f>
        <v>0</v>
      </c>
      <c r="M53" s="977" t="str">
        <f>IF(OR(L53='Tabla Impacto'!$C$11,L53='Tabla Impacto'!$D$11),"Leve",IF(OR(L53='Tabla Impacto'!$C$12,L53='Tabla Impacto'!$D$12),"Menor",IF(OR(L53='Tabla Impacto'!$C$13,L53='Tabla Impacto'!$D$13),"Moderado",IF(OR(L53='Tabla Impacto'!$C$14,L53='Tabla Impacto'!$D$14),"Mayor",IF(OR(L53='Tabla Impacto'!$C$15,L53='Tabla Impacto'!$D$15),"Catastrófico","")))))</f>
        <v/>
      </c>
      <c r="N53" s="979" t="str">
        <f>IF(M53="","",IF(M53="Leve",0.2,IF(M53="Menor",0.4,IF(M53="Moderado",0.6,IF(M53="Mayor",0.8,IF(M53="Catastrófico",1,))))))</f>
        <v/>
      </c>
      <c r="O53" s="973" t="str">
        <f>IF(OR(AND(I53="Muy Baja",M53="Leve"),AND(I53="Muy Baja",M53="Menor"),AND(I53="Baja",M53="Leve")),"Bajo",IF(OR(AND(I53="Muy baja",M53="Moderado"),AND(I53="Baja",M53="Menor"),AND(I53="Baja",M53="Moderado"),AND(I53="Media",M53="Leve"),AND(I53="Media",M53="Menor"),AND(I53="Media",M53="Moderado"),AND(I53="Alta",M53="Leve"),AND(I53="Alta",M53="Menor")),"Moderado",IF(OR(AND(I53="Muy Baja",M53="Mayor"),AND(I53="Baja",M53="Mayor"),AND(I53="Media",M53="Mayor"),AND(I53="Alta",M53="Moderado"),AND(I53="Alta",M53="Mayor"),AND(I53="Muy Alta",M53="Leve"),AND(I53="Muy Alta",M53="Menor"),AND(I53="Muy Alta",M53="Moderado"),AND(I53="Muy Alta",M53="Mayor")),"Alto",IF(OR(AND(I53="Muy Baja",M53="Catastrófico"),AND(I53="Baja",M53="Catastrófico"),AND(I53="Media",M53="Catastrófico"),AND(I53="Alta",M53="Catastrófico"),AND(I53="Muy Alta",M53="Catastrófico")),"Extremo",""))))</f>
        <v/>
      </c>
      <c r="P53" s="364">
        <v>1</v>
      </c>
      <c r="Q53" s="236"/>
      <c r="R53" s="237" t="str">
        <f>IF(OR(S53="Preventivo",S53="Detectivo"),"Probabilidad",IF(S53="Correctivo","Impacto",""))</f>
        <v/>
      </c>
      <c r="S53" s="354"/>
      <c r="T53" s="354"/>
      <c r="U53" s="370" t="str">
        <f>IF(AND(S53="Preventivo",T53="Automático"),"50%",IF(AND(S53="Preventivo",T53="Manual"),"40%",IF(AND(S53="Detectivo",T53="Automático"),"40%",IF(AND(S53="Detectivo",T53="Manual"),"30%",IF(AND(S53="Correctivo",T53="Automático"),"35%",IF(AND(S53="Correctivo",T53="Manual"),"25%",""))))))</f>
        <v/>
      </c>
      <c r="V53" s="354"/>
      <c r="W53" s="354"/>
      <c r="X53" s="354"/>
      <c r="Y53" s="371" t="str">
        <f>IFERROR(IF(R53="Probabilidad",(J53-(+J53*U53)),IF(R53="Impacto",J53,"")),"")</f>
        <v/>
      </c>
      <c r="Z53" s="372" t="str">
        <f>IFERROR(IF(Y53="","",IF(Y53&lt;=0.2,"Muy Baja",IF(Y53&lt;=0.4,"Baja",IF(Y53&lt;=0.6,"Media",IF(Y53&lt;=0.8,"Alta","Muy Alta"))))),"")</f>
        <v/>
      </c>
      <c r="AA53" s="370" t="str">
        <f>+Y53</f>
        <v/>
      </c>
      <c r="AB53" s="372" t="str">
        <f>IFERROR(IF(AC53="","",IF(AC53&lt;=0.2,"Leve",IF(AC53&lt;=0.4,"Menor",IF(AC53&lt;=0.6,"Moderado",IF(AC53&lt;=0.8,"Mayor","Catastrófico"))))),"")</f>
        <v/>
      </c>
      <c r="AC53" s="370" t="str">
        <f>IFERROR(IF(R53="Impacto",(N53-(+N53*U53)),IF(R53="Probabilidad",N53,"")),"")</f>
        <v/>
      </c>
      <c r="AD53" s="373" t="str">
        <f>IFERROR(IF(OR(AND(Z53="Muy Baja",AB53="Leve"),AND(Z53="Muy Baja",AB53="Menor"),AND(Z53="Baja",AB53="Leve")),"Bajo",IF(OR(AND(Z53="Muy baja",AB53="Moderado"),AND(Z53="Baja",AB53="Menor"),AND(Z53="Baja",AB53="Moderado"),AND(Z53="Media",AB53="Leve"),AND(Z53="Media",AB53="Menor"),AND(Z53="Media",AB53="Moderado"),AND(Z53="Alta",AB53="Leve"),AND(Z53="Alta",AB53="Menor")),"Moderado",IF(OR(AND(Z53="Muy Baja",AB53="Mayor"),AND(Z53="Baja",AB53="Mayor"),AND(Z53="Media",AB53="Mayor"),AND(Z53="Alta",AB53="Moderado"),AND(Z53="Alta",AB53="Mayor"),AND(Z53="Muy Alta",AB53="Leve"),AND(Z53="Muy Alta",AB53="Menor"),AND(Z53="Muy Alta",AB53="Moderado"),AND(Z53="Muy Alta",AB53="Mayor")),"Alto",IF(OR(AND(Z53="Muy Baja",AB53="Catastrófico"),AND(Z53="Baja",AB53="Catastrófico"),AND(Z53="Media",AB53="Catastrófico"),AND(Z53="Alta",AB53="Catastrófico"),AND(Z53="Muy Alta",AB53="Catastrófico")),"Extremo","")))),"")</f>
        <v/>
      </c>
      <c r="AE53" s="975"/>
      <c r="AF53" s="356"/>
      <c r="AG53" s="358"/>
      <c r="AH53" s="241"/>
      <c r="AI53" s="241"/>
      <c r="AJ53" s="933"/>
      <c r="AK53" s="933"/>
      <c r="AL53" s="933"/>
      <c r="AM53" s="241"/>
      <c r="AN53" s="358"/>
      <c r="AO53" s="933"/>
      <c r="AP53" s="933"/>
      <c r="AQ53" s="988"/>
      <c r="AR53" s="933"/>
      <c r="AS53" s="933"/>
      <c r="AT53" s="987"/>
      <c r="AU53" s="125"/>
      <c r="AV53" s="125"/>
      <c r="AW53" s="125"/>
      <c r="AX53" s="125"/>
      <c r="AY53" s="125"/>
      <c r="AZ53" s="125"/>
      <c r="BA53" s="125"/>
      <c r="BB53" s="125"/>
      <c r="BC53" s="125"/>
      <c r="BD53" s="125"/>
      <c r="BE53" s="125"/>
      <c r="BF53" s="125"/>
      <c r="BG53" s="125"/>
      <c r="BH53" s="125"/>
      <c r="BI53" s="125"/>
      <c r="BJ53" s="125"/>
      <c r="BK53" s="125"/>
    </row>
    <row r="54" spans="1:63" s="113" customFormat="1" x14ac:dyDescent="0.2">
      <c r="A54" s="969"/>
      <c r="B54" s="970"/>
      <c r="C54" s="933"/>
      <c r="D54" s="933"/>
      <c r="E54" s="933"/>
      <c r="F54" s="849"/>
      <c r="G54" s="933"/>
      <c r="H54" s="935"/>
      <c r="I54" s="977"/>
      <c r="J54" s="979"/>
      <c r="K54" s="981"/>
      <c r="L54" s="979">
        <f>IF(NOT(ISERROR(MATCH(K54,_xlfn.ANCHORARRAY(F65),0))),J67&amp;"Por favor no seleccionar los criterios de impacto",K54)</f>
        <v>0</v>
      </c>
      <c r="M54" s="977"/>
      <c r="N54" s="979"/>
      <c r="O54" s="973"/>
      <c r="P54" s="364">
        <v>2</v>
      </c>
      <c r="Q54" s="236"/>
      <c r="R54" s="237" t="str">
        <f>IF(OR(S54="Preventivo",S54="Detectivo"),"Probabilidad",IF(S54="Correctivo","Impacto",""))</f>
        <v/>
      </c>
      <c r="S54" s="354"/>
      <c r="T54" s="354"/>
      <c r="U54" s="370" t="str">
        <f t="shared" ref="U54:U58" si="67">IF(AND(S54="Preventivo",T54="Automático"),"50%",IF(AND(S54="Preventivo",T54="Manual"),"40%",IF(AND(S54="Detectivo",T54="Automático"),"40%",IF(AND(S54="Detectivo",T54="Manual"),"30%",IF(AND(S54="Correctivo",T54="Automático"),"35%",IF(AND(S54="Correctivo",T54="Manual"),"25%",""))))))</f>
        <v/>
      </c>
      <c r="V54" s="354"/>
      <c r="W54" s="354"/>
      <c r="X54" s="354"/>
      <c r="Y54" s="371" t="str">
        <f>IFERROR(IF(AND(R53="Probabilidad",R54="Probabilidad"),(AA53-(+AA53*U54)),IF(R54="Probabilidad",(J53-(+J53*U54)),IF(R54="Impacto",AA53,""))),"")</f>
        <v/>
      </c>
      <c r="Z54" s="372" t="str">
        <f t="shared" ref="Z54:Z58" si="68">IFERROR(IF(Y54="","",IF(Y54&lt;=0.2,"Muy Baja",IF(Y54&lt;=0.4,"Baja",IF(Y54&lt;=0.6,"Media",IF(Y54&lt;=0.8,"Alta","Muy Alta"))))),"")</f>
        <v/>
      </c>
      <c r="AA54" s="370" t="str">
        <f t="shared" ref="AA54:AA58" si="69">+Y54</f>
        <v/>
      </c>
      <c r="AB54" s="372" t="str">
        <f t="shared" ref="AB54:AB58" si="70">IFERROR(IF(AC54="","",IF(AC54&lt;=0.2,"Leve",IF(AC54&lt;=0.4,"Menor",IF(AC54&lt;=0.6,"Moderado",IF(AC54&lt;=0.8,"Mayor","Catastrófico"))))),"")</f>
        <v/>
      </c>
      <c r="AC54" s="370" t="str">
        <f>IFERROR(IF(AND(R53="Impacto",R54="Impacto"),(AC53-(+AC53*U54)),IF(R54="Impacto",(N53-(+N53*U54)),IF(R54="Probabilidad",AC53,""))),"")</f>
        <v/>
      </c>
      <c r="AD54" s="373" t="str">
        <f t="shared" ref="AD54:AD55" si="71">IFERROR(IF(OR(AND(Z54="Muy Baja",AB54="Leve"),AND(Z54="Muy Baja",AB54="Menor"),AND(Z54="Baja",AB54="Leve")),"Bajo",IF(OR(AND(Z54="Muy baja",AB54="Moderado"),AND(Z54="Baja",AB54="Menor"),AND(Z54="Baja",AB54="Moderado"),AND(Z54="Media",AB54="Leve"),AND(Z54="Media",AB54="Menor"),AND(Z54="Media",AB54="Moderado"),AND(Z54="Alta",AB54="Leve"),AND(Z54="Alta",AB54="Menor")),"Moderado",IF(OR(AND(Z54="Muy Baja",AB54="Mayor"),AND(Z54="Baja",AB54="Mayor"),AND(Z54="Media",AB54="Mayor"),AND(Z54="Alta",AB54="Moderado"),AND(Z54="Alta",AB54="Mayor"),AND(Z54="Muy Alta",AB54="Leve"),AND(Z54="Muy Alta",AB54="Menor"),AND(Z54="Muy Alta",AB54="Moderado"),AND(Z54="Muy Alta",AB54="Mayor")),"Alto",IF(OR(AND(Z54="Muy Baja",AB54="Catastrófico"),AND(Z54="Baja",AB54="Catastrófico"),AND(Z54="Media",AB54="Catastrófico"),AND(Z54="Alta",AB54="Catastrófico"),AND(Z54="Muy Alta",AB54="Catastrófico")),"Extremo","")))),"")</f>
        <v/>
      </c>
      <c r="AE54" s="975"/>
      <c r="AF54" s="356"/>
      <c r="AG54" s="358"/>
      <c r="AH54" s="241"/>
      <c r="AI54" s="241"/>
      <c r="AJ54" s="933"/>
      <c r="AK54" s="933"/>
      <c r="AL54" s="933"/>
      <c r="AM54" s="241"/>
      <c r="AN54" s="358"/>
      <c r="AO54" s="933"/>
      <c r="AP54" s="933"/>
      <c r="AQ54" s="933"/>
      <c r="AR54" s="933"/>
      <c r="AS54" s="933"/>
      <c r="AT54" s="987"/>
      <c r="AU54" s="125"/>
      <c r="AV54" s="125"/>
      <c r="AW54" s="125"/>
      <c r="AX54" s="125"/>
      <c r="AY54" s="125"/>
      <c r="AZ54" s="125"/>
      <c r="BA54" s="125"/>
      <c r="BB54" s="125"/>
      <c r="BC54" s="125"/>
      <c r="BD54" s="125"/>
      <c r="BE54" s="125"/>
      <c r="BF54" s="125"/>
      <c r="BG54" s="125"/>
      <c r="BH54" s="125"/>
      <c r="BI54" s="125"/>
      <c r="BJ54" s="125"/>
      <c r="BK54" s="125"/>
    </row>
    <row r="55" spans="1:63" s="113" customFormat="1" x14ac:dyDescent="0.2">
      <c r="A55" s="969"/>
      <c r="B55" s="970"/>
      <c r="C55" s="933"/>
      <c r="D55" s="933"/>
      <c r="E55" s="933"/>
      <c r="F55" s="849"/>
      <c r="G55" s="933"/>
      <c r="H55" s="935"/>
      <c r="I55" s="977"/>
      <c r="J55" s="979"/>
      <c r="K55" s="981"/>
      <c r="L55" s="979">
        <f>IF(NOT(ISERROR(MATCH(K55,_xlfn.ANCHORARRAY(F66),0))),J68&amp;"Por favor no seleccionar los criterios de impacto",K55)</f>
        <v>0</v>
      </c>
      <c r="M55" s="977"/>
      <c r="N55" s="979"/>
      <c r="O55" s="973"/>
      <c r="P55" s="364">
        <v>3</v>
      </c>
      <c r="Q55" s="242"/>
      <c r="R55" s="237" t="str">
        <f>IF(OR(S55="Preventivo",S55="Detectivo"),"Probabilidad",IF(S55="Correctivo","Impacto",""))</f>
        <v/>
      </c>
      <c r="S55" s="354"/>
      <c r="T55" s="354"/>
      <c r="U55" s="370" t="str">
        <f t="shared" si="67"/>
        <v/>
      </c>
      <c r="V55" s="354"/>
      <c r="W55" s="354"/>
      <c r="X55" s="354"/>
      <c r="Y55" s="371" t="str">
        <f>IFERROR(IF(AND(R54="Probabilidad",R55="Probabilidad"),(AA54-(+AA54*U55)),IF(AND(R54="Impacto",R55="Probabilidad"),(AA53-(+AA53*U55)),IF(R55="Impacto",AA54,""))),"")</f>
        <v/>
      </c>
      <c r="Z55" s="372" t="str">
        <f t="shared" si="68"/>
        <v/>
      </c>
      <c r="AA55" s="370" t="str">
        <f t="shared" si="69"/>
        <v/>
      </c>
      <c r="AB55" s="372" t="str">
        <f t="shared" si="70"/>
        <v/>
      </c>
      <c r="AC55" s="370" t="str">
        <f>IFERROR(IF(AND(R54="Impacto",R55="Impacto"),(AC54-(+AC54*U55)),IF(AND(R54="Probabilidad",R55="Impacto"),(AC53-(+AC53*U55)),IF(R55="Probabilidad",AC54,""))),"")</f>
        <v/>
      </c>
      <c r="AD55" s="373" t="str">
        <f t="shared" si="71"/>
        <v/>
      </c>
      <c r="AE55" s="975"/>
      <c r="AF55" s="356"/>
      <c r="AG55" s="358"/>
      <c r="AH55" s="241"/>
      <c r="AI55" s="241"/>
      <c r="AJ55" s="933"/>
      <c r="AK55" s="933"/>
      <c r="AL55" s="933"/>
      <c r="AM55" s="241"/>
      <c r="AN55" s="358"/>
      <c r="AO55" s="933"/>
      <c r="AP55" s="933"/>
      <c r="AQ55" s="933"/>
      <c r="AR55" s="933"/>
      <c r="AS55" s="933"/>
      <c r="AT55" s="987"/>
      <c r="AU55" s="125"/>
      <c r="AV55" s="125"/>
      <c r="AW55" s="125"/>
      <c r="AX55" s="125"/>
      <c r="AY55" s="125"/>
      <c r="AZ55" s="125"/>
      <c r="BA55" s="125"/>
      <c r="BB55" s="125"/>
      <c r="BC55" s="125"/>
      <c r="BD55" s="125"/>
      <c r="BE55" s="125"/>
      <c r="BF55" s="125"/>
      <c r="BG55" s="125"/>
      <c r="BH55" s="125"/>
      <c r="BI55" s="125"/>
      <c r="BJ55" s="125"/>
      <c r="BK55" s="125"/>
    </row>
    <row r="56" spans="1:63" s="113" customFormat="1" x14ac:dyDescent="0.2">
      <c r="A56" s="969"/>
      <c r="B56" s="970"/>
      <c r="C56" s="933"/>
      <c r="D56" s="933"/>
      <c r="E56" s="933"/>
      <c r="F56" s="849"/>
      <c r="G56" s="933"/>
      <c r="H56" s="935"/>
      <c r="I56" s="977"/>
      <c r="J56" s="979"/>
      <c r="K56" s="981"/>
      <c r="L56" s="979">
        <f>IF(NOT(ISERROR(MATCH(K56,_xlfn.ANCHORARRAY(F67),0))),J69&amp;"Por favor no seleccionar los criterios de impacto",K56)</f>
        <v>0</v>
      </c>
      <c r="M56" s="977"/>
      <c r="N56" s="979"/>
      <c r="O56" s="973"/>
      <c r="P56" s="364">
        <v>4</v>
      </c>
      <c r="Q56" s="236"/>
      <c r="R56" s="237" t="str">
        <f t="shared" ref="R56:R58" si="72">IF(OR(S56="Preventivo",S56="Detectivo"),"Probabilidad",IF(S56="Correctivo","Impacto",""))</f>
        <v/>
      </c>
      <c r="S56" s="354"/>
      <c r="T56" s="354"/>
      <c r="U56" s="370" t="str">
        <f t="shared" si="67"/>
        <v/>
      </c>
      <c r="V56" s="354"/>
      <c r="W56" s="354"/>
      <c r="X56" s="354"/>
      <c r="Y56" s="371" t="str">
        <f t="shared" ref="Y56:Y58" si="73">IFERROR(IF(AND(R55="Probabilidad",R56="Probabilidad"),(AA55-(+AA55*U56)),IF(AND(R55="Impacto",R56="Probabilidad"),(AA54-(+AA54*U56)),IF(R56="Impacto",AA55,""))),"")</f>
        <v/>
      </c>
      <c r="Z56" s="372" t="str">
        <f t="shared" si="68"/>
        <v/>
      </c>
      <c r="AA56" s="370" t="str">
        <f t="shared" si="69"/>
        <v/>
      </c>
      <c r="AB56" s="372" t="str">
        <f t="shared" si="70"/>
        <v/>
      </c>
      <c r="AC56" s="370" t="str">
        <f t="shared" ref="AC56:AC58" si="74">IFERROR(IF(AND(R55="Impacto",R56="Impacto"),(AC55-(+AC55*U56)),IF(AND(R55="Probabilidad",R56="Impacto"),(AC54-(+AC54*U56)),IF(R56="Probabilidad",AC55,""))),"")</f>
        <v/>
      </c>
      <c r="AD56" s="373" t="str">
        <f>IFERROR(IF(OR(AND(Z56="Muy Baja",AB56="Leve"),AND(Z56="Muy Baja",AB56="Menor"),AND(Z56="Baja",AB56="Leve")),"Bajo",IF(OR(AND(Z56="Muy baja",AB56="Moderado"),AND(Z56="Baja",AB56="Menor"),AND(Z56="Baja",AB56="Moderado"),AND(Z56="Media",AB56="Leve"),AND(Z56="Media",AB56="Menor"),AND(Z56="Media",AB56="Moderado"),AND(Z56="Alta",AB56="Leve"),AND(Z56="Alta",AB56="Menor")),"Moderado",IF(OR(AND(Z56="Muy Baja",AB56="Mayor"),AND(Z56="Baja",AB56="Mayor"),AND(Z56="Media",AB56="Mayor"),AND(Z56="Alta",AB56="Moderado"),AND(Z56="Alta",AB56="Mayor"),AND(Z56="Muy Alta",AB56="Leve"),AND(Z56="Muy Alta",AB56="Menor"),AND(Z56="Muy Alta",AB56="Moderado"),AND(Z56="Muy Alta",AB56="Mayor")),"Alto",IF(OR(AND(Z56="Muy Baja",AB56="Catastrófico"),AND(Z56="Baja",AB56="Catastrófico"),AND(Z56="Media",AB56="Catastrófico"),AND(Z56="Alta",AB56="Catastrófico"),AND(Z56="Muy Alta",AB56="Catastrófico")),"Extremo","")))),"")</f>
        <v/>
      </c>
      <c r="AE56" s="975"/>
      <c r="AF56" s="356"/>
      <c r="AG56" s="358"/>
      <c r="AH56" s="241"/>
      <c r="AI56" s="241"/>
      <c r="AJ56" s="933"/>
      <c r="AK56" s="933"/>
      <c r="AL56" s="933"/>
      <c r="AM56" s="241"/>
      <c r="AN56" s="358"/>
      <c r="AO56" s="933"/>
      <c r="AP56" s="933"/>
      <c r="AQ56" s="933"/>
      <c r="AR56" s="933"/>
      <c r="AS56" s="933"/>
      <c r="AT56" s="987"/>
      <c r="AU56" s="125"/>
      <c r="AV56" s="125"/>
      <c r="AW56" s="125"/>
      <c r="AX56" s="125"/>
      <c r="AY56" s="125"/>
      <c r="AZ56" s="125"/>
      <c r="BA56" s="125"/>
      <c r="BB56" s="125"/>
      <c r="BC56" s="125"/>
      <c r="BD56" s="125"/>
      <c r="BE56" s="125"/>
      <c r="BF56" s="125"/>
      <c r="BG56" s="125"/>
      <c r="BH56" s="125"/>
      <c r="BI56" s="125"/>
      <c r="BJ56" s="125"/>
      <c r="BK56" s="125"/>
    </row>
    <row r="57" spans="1:63" s="113" customFormat="1" x14ac:dyDescent="0.2">
      <c r="A57" s="969"/>
      <c r="B57" s="970"/>
      <c r="C57" s="933"/>
      <c r="D57" s="933"/>
      <c r="E57" s="933"/>
      <c r="F57" s="849"/>
      <c r="G57" s="933"/>
      <c r="H57" s="935"/>
      <c r="I57" s="977"/>
      <c r="J57" s="979"/>
      <c r="K57" s="981"/>
      <c r="L57" s="979">
        <f>IF(NOT(ISERROR(MATCH(K57,_xlfn.ANCHORARRAY(F68),0))),J70&amp;"Por favor no seleccionar los criterios de impacto",K57)</f>
        <v>0</v>
      </c>
      <c r="M57" s="977"/>
      <c r="N57" s="979"/>
      <c r="O57" s="973"/>
      <c r="P57" s="364">
        <v>5</v>
      </c>
      <c r="Q57" s="236"/>
      <c r="R57" s="237" t="str">
        <f t="shared" si="72"/>
        <v/>
      </c>
      <c r="S57" s="354"/>
      <c r="T57" s="354"/>
      <c r="U57" s="370" t="str">
        <f t="shared" si="67"/>
        <v/>
      </c>
      <c r="V57" s="354"/>
      <c r="W57" s="354"/>
      <c r="X57" s="354"/>
      <c r="Y57" s="371" t="str">
        <f t="shared" si="73"/>
        <v/>
      </c>
      <c r="Z57" s="372" t="str">
        <f t="shared" si="68"/>
        <v/>
      </c>
      <c r="AA57" s="370" t="str">
        <f t="shared" si="69"/>
        <v/>
      </c>
      <c r="AB57" s="372" t="str">
        <f t="shared" si="70"/>
        <v/>
      </c>
      <c r="AC57" s="370" t="str">
        <f t="shared" si="74"/>
        <v/>
      </c>
      <c r="AD57" s="373" t="str">
        <f t="shared" ref="AD57:AD58" si="75">IFERROR(IF(OR(AND(Z57="Muy Baja",AB57="Leve"),AND(Z57="Muy Baja",AB57="Menor"),AND(Z57="Baja",AB57="Leve")),"Bajo",IF(OR(AND(Z57="Muy baja",AB57="Moderado"),AND(Z57="Baja",AB57="Menor"),AND(Z57="Baja",AB57="Moderado"),AND(Z57="Media",AB57="Leve"),AND(Z57="Media",AB57="Menor"),AND(Z57="Media",AB57="Moderado"),AND(Z57="Alta",AB57="Leve"),AND(Z57="Alta",AB57="Menor")),"Moderado",IF(OR(AND(Z57="Muy Baja",AB57="Mayor"),AND(Z57="Baja",AB57="Mayor"),AND(Z57="Media",AB57="Mayor"),AND(Z57="Alta",AB57="Moderado"),AND(Z57="Alta",AB57="Mayor"),AND(Z57="Muy Alta",AB57="Leve"),AND(Z57="Muy Alta",AB57="Menor"),AND(Z57="Muy Alta",AB57="Moderado"),AND(Z57="Muy Alta",AB57="Mayor")),"Alto",IF(OR(AND(Z57="Muy Baja",AB57="Catastrófico"),AND(Z57="Baja",AB57="Catastrófico"),AND(Z57="Media",AB57="Catastrófico"),AND(Z57="Alta",AB57="Catastrófico"),AND(Z57="Muy Alta",AB57="Catastrófico")),"Extremo","")))),"")</f>
        <v/>
      </c>
      <c r="AE57" s="975"/>
      <c r="AF57" s="356"/>
      <c r="AG57" s="358"/>
      <c r="AH57" s="241"/>
      <c r="AI57" s="241"/>
      <c r="AJ57" s="933"/>
      <c r="AK57" s="933"/>
      <c r="AL57" s="933"/>
      <c r="AM57" s="241"/>
      <c r="AN57" s="358"/>
      <c r="AO57" s="933"/>
      <c r="AP57" s="933"/>
      <c r="AQ57" s="933"/>
      <c r="AR57" s="933"/>
      <c r="AS57" s="933"/>
      <c r="AT57" s="987"/>
      <c r="AU57" s="125"/>
      <c r="AV57" s="125"/>
      <c r="AW57" s="125"/>
      <c r="AX57" s="125"/>
      <c r="AY57" s="125"/>
      <c r="AZ57" s="125"/>
      <c r="BA57" s="125"/>
      <c r="BB57" s="125"/>
      <c r="BC57" s="125"/>
      <c r="BD57" s="125"/>
      <c r="BE57" s="125"/>
      <c r="BF57" s="125"/>
      <c r="BG57" s="125"/>
      <c r="BH57" s="125"/>
      <c r="BI57" s="125"/>
      <c r="BJ57" s="125"/>
      <c r="BK57" s="125"/>
    </row>
    <row r="58" spans="1:63" s="113" customFormat="1" ht="17.25" thickBot="1" x14ac:dyDescent="0.25">
      <c r="A58" s="969"/>
      <c r="B58" s="970"/>
      <c r="C58" s="933"/>
      <c r="D58" s="933"/>
      <c r="E58" s="933"/>
      <c r="F58" s="849"/>
      <c r="G58" s="933"/>
      <c r="H58" s="935"/>
      <c r="I58" s="977"/>
      <c r="J58" s="979"/>
      <c r="K58" s="981"/>
      <c r="L58" s="979">
        <f>IF(NOT(ISERROR(MATCH(K58,_xlfn.ANCHORARRAY(F69),0))),#REF!&amp;"Por favor no seleccionar los criterios de impacto",K58)</f>
        <v>0</v>
      </c>
      <c r="M58" s="977"/>
      <c r="N58" s="979"/>
      <c r="O58" s="973"/>
      <c r="P58" s="364">
        <v>6</v>
      </c>
      <c r="Q58" s="236"/>
      <c r="R58" s="237" t="str">
        <f t="shared" si="72"/>
        <v/>
      </c>
      <c r="S58" s="354"/>
      <c r="T58" s="354"/>
      <c r="U58" s="370" t="str">
        <f t="shared" si="67"/>
        <v/>
      </c>
      <c r="V58" s="354"/>
      <c r="W58" s="354"/>
      <c r="X58" s="354"/>
      <c r="Y58" s="371" t="str">
        <f t="shared" si="73"/>
        <v/>
      </c>
      <c r="Z58" s="372" t="str">
        <f t="shared" si="68"/>
        <v/>
      </c>
      <c r="AA58" s="370" t="str">
        <f t="shared" si="69"/>
        <v/>
      </c>
      <c r="AB58" s="372" t="str">
        <f t="shared" si="70"/>
        <v/>
      </c>
      <c r="AC58" s="370" t="str">
        <f t="shared" si="74"/>
        <v/>
      </c>
      <c r="AD58" s="373" t="str">
        <f t="shared" si="75"/>
        <v/>
      </c>
      <c r="AE58" s="975"/>
      <c r="AF58" s="356"/>
      <c r="AG58" s="358"/>
      <c r="AH58" s="241"/>
      <c r="AI58" s="241"/>
      <c r="AJ58" s="933"/>
      <c r="AK58" s="933"/>
      <c r="AL58" s="933"/>
      <c r="AM58" s="241"/>
      <c r="AN58" s="358"/>
      <c r="AO58" s="933"/>
      <c r="AP58" s="933"/>
      <c r="AQ58" s="933"/>
      <c r="AR58" s="933"/>
      <c r="AS58" s="933"/>
      <c r="AT58" s="987"/>
      <c r="AU58" s="125"/>
      <c r="AV58" s="125"/>
      <c r="AW58" s="125"/>
      <c r="AX58" s="125"/>
      <c r="AY58" s="125"/>
      <c r="AZ58" s="125"/>
      <c r="BA58" s="125"/>
      <c r="BB58" s="125"/>
      <c r="BC58" s="125"/>
      <c r="BD58" s="125"/>
      <c r="BE58" s="125"/>
      <c r="BF58" s="125"/>
      <c r="BG58" s="125"/>
      <c r="BH58" s="125"/>
      <c r="BI58" s="125"/>
      <c r="BJ58" s="125"/>
      <c r="BK58" s="125"/>
    </row>
    <row r="59" spans="1:63" s="113" customFormat="1" ht="16.5" customHeight="1" x14ac:dyDescent="0.2">
      <c r="A59" s="969">
        <v>9</v>
      </c>
      <c r="B59" s="970"/>
      <c r="C59" s="933"/>
      <c r="D59" s="933"/>
      <c r="E59" s="933"/>
      <c r="F59" s="849" t="s">
        <v>392</v>
      </c>
      <c r="G59" s="933"/>
      <c r="H59" s="935"/>
      <c r="I59" s="977" t="str">
        <f>IF(H59&lt;=0,"",IF(H59&lt;=2,"Muy Baja",IF(H59&lt;=24,"Baja",IF(H59&lt;=500,"Media",IF(H59&lt;=5000,"Alta","Muy Alta")))))</f>
        <v/>
      </c>
      <c r="J59" s="979" t="str">
        <f>IF(I59="","",IF(I59="Muy Baja",0.2,IF(I59="Baja",0.4,IF(I59="Media",0.6,IF(I59="Alta",0.8,IF(I59="Muy Alta",1,))))))</f>
        <v/>
      </c>
      <c r="K59" s="980"/>
      <c r="L59" s="979">
        <f>IF(NOT(ISERROR(MATCH(K59,'Tabla Impacto'!$B$221:$B$223,0))),'Tabla Impacto'!$F$223&amp;"Por favor no seleccionar los criterios de impacto(Afectación Económica o presupuestal y Pérdida Reputacional)",K59)</f>
        <v>0</v>
      </c>
      <c r="M59" s="977" t="str">
        <f>IF(OR(L59='Tabla Impacto'!$C$11,L59='Tabla Impacto'!$D$11),"Leve",IF(OR(L59='Tabla Impacto'!$C$12,L59='Tabla Impacto'!$D$12),"Menor",IF(OR(L59='Tabla Impacto'!$C$13,L59='Tabla Impacto'!$D$13),"Moderado",IF(OR(L59='Tabla Impacto'!$C$14,L59='Tabla Impacto'!$D$14),"Mayor",IF(OR(L59='Tabla Impacto'!$C$15,L59='Tabla Impacto'!$D$15),"Catastrófico","")))))</f>
        <v/>
      </c>
      <c r="N59" s="979" t="str">
        <f>IF(M59="","",IF(M59="Leve",0.2,IF(M59="Menor",0.4,IF(M59="Moderado",0.6,IF(M59="Mayor",0.8,IF(M59="Catastrófico",1,))))))</f>
        <v/>
      </c>
      <c r="O59" s="973" t="str">
        <f>IF(OR(AND(I59="Muy Baja",M59="Leve"),AND(I59="Muy Baja",M59="Menor"),AND(I59="Baja",M59="Leve")),"Bajo",IF(OR(AND(I59="Muy baja",M59="Moderado"),AND(I59="Baja",M59="Menor"),AND(I59="Baja",M59="Moderado"),AND(I59="Media",M59="Leve"),AND(I59="Media",M59="Menor"),AND(I59="Media",M59="Moderado"),AND(I59="Alta",M59="Leve"),AND(I59="Alta",M59="Menor")),"Moderado",IF(OR(AND(I59="Muy Baja",M59="Mayor"),AND(I59="Baja",M59="Mayor"),AND(I59="Media",M59="Mayor"),AND(I59="Alta",M59="Moderado"),AND(I59="Alta",M59="Mayor"),AND(I59="Muy Alta",M59="Leve"),AND(I59="Muy Alta",M59="Menor"),AND(I59="Muy Alta",M59="Moderado"),AND(I59="Muy Alta",M59="Mayor")),"Alto",IF(OR(AND(I59="Muy Baja",M59="Catastrófico"),AND(I59="Baja",M59="Catastrófico"),AND(I59="Media",M59="Catastrófico"),AND(I59="Alta",M59="Catastrófico"),AND(I59="Muy Alta",M59="Catastrófico")),"Extremo",""))))</f>
        <v/>
      </c>
      <c r="P59" s="364">
        <v>1</v>
      </c>
      <c r="Q59" s="236"/>
      <c r="R59" s="237" t="str">
        <f>IF(OR(S59="Preventivo",S59="Detectivo"),"Probabilidad",IF(S59="Correctivo","Impacto",""))</f>
        <v/>
      </c>
      <c r="S59" s="354"/>
      <c r="T59" s="354"/>
      <c r="U59" s="370" t="str">
        <f>IF(AND(S59="Preventivo",T59="Automático"),"50%",IF(AND(S59="Preventivo",T59="Manual"),"40%",IF(AND(S59="Detectivo",T59="Automático"),"40%",IF(AND(S59="Detectivo",T59="Manual"),"30%",IF(AND(S59="Correctivo",T59="Automático"),"35%",IF(AND(S59="Correctivo",T59="Manual"),"25%",""))))))</f>
        <v/>
      </c>
      <c r="V59" s="354"/>
      <c r="W59" s="354"/>
      <c r="X59" s="354"/>
      <c r="Y59" s="371" t="str">
        <f>IFERROR(IF(R59="Probabilidad",(J59-(+J59*U59)),IF(R59="Impacto",J59,"")),"")</f>
        <v/>
      </c>
      <c r="Z59" s="372" t="str">
        <f>IFERROR(IF(Y59="","",IF(Y59&lt;=0.2,"Muy Baja",IF(Y59&lt;=0.4,"Baja",IF(Y59&lt;=0.6,"Media",IF(Y59&lt;=0.8,"Alta","Muy Alta"))))),"")</f>
        <v/>
      </c>
      <c r="AA59" s="370" t="str">
        <f>+Y59</f>
        <v/>
      </c>
      <c r="AB59" s="372" t="str">
        <f>IFERROR(IF(AC59="","",IF(AC59&lt;=0.2,"Leve",IF(AC59&lt;=0.4,"Menor",IF(AC59&lt;=0.6,"Moderado",IF(AC59&lt;=0.8,"Mayor","Catastrófico"))))),"")</f>
        <v/>
      </c>
      <c r="AC59" s="370" t="str">
        <f>IFERROR(IF(R59="Impacto",(N59-(+N59*U59)),IF(R59="Probabilidad",N59,"")),"")</f>
        <v/>
      </c>
      <c r="AD59" s="373" t="str">
        <f>IFERROR(IF(OR(AND(Z59="Muy Baja",AB59="Leve"),AND(Z59="Muy Baja",AB59="Menor"),AND(Z59="Baja",AB59="Leve")),"Bajo",IF(OR(AND(Z59="Muy baja",AB59="Moderado"),AND(Z59="Baja",AB59="Menor"),AND(Z59="Baja",AB59="Moderado"),AND(Z59="Media",AB59="Leve"),AND(Z59="Media",AB59="Menor"),AND(Z59="Media",AB59="Moderado"),AND(Z59="Alta",AB59="Leve"),AND(Z59="Alta",AB59="Menor")),"Moderado",IF(OR(AND(Z59="Muy Baja",AB59="Mayor"),AND(Z59="Baja",AB59="Mayor"),AND(Z59="Media",AB59="Mayor"),AND(Z59="Alta",AB59="Moderado"),AND(Z59="Alta",AB59="Mayor"),AND(Z59="Muy Alta",AB59="Leve"),AND(Z59="Muy Alta",AB59="Menor"),AND(Z59="Muy Alta",AB59="Moderado"),AND(Z59="Muy Alta",AB59="Mayor")),"Alto",IF(OR(AND(Z59="Muy Baja",AB59="Catastrófico"),AND(Z59="Baja",AB59="Catastrófico"),AND(Z59="Media",AB59="Catastrófico"),AND(Z59="Alta",AB59="Catastrófico"),AND(Z59="Muy Alta",AB59="Catastrófico")),"Extremo","")))),"")</f>
        <v/>
      </c>
      <c r="AE59" s="975"/>
      <c r="AF59" s="356"/>
      <c r="AG59" s="358"/>
      <c r="AH59" s="241"/>
      <c r="AI59" s="241"/>
      <c r="AJ59" s="933"/>
      <c r="AK59" s="933"/>
      <c r="AL59" s="933"/>
      <c r="AM59" s="241"/>
      <c r="AN59" s="358"/>
      <c r="AO59" s="933"/>
      <c r="AP59" s="933"/>
      <c r="AQ59" s="988"/>
      <c r="AR59" s="933"/>
      <c r="AS59" s="933"/>
      <c r="AT59" s="987"/>
      <c r="AU59" s="125"/>
      <c r="AV59" s="125"/>
      <c r="AW59" s="125"/>
      <c r="AX59" s="125"/>
      <c r="AY59" s="125"/>
      <c r="AZ59" s="125"/>
      <c r="BA59" s="125"/>
      <c r="BB59" s="125"/>
      <c r="BC59" s="125"/>
      <c r="BD59" s="125"/>
      <c r="BE59" s="125"/>
      <c r="BF59" s="125"/>
      <c r="BG59" s="125"/>
      <c r="BH59" s="125"/>
      <c r="BI59" s="125"/>
      <c r="BJ59" s="125"/>
      <c r="BK59" s="125"/>
    </row>
    <row r="60" spans="1:63" s="113" customFormat="1" x14ac:dyDescent="0.2">
      <c r="A60" s="969"/>
      <c r="B60" s="970"/>
      <c r="C60" s="933"/>
      <c r="D60" s="933"/>
      <c r="E60" s="933"/>
      <c r="F60" s="849"/>
      <c r="G60" s="933"/>
      <c r="H60" s="935"/>
      <c r="I60" s="977"/>
      <c r="J60" s="979"/>
      <c r="K60" s="981"/>
      <c r="L60" s="979">
        <f>IF(NOT(ISERROR(MATCH(K60,_xlfn.ANCHORARRAY(#REF!),0))),#REF!&amp;"Por favor no seleccionar los criterios de impacto",K60)</f>
        <v>0</v>
      </c>
      <c r="M60" s="977"/>
      <c r="N60" s="979"/>
      <c r="O60" s="973"/>
      <c r="P60" s="364">
        <v>2</v>
      </c>
      <c r="Q60" s="236"/>
      <c r="R60" s="237" t="str">
        <f>IF(OR(S60="Preventivo",S60="Detectivo"),"Probabilidad",IF(S60="Correctivo","Impacto",""))</f>
        <v/>
      </c>
      <c r="S60" s="354"/>
      <c r="T60" s="354"/>
      <c r="U60" s="370" t="str">
        <f t="shared" ref="U60:U64" si="76">IF(AND(S60="Preventivo",T60="Automático"),"50%",IF(AND(S60="Preventivo",T60="Manual"),"40%",IF(AND(S60="Detectivo",T60="Automático"),"40%",IF(AND(S60="Detectivo",T60="Manual"),"30%",IF(AND(S60="Correctivo",T60="Automático"),"35%",IF(AND(S60="Correctivo",T60="Manual"),"25%",""))))))</f>
        <v/>
      </c>
      <c r="V60" s="354"/>
      <c r="W60" s="354"/>
      <c r="X60" s="354"/>
      <c r="Y60" s="371" t="str">
        <f>IFERROR(IF(AND(R59="Probabilidad",R60="Probabilidad"),(AA59-(+AA59*U60)),IF(R60="Probabilidad",(J59-(+J59*U60)),IF(R60="Impacto",AA59,""))),"")</f>
        <v/>
      </c>
      <c r="Z60" s="372" t="str">
        <f t="shared" ref="Z60:Z64" si="77">IFERROR(IF(Y60="","",IF(Y60&lt;=0.2,"Muy Baja",IF(Y60&lt;=0.4,"Baja",IF(Y60&lt;=0.6,"Media",IF(Y60&lt;=0.8,"Alta","Muy Alta"))))),"")</f>
        <v/>
      </c>
      <c r="AA60" s="370" t="str">
        <f t="shared" ref="AA60:AA64" si="78">+Y60</f>
        <v/>
      </c>
      <c r="AB60" s="372" t="str">
        <f t="shared" ref="AB60:AB64" si="79">IFERROR(IF(AC60="","",IF(AC60&lt;=0.2,"Leve",IF(AC60&lt;=0.4,"Menor",IF(AC60&lt;=0.6,"Moderado",IF(AC60&lt;=0.8,"Mayor","Catastrófico"))))),"")</f>
        <v/>
      </c>
      <c r="AC60" s="370" t="str">
        <f>IFERROR(IF(AND(R59="Impacto",R60="Impacto"),(AC59-(+AC59*U60)),IF(R60="Impacto",(N59-(+N59*U60)),IF(R60="Probabilidad",AC59,""))),"")</f>
        <v/>
      </c>
      <c r="AD60" s="373" t="str">
        <f t="shared" ref="AD60:AD61" si="80">IFERROR(IF(OR(AND(Z60="Muy Baja",AB60="Leve"),AND(Z60="Muy Baja",AB60="Menor"),AND(Z60="Baja",AB60="Leve")),"Bajo",IF(OR(AND(Z60="Muy baja",AB60="Moderado"),AND(Z60="Baja",AB60="Menor"),AND(Z60="Baja",AB60="Moderado"),AND(Z60="Media",AB60="Leve"),AND(Z60="Media",AB60="Menor"),AND(Z60="Media",AB60="Moderado"),AND(Z60="Alta",AB60="Leve"),AND(Z60="Alta",AB60="Menor")),"Moderado",IF(OR(AND(Z60="Muy Baja",AB60="Mayor"),AND(Z60="Baja",AB60="Mayor"),AND(Z60="Media",AB60="Mayor"),AND(Z60="Alta",AB60="Moderado"),AND(Z60="Alta",AB60="Mayor"),AND(Z60="Muy Alta",AB60="Leve"),AND(Z60="Muy Alta",AB60="Menor"),AND(Z60="Muy Alta",AB60="Moderado"),AND(Z60="Muy Alta",AB60="Mayor")),"Alto",IF(OR(AND(Z60="Muy Baja",AB60="Catastrófico"),AND(Z60="Baja",AB60="Catastrófico"),AND(Z60="Media",AB60="Catastrófico"),AND(Z60="Alta",AB60="Catastrófico"),AND(Z60="Muy Alta",AB60="Catastrófico")),"Extremo","")))),"")</f>
        <v/>
      </c>
      <c r="AE60" s="975"/>
      <c r="AF60" s="356"/>
      <c r="AG60" s="358"/>
      <c r="AH60" s="241"/>
      <c r="AI60" s="241"/>
      <c r="AJ60" s="933"/>
      <c r="AK60" s="933"/>
      <c r="AL60" s="933"/>
      <c r="AM60" s="241"/>
      <c r="AN60" s="358"/>
      <c r="AO60" s="933"/>
      <c r="AP60" s="933"/>
      <c r="AQ60" s="933"/>
      <c r="AR60" s="933"/>
      <c r="AS60" s="933"/>
      <c r="AT60" s="987"/>
      <c r="AU60" s="125"/>
      <c r="AV60" s="125"/>
      <c r="AW60" s="125"/>
      <c r="AX60" s="125"/>
      <c r="AY60" s="125"/>
      <c r="AZ60" s="125"/>
      <c r="BA60" s="125"/>
      <c r="BB60" s="125"/>
      <c r="BC60" s="125"/>
      <c r="BD60" s="125"/>
      <c r="BE60" s="125"/>
      <c r="BF60" s="125"/>
      <c r="BG60" s="125"/>
      <c r="BH60" s="125"/>
      <c r="BI60" s="125"/>
      <c r="BJ60" s="125"/>
      <c r="BK60" s="125"/>
    </row>
    <row r="61" spans="1:63" s="113" customFormat="1" x14ac:dyDescent="0.2">
      <c r="A61" s="969"/>
      <c r="B61" s="970"/>
      <c r="C61" s="933"/>
      <c r="D61" s="933"/>
      <c r="E61" s="933"/>
      <c r="F61" s="849"/>
      <c r="G61" s="933"/>
      <c r="H61" s="935"/>
      <c r="I61" s="977"/>
      <c r="J61" s="979"/>
      <c r="K61" s="981"/>
      <c r="L61" s="979">
        <f>IF(NOT(ISERROR(MATCH(K61,_xlfn.ANCHORARRAY(F71),0))),#REF!&amp;"Por favor no seleccionar los criterios de impacto",K61)</f>
        <v>0</v>
      </c>
      <c r="M61" s="977"/>
      <c r="N61" s="979"/>
      <c r="O61" s="973"/>
      <c r="P61" s="364">
        <v>3</v>
      </c>
      <c r="Q61" s="242"/>
      <c r="R61" s="237" t="str">
        <f>IF(OR(S61="Preventivo",S61="Detectivo"),"Probabilidad",IF(S61="Correctivo","Impacto",""))</f>
        <v/>
      </c>
      <c r="S61" s="354"/>
      <c r="T61" s="354"/>
      <c r="U61" s="370" t="str">
        <f t="shared" si="76"/>
        <v/>
      </c>
      <c r="V61" s="354"/>
      <c r="W61" s="354"/>
      <c r="X61" s="354"/>
      <c r="Y61" s="371" t="str">
        <f>IFERROR(IF(AND(R60="Probabilidad",R61="Probabilidad"),(AA60-(+AA60*U61)),IF(AND(R60="Impacto",R61="Probabilidad"),(AA59-(+AA59*U61)),IF(R61="Impacto",AA60,""))),"")</f>
        <v/>
      </c>
      <c r="Z61" s="372" t="str">
        <f t="shared" si="77"/>
        <v/>
      </c>
      <c r="AA61" s="370" t="str">
        <f t="shared" si="78"/>
        <v/>
      </c>
      <c r="AB61" s="372" t="str">
        <f t="shared" si="79"/>
        <v/>
      </c>
      <c r="AC61" s="370" t="str">
        <f>IFERROR(IF(AND(R60="Impacto",R61="Impacto"),(AC60-(+AC60*U61)),IF(AND(R60="Probabilidad",R61="Impacto"),(AC59-(+AC59*U61)),IF(R61="Probabilidad",AC60,""))),"")</f>
        <v/>
      </c>
      <c r="AD61" s="373" t="str">
        <f t="shared" si="80"/>
        <v/>
      </c>
      <c r="AE61" s="975"/>
      <c r="AF61" s="356"/>
      <c r="AG61" s="358"/>
      <c r="AH61" s="241"/>
      <c r="AI61" s="241"/>
      <c r="AJ61" s="933"/>
      <c r="AK61" s="933"/>
      <c r="AL61" s="933"/>
      <c r="AM61" s="241"/>
      <c r="AN61" s="358"/>
      <c r="AO61" s="933"/>
      <c r="AP61" s="933"/>
      <c r="AQ61" s="933"/>
      <c r="AR61" s="933"/>
      <c r="AS61" s="933"/>
      <c r="AT61" s="987"/>
      <c r="AU61" s="125"/>
      <c r="AV61" s="125"/>
      <c r="AW61" s="125"/>
      <c r="AX61" s="125"/>
      <c r="AY61" s="125"/>
      <c r="AZ61" s="125"/>
      <c r="BA61" s="125"/>
      <c r="BB61" s="125"/>
      <c r="BC61" s="125"/>
      <c r="BD61" s="125"/>
      <c r="BE61" s="125"/>
      <c r="BF61" s="125"/>
      <c r="BG61" s="125"/>
      <c r="BH61" s="125"/>
      <c r="BI61" s="125"/>
      <c r="BJ61" s="125"/>
      <c r="BK61" s="125"/>
    </row>
    <row r="62" spans="1:63" s="113" customFormat="1" x14ac:dyDescent="0.2">
      <c r="A62" s="969"/>
      <c r="B62" s="970"/>
      <c r="C62" s="933"/>
      <c r="D62" s="933"/>
      <c r="E62" s="933"/>
      <c r="F62" s="849"/>
      <c r="G62" s="933"/>
      <c r="H62" s="935"/>
      <c r="I62" s="977"/>
      <c r="J62" s="979"/>
      <c r="K62" s="981"/>
      <c r="L62" s="979">
        <f>IF(NOT(ISERROR(MATCH(K62,_xlfn.ANCHORARRAY(#REF!),0))),#REF!&amp;"Por favor no seleccionar los criterios de impacto",K62)</f>
        <v>0</v>
      </c>
      <c r="M62" s="977"/>
      <c r="N62" s="979"/>
      <c r="O62" s="973"/>
      <c r="P62" s="364">
        <v>4</v>
      </c>
      <c r="Q62" s="236"/>
      <c r="R62" s="237" t="str">
        <f t="shared" ref="R62:R64" si="81">IF(OR(S62="Preventivo",S62="Detectivo"),"Probabilidad",IF(S62="Correctivo","Impacto",""))</f>
        <v/>
      </c>
      <c r="S62" s="354"/>
      <c r="T62" s="354"/>
      <c r="U62" s="370" t="str">
        <f t="shared" si="76"/>
        <v/>
      </c>
      <c r="V62" s="354"/>
      <c r="W62" s="354"/>
      <c r="X62" s="354"/>
      <c r="Y62" s="371" t="str">
        <f t="shared" ref="Y62:Y64" si="82">IFERROR(IF(AND(R61="Probabilidad",R62="Probabilidad"),(AA61-(+AA61*U62)),IF(AND(R61="Impacto",R62="Probabilidad"),(AA60-(+AA60*U62)),IF(R62="Impacto",AA61,""))),"")</f>
        <v/>
      </c>
      <c r="Z62" s="372" t="str">
        <f t="shared" si="77"/>
        <v/>
      </c>
      <c r="AA62" s="370" t="str">
        <f t="shared" si="78"/>
        <v/>
      </c>
      <c r="AB62" s="372" t="str">
        <f t="shared" si="79"/>
        <v/>
      </c>
      <c r="AC62" s="370" t="str">
        <f t="shared" ref="AC62:AC64" si="83">IFERROR(IF(AND(R61="Impacto",R62="Impacto"),(AC61-(+AC61*U62)),IF(AND(R61="Probabilidad",R62="Impacto"),(AC60-(+AC60*U62)),IF(R62="Probabilidad",AC61,""))),"")</f>
        <v/>
      </c>
      <c r="AD62" s="373" t="str">
        <f>IFERROR(IF(OR(AND(Z62="Muy Baja",AB62="Leve"),AND(Z62="Muy Baja",AB62="Menor"),AND(Z62="Baja",AB62="Leve")),"Bajo",IF(OR(AND(Z62="Muy baja",AB62="Moderado"),AND(Z62="Baja",AB62="Menor"),AND(Z62="Baja",AB62="Moderado"),AND(Z62="Media",AB62="Leve"),AND(Z62="Media",AB62="Menor"),AND(Z62="Media",AB62="Moderado"),AND(Z62="Alta",AB62="Leve"),AND(Z62="Alta",AB62="Menor")),"Moderado",IF(OR(AND(Z62="Muy Baja",AB62="Mayor"),AND(Z62="Baja",AB62="Mayor"),AND(Z62="Media",AB62="Mayor"),AND(Z62="Alta",AB62="Moderado"),AND(Z62="Alta",AB62="Mayor"),AND(Z62="Muy Alta",AB62="Leve"),AND(Z62="Muy Alta",AB62="Menor"),AND(Z62="Muy Alta",AB62="Moderado"),AND(Z62="Muy Alta",AB62="Mayor")),"Alto",IF(OR(AND(Z62="Muy Baja",AB62="Catastrófico"),AND(Z62="Baja",AB62="Catastrófico"),AND(Z62="Media",AB62="Catastrófico"),AND(Z62="Alta",AB62="Catastrófico"),AND(Z62="Muy Alta",AB62="Catastrófico")),"Extremo","")))),"")</f>
        <v/>
      </c>
      <c r="AE62" s="975"/>
      <c r="AF62" s="356"/>
      <c r="AG62" s="358"/>
      <c r="AH62" s="241"/>
      <c r="AI62" s="241"/>
      <c r="AJ62" s="933"/>
      <c r="AK62" s="933"/>
      <c r="AL62" s="933"/>
      <c r="AM62" s="241"/>
      <c r="AN62" s="358"/>
      <c r="AO62" s="933"/>
      <c r="AP62" s="933"/>
      <c r="AQ62" s="933"/>
      <c r="AR62" s="933"/>
      <c r="AS62" s="933"/>
      <c r="AT62" s="987"/>
      <c r="AU62" s="125"/>
      <c r="AV62" s="125"/>
      <c r="AW62" s="125"/>
      <c r="AX62" s="125"/>
      <c r="AY62" s="125"/>
      <c r="AZ62" s="125"/>
      <c r="BA62" s="125"/>
      <c r="BB62" s="125"/>
      <c r="BC62" s="125"/>
      <c r="BD62" s="125"/>
      <c r="BE62" s="125"/>
      <c r="BF62" s="125"/>
      <c r="BG62" s="125"/>
      <c r="BH62" s="125"/>
      <c r="BI62" s="125"/>
      <c r="BJ62" s="125"/>
      <c r="BK62" s="125"/>
    </row>
    <row r="63" spans="1:63" s="113" customFormat="1" x14ac:dyDescent="0.2">
      <c r="A63" s="969"/>
      <c r="B63" s="970"/>
      <c r="C63" s="933"/>
      <c r="D63" s="933"/>
      <c r="E63" s="933"/>
      <c r="F63" s="849"/>
      <c r="G63" s="933"/>
      <c r="H63" s="935"/>
      <c r="I63" s="977"/>
      <c r="J63" s="979"/>
      <c r="K63" s="981"/>
      <c r="L63" s="979">
        <f>IF(NOT(ISERROR(MATCH(K63,_xlfn.ANCHORARRAY(G72),0))),#REF!&amp;"Por favor no seleccionar los criterios de impacto",K63)</f>
        <v>0</v>
      </c>
      <c r="M63" s="977"/>
      <c r="N63" s="979"/>
      <c r="O63" s="973"/>
      <c r="P63" s="364">
        <v>5</v>
      </c>
      <c r="Q63" s="236"/>
      <c r="R63" s="237" t="str">
        <f t="shared" si="81"/>
        <v/>
      </c>
      <c r="S63" s="354"/>
      <c r="T63" s="354"/>
      <c r="U63" s="370" t="str">
        <f t="shared" si="76"/>
        <v/>
      </c>
      <c r="V63" s="354"/>
      <c r="W63" s="354"/>
      <c r="X63" s="354"/>
      <c r="Y63" s="371" t="str">
        <f t="shared" si="82"/>
        <v/>
      </c>
      <c r="Z63" s="372" t="str">
        <f t="shared" si="77"/>
        <v/>
      </c>
      <c r="AA63" s="370" t="str">
        <f t="shared" si="78"/>
        <v/>
      </c>
      <c r="AB63" s="372" t="str">
        <f t="shared" si="79"/>
        <v/>
      </c>
      <c r="AC63" s="370" t="str">
        <f t="shared" si="83"/>
        <v/>
      </c>
      <c r="AD63" s="373" t="str">
        <f t="shared" ref="AD63:AD64" si="84">IFERROR(IF(OR(AND(Z63="Muy Baja",AB63="Leve"),AND(Z63="Muy Baja",AB63="Menor"),AND(Z63="Baja",AB63="Leve")),"Bajo",IF(OR(AND(Z63="Muy baja",AB63="Moderado"),AND(Z63="Baja",AB63="Menor"),AND(Z63="Baja",AB63="Moderado"),AND(Z63="Media",AB63="Leve"),AND(Z63="Media",AB63="Menor"),AND(Z63="Media",AB63="Moderado"),AND(Z63="Alta",AB63="Leve"),AND(Z63="Alta",AB63="Menor")),"Moderado",IF(OR(AND(Z63="Muy Baja",AB63="Mayor"),AND(Z63="Baja",AB63="Mayor"),AND(Z63="Media",AB63="Mayor"),AND(Z63="Alta",AB63="Moderado"),AND(Z63="Alta",AB63="Mayor"),AND(Z63="Muy Alta",AB63="Leve"),AND(Z63="Muy Alta",AB63="Menor"),AND(Z63="Muy Alta",AB63="Moderado"),AND(Z63="Muy Alta",AB63="Mayor")),"Alto",IF(OR(AND(Z63="Muy Baja",AB63="Catastrófico"),AND(Z63="Baja",AB63="Catastrófico"),AND(Z63="Media",AB63="Catastrófico"),AND(Z63="Alta",AB63="Catastrófico"),AND(Z63="Muy Alta",AB63="Catastrófico")),"Extremo","")))),"")</f>
        <v/>
      </c>
      <c r="AE63" s="975"/>
      <c r="AF63" s="356"/>
      <c r="AG63" s="358"/>
      <c r="AH63" s="241"/>
      <c r="AI63" s="241"/>
      <c r="AJ63" s="933"/>
      <c r="AK63" s="933"/>
      <c r="AL63" s="933"/>
      <c r="AM63" s="241"/>
      <c r="AN63" s="358"/>
      <c r="AO63" s="933"/>
      <c r="AP63" s="933"/>
      <c r="AQ63" s="933"/>
      <c r="AR63" s="933"/>
      <c r="AS63" s="933"/>
      <c r="AT63" s="987"/>
      <c r="AU63" s="125"/>
      <c r="AV63" s="125"/>
      <c r="AW63" s="125"/>
      <c r="AX63" s="125"/>
      <c r="AY63" s="125"/>
      <c r="AZ63" s="125"/>
      <c r="BA63" s="125"/>
      <c r="BB63" s="125"/>
      <c r="BC63" s="125"/>
      <c r="BD63" s="125"/>
      <c r="BE63" s="125"/>
      <c r="BF63" s="125"/>
      <c r="BG63" s="125"/>
      <c r="BH63" s="125"/>
      <c r="BI63" s="125"/>
      <c r="BJ63" s="125"/>
      <c r="BK63" s="125"/>
    </row>
    <row r="64" spans="1:63" s="113" customFormat="1" ht="17.25" thickBot="1" x14ac:dyDescent="0.25">
      <c r="A64" s="969"/>
      <c r="B64" s="970"/>
      <c r="C64" s="933"/>
      <c r="D64" s="933"/>
      <c r="E64" s="933"/>
      <c r="F64" s="849"/>
      <c r="G64" s="933"/>
      <c r="H64" s="935"/>
      <c r="I64" s="977"/>
      <c r="J64" s="979"/>
      <c r="K64" s="981"/>
      <c r="L64" s="979">
        <f>IF(NOT(ISERROR(MATCH(K64,_xlfn.ANCHORARRAY(G73),0))),J75&amp;"Por favor no seleccionar los criterios de impacto",K64)</f>
        <v>0</v>
      </c>
      <c r="M64" s="977"/>
      <c r="N64" s="979"/>
      <c r="O64" s="973"/>
      <c r="P64" s="364">
        <v>6</v>
      </c>
      <c r="Q64" s="236"/>
      <c r="R64" s="237" t="str">
        <f t="shared" si="81"/>
        <v/>
      </c>
      <c r="S64" s="354"/>
      <c r="T64" s="354"/>
      <c r="U64" s="370" t="str">
        <f t="shared" si="76"/>
        <v/>
      </c>
      <c r="V64" s="354"/>
      <c r="W64" s="354"/>
      <c r="X64" s="354"/>
      <c r="Y64" s="371" t="str">
        <f t="shared" si="82"/>
        <v/>
      </c>
      <c r="Z64" s="372" t="str">
        <f t="shared" si="77"/>
        <v/>
      </c>
      <c r="AA64" s="370" t="str">
        <f t="shared" si="78"/>
        <v/>
      </c>
      <c r="AB64" s="372" t="str">
        <f t="shared" si="79"/>
        <v/>
      </c>
      <c r="AC64" s="370" t="str">
        <f t="shared" si="83"/>
        <v/>
      </c>
      <c r="AD64" s="373" t="str">
        <f t="shared" si="84"/>
        <v/>
      </c>
      <c r="AE64" s="975"/>
      <c r="AF64" s="356"/>
      <c r="AG64" s="358"/>
      <c r="AH64" s="241"/>
      <c r="AI64" s="241"/>
      <c r="AJ64" s="933"/>
      <c r="AK64" s="933"/>
      <c r="AL64" s="933"/>
      <c r="AM64" s="241"/>
      <c r="AN64" s="358"/>
      <c r="AO64" s="933"/>
      <c r="AP64" s="933"/>
      <c r="AQ64" s="933"/>
      <c r="AR64" s="933"/>
      <c r="AS64" s="933"/>
      <c r="AT64" s="987"/>
      <c r="AU64" s="125"/>
      <c r="AV64" s="125"/>
      <c r="AW64" s="125"/>
      <c r="AX64" s="125"/>
      <c r="AY64" s="125"/>
      <c r="AZ64" s="125"/>
      <c r="BA64" s="125"/>
      <c r="BB64" s="125"/>
      <c r="BC64" s="125"/>
      <c r="BD64" s="125"/>
      <c r="BE64" s="125"/>
      <c r="BF64" s="125"/>
      <c r="BG64" s="125"/>
      <c r="BH64" s="125"/>
      <c r="BI64" s="125"/>
      <c r="BJ64" s="125"/>
      <c r="BK64" s="125"/>
    </row>
    <row r="65" spans="1:63" s="113" customFormat="1" ht="16.5" customHeight="1" x14ac:dyDescent="0.2">
      <c r="A65" s="969">
        <v>10</v>
      </c>
      <c r="B65" s="970"/>
      <c r="C65" s="933"/>
      <c r="D65" s="933"/>
      <c r="E65" s="933"/>
      <c r="F65" s="849" t="s">
        <v>392</v>
      </c>
      <c r="G65" s="933"/>
      <c r="H65" s="935"/>
      <c r="I65" s="977" t="str">
        <f>IF(H65&lt;=0,"",IF(H65&lt;=2,"Muy Baja",IF(H65&lt;=24,"Baja",IF(H65&lt;=500,"Media",IF(H65&lt;=5000,"Alta","Muy Alta")))))</f>
        <v/>
      </c>
      <c r="J65" s="979" t="str">
        <f>IF(I65="","",IF(I65="Muy Baja",0.2,IF(I65="Baja",0.4,IF(I65="Media",0.6,IF(I65="Alta",0.8,IF(I65="Muy Alta",1,))))))</f>
        <v/>
      </c>
      <c r="K65" s="980"/>
      <c r="L65" s="979">
        <f>IF(NOT(ISERROR(MATCH(K65,'Tabla Impacto'!$B$221:$B$223,0))),'Tabla Impacto'!$F$223&amp;"Por favor no seleccionar los criterios de impacto(Afectación Económica o presupuestal y Pérdida Reputacional)",K65)</f>
        <v>0</v>
      </c>
      <c r="M65" s="977" t="str">
        <f>IF(OR(L65='Tabla Impacto'!$C$11,L65='Tabla Impacto'!$D$11),"Leve",IF(OR(L65='Tabla Impacto'!$C$12,L65='Tabla Impacto'!$D$12),"Menor",IF(OR(L65='Tabla Impacto'!$C$13,L65='Tabla Impacto'!$D$13),"Moderado",IF(OR(L65='Tabla Impacto'!$C$14,L65='Tabla Impacto'!$D$14),"Mayor",IF(OR(L65='Tabla Impacto'!$C$15,L65='Tabla Impacto'!$D$15),"Catastrófico","")))))</f>
        <v/>
      </c>
      <c r="N65" s="979" t="str">
        <f>IF(M65="","",IF(M65="Leve",0.2,IF(M65="Menor",0.4,IF(M65="Moderado",0.6,IF(M65="Mayor",0.8,IF(M65="Catastrófico",1,))))))</f>
        <v/>
      </c>
      <c r="O65" s="973" t="str">
        <f>IF(OR(AND(I65="Muy Baja",M65="Leve"),AND(I65="Muy Baja",M65="Menor"),AND(I65="Baja",M65="Leve")),"Bajo",IF(OR(AND(I65="Muy baja",M65="Moderado"),AND(I65="Baja",M65="Menor"),AND(I65="Baja",M65="Moderado"),AND(I65="Media",M65="Leve"),AND(I65="Media",M65="Menor"),AND(I65="Media",M65="Moderado"),AND(I65="Alta",M65="Leve"),AND(I65="Alta",M65="Menor")),"Moderado",IF(OR(AND(I65="Muy Baja",M65="Mayor"),AND(I65="Baja",M65="Mayor"),AND(I65="Media",M65="Mayor"),AND(I65="Alta",M65="Moderado"),AND(I65="Alta",M65="Mayor"),AND(I65="Muy Alta",M65="Leve"),AND(I65="Muy Alta",M65="Menor"),AND(I65="Muy Alta",M65="Moderado"),AND(I65="Muy Alta",M65="Mayor")),"Alto",IF(OR(AND(I65="Muy Baja",M65="Catastrófico"),AND(I65="Baja",M65="Catastrófico"),AND(I65="Media",M65="Catastrófico"),AND(I65="Alta",M65="Catastrófico"),AND(I65="Muy Alta",M65="Catastrófico")),"Extremo",""))))</f>
        <v/>
      </c>
      <c r="P65" s="364">
        <v>1</v>
      </c>
      <c r="Q65" s="236"/>
      <c r="R65" s="237" t="str">
        <f>IF(OR(S65="Preventivo",S65="Detectivo"),"Probabilidad",IF(S65="Correctivo","Impacto",""))</f>
        <v/>
      </c>
      <c r="S65" s="354"/>
      <c r="T65" s="354"/>
      <c r="U65" s="370" t="str">
        <f>IF(AND(S65="Preventivo",T65="Automático"),"50%",IF(AND(S65="Preventivo",T65="Manual"),"40%",IF(AND(S65="Detectivo",T65="Automático"),"40%",IF(AND(S65="Detectivo",T65="Manual"),"30%",IF(AND(S65="Correctivo",T65="Automático"),"35%",IF(AND(S65="Correctivo",T65="Manual"),"25%",""))))))</f>
        <v/>
      </c>
      <c r="V65" s="354"/>
      <c r="W65" s="354"/>
      <c r="X65" s="354"/>
      <c r="Y65" s="371" t="str">
        <f>IFERROR(IF(R65="Probabilidad",(J65-(+J65*U65)),IF(R65="Impacto",J65,"")),"")</f>
        <v/>
      </c>
      <c r="Z65" s="372" t="str">
        <f>IFERROR(IF(Y65="","",IF(Y65&lt;=0.2,"Muy Baja",IF(Y65&lt;=0.4,"Baja",IF(Y65&lt;=0.6,"Media",IF(Y65&lt;=0.8,"Alta","Muy Alta"))))),"")</f>
        <v/>
      </c>
      <c r="AA65" s="370" t="str">
        <f>+Y65</f>
        <v/>
      </c>
      <c r="AB65" s="372" t="str">
        <f>IFERROR(IF(AC65="","",IF(AC65&lt;=0.2,"Leve",IF(AC65&lt;=0.4,"Menor",IF(AC65&lt;=0.6,"Moderado",IF(AC65&lt;=0.8,"Mayor","Catastrófico"))))),"")</f>
        <v/>
      </c>
      <c r="AC65" s="370" t="str">
        <f>IFERROR(IF(R65="Impacto",(N65-(+N65*U65)),IF(R65="Probabilidad",N65,"")),"")</f>
        <v/>
      </c>
      <c r="AD65" s="373" t="str">
        <f>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
      </c>
      <c r="AE65" s="975"/>
      <c r="AF65" s="356"/>
      <c r="AG65" s="358"/>
      <c r="AH65" s="241"/>
      <c r="AI65" s="241"/>
      <c r="AJ65" s="933"/>
      <c r="AK65" s="933"/>
      <c r="AL65" s="933"/>
      <c r="AM65" s="241"/>
      <c r="AN65" s="358"/>
      <c r="AO65" s="933"/>
      <c r="AP65" s="933"/>
      <c r="AQ65" s="988"/>
      <c r="AR65" s="933"/>
      <c r="AS65" s="933"/>
      <c r="AT65" s="987"/>
      <c r="AU65" s="125"/>
      <c r="AV65" s="125"/>
      <c r="AW65" s="125"/>
      <c r="AX65" s="125"/>
      <c r="AY65" s="125"/>
      <c r="AZ65" s="125"/>
      <c r="BA65" s="125"/>
      <c r="BB65" s="125"/>
      <c r="BC65" s="125"/>
      <c r="BD65" s="125"/>
      <c r="BE65" s="125"/>
      <c r="BF65" s="125"/>
      <c r="BG65" s="125"/>
      <c r="BH65" s="125"/>
      <c r="BI65" s="125"/>
      <c r="BJ65" s="125"/>
      <c r="BK65" s="125"/>
    </row>
    <row r="66" spans="1:63" s="113" customFormat="1" x14ac:dyDescent="0.2">
      <c r="A66" s="969"/>
      <c r="B66" s="970"/>
      <c r="C66" s="933"/>
      <c r="D66" s="933"/>
      <c r="E66" s="933"/>
      <c r="F66" s="849"/>
      <c r="G66" s="933"/>
      <c r="H66" s="935"/>
      <c r="I66" s="977"/>
      <c r="J66" s="979"/>
      <c r="K66" s="981"/>
      <c r="L66" s="979">
        <f>IF(NOT(ISERROR(MATCH(K66,_xlfn.ANCHORARRAY(F75),0))),J77&amp;"Por favor no seleccionar los criterios de impacto",K66)</f>
        <v>0</v>
      </c>
      <c r="M66" s="977"/>
      <c r="N66" s="979"/>
      <c r="O66" s="973"/>
      <c r="P66" s="364">
        <v>2</v>
      </c>
      <c r="Q66" s="236"/>
      <c r="R66" s="237" t="str">
        <f>IF(OR(S66="Preventivo",S66="Detectivo"),"Probabilidad",IF(S66="Correctivo","Impacto",""))</f>
        <v/>
      </c>
      <c r="S66" s="354"/>
      <c r="T66" s="354"/>
      <c r="U66" s="370" t="str">
        <f t="shared" ref="U66:U70" si="85">IF(AND(S66="Preventivo",T66="Automático"),"50%",IF(AND(S66="Preventivo",T66="Manual"),"40%",IF(AND(S66="Detectivo",T66="Automático"),"40%",IF(AND(S66="Detectivo",T66="Manual"),"30%",IF(AND(S66="Correctivo",T66="Automático"),"35%",IF(AND(S66="Correctivo",T66="Manual"),"25%",""))))))</f>
        <v/>
      </c>
      <c r="V66" s="354"/>
      <c r="W66" s="354"/>
      <c r="X66" s="354"/>
      <c r="Y66" s="371" t="str">
        <f>IFERROR(IF(AND(R65="Probabilidad",R66="Probabilidad"),(AA65-(+AA65*U66)),IF(R66="Probabilidad",(J65-(+J65*U66)),IF(R66="Impacto",AA65,""))),"")</f>
        <v/>
      </c>
      <c r="Z66" s="372" t="str">
        <f t="shared" ref="Z66:Z70" si="86">IFERROR(IF(Y66="","",IF(Y66&lt;=0.2,"Muy Baja",IF(Y66&lt;=0.4,"Baja",IF(Y66&lt;=0.6,"Media",IF(Y66&lt;=0.8,"Alta","Muy Alta"))))),"")</f>
        <v/>
      </c>
      <c r="AA66" s="370" t="str">
        <f t="shared" ref="AA66:AA70" si="87">+Y66</f>
        <v/>
      </c>
      <c r="AB66" s="372" t="str">
        <f t="shared" ref="AB66:AB70" si="88">IFERROR(IF(AC66="","",IF(AC66&lt;=0.2,"Leve",IF(AC66&lt;=0.4,"Menor",IF(AC66&lt;=0.6,"Moderado",IF(AC66&lt;=0.8,"Mayor","Catastrófico"))))),"")</f>
        <v/>
      </c>
      <c r="AC66" s="370" t="str">
        <f>IFERROR(IF(AND(R65="Impacto",R66="Impacto"),(AC65-(+AC65*U66)),IF(R66="Impacto",(N65-(+N65*U66)),IF(R66="Probabilidad",AC65,""))),"")</f>
        <v/>
      </c>
      <c r="AD66" s="373" t="str">
        <f t="shared" ref="AD66:AD67" si="89">IFERROR(IF(OR(AND(Z66="Muy Baja",AB66="Leve"),AND(Z66="Muy Baja",AB66="Menor"),AND(Z66="Baja",AB66="Leve")),"Bajo",IF(OR(AND(Z66="Muy baja",AB66="Moderado"),AND(Z66="Baja",AB66="Menor"),AND(Z66="Baja",AB66="Moderado"),AND(Z66="Media",AB66="Leve"),AND(Z66="Media",AB66="Menor"),AND(Z66="Media",AB66="Moderado"),AND(Z66="Alta",AB66="Leve"),AND(Z66="Alta",AB66="Menor")),"Moderado",IF(OR(AND(Z66="Muy Baja",AB66="Mayor"),AND(Z66="Baja",AB66="Mayor"),AND(Z66="Media",AB66="Mayor"),AND(Z66="Alta",AB66="Moderado"),AND(Z66="Alta",AB66="Mayor"),AND(Z66="Muy Alta",AB66="Leve"),AND(Z66="Muy Alta",AB66="Menor"),AND(Z66="Muy Alta",AB66="Moderado"),AND(Z66="Muy Alta",AB66="Mayor")),"Alto",IF(OR(AND(Z66="Muy Baja",AB66="Catastrófico"),AND(Z66="Baja",AB66="Catastrófico"),AND(Z66="Media",AB66="Catastrófico"),AND(Z66="Alta",AB66="Catastrófico"),AND(Z66="Muy Alta",AB66="Catastrófico")),"Extremo","")))),"")</f>
        <v/>
      </c>
      <c r="AE66" s="975"/>
      <c r="AF66" s="356"/>
      <c r="AG66" s="358"/>
      <c r="AH66" s="241"/>
      <c r="AI66" s="241"/>
      <c r="AJ66" s="933"/>
      <c r="AK66" s="933"/>
      <c r="AL66" s="933"/>
      <c r="AM66" s="241"/>
      <c r="AN66" s="358"/>
      <c r="AO66" s="933"/>
      <c r="AP66" s="933"/>
      <c r="AQ66" s="933"/>
      <c r="AR66" s="933"/>
      <c r="AS66" s="933"/>
      <c r="AT66" s="987"/>
    </row>
    <row r="67" spans="1:63" s="113" customFormat="1" x14ac:dyDescent="0.2">
      <c r="A67" s="969"/>
      <c r="B67" s="970"/>
      <c r="C67" s="933"/>
      <c r="D67" s="933"/>
      <c r="E67" s="933"/>
      <c r="F67" s="849"/>
      <c r="G67" s="933"/>
      <c r="H67" s="935"/>
      <c r="I67" s="977"/>
      <c r="J67" s="979"/>
      <c r="K67" s="981"/>
      <c r="L67" s="979">
        <f>IF(NOT(ISERROR(MATCH(K67,_xlfn.ANCHORARRAY(F76),0))),J78&amp;"Por favor no seleccionar los criterios de impacto",K67)</f>
        <v>0</v>
      </c>
      <c r="M67" s="977"/>
      <c r="N67" s="979"/>
      <c r="O67" s="973"/>
      <c r="P67" s="364">
        <v>3</v>
      </c>
      <c r="Q67" s="242"/>
      <c r="R67" s="237" t="str">
        <f>IF(OR(S67="Preventivo",S67="Detectivo"),"Probabilidad",IF(S67="Correctivo","Impacto",""))</f>
        <v/>
      </c>
      <c r="S67" s="354"/>
      <c r="T67" s="354"/>
      <c r="U67" s="370" t="str">
        <f t="shared" si="85"/>
        <v/>
      </c>
      <c r="V67" s="354"/>
      <c r="W67" s="354"/>
      <c r="X67" s="354"/>
      <c r="Y67" s="371" t="str">
        <f>IFERROR(IF(AND(R66="Probabilidad",R67="Probabilidad"),(AA66-(+AA66*U67)),IF(AND(R66="Impacto",R67="Probabilidad"),(AA65-(+AA65*U67)),IF(R67="Impacto",AA66,""))),"")</f>
        <v/>
      </c>
      <c r="Z67" s="372" t="str">
        <f t="shared" si="86"/>
        <v/>
      </c>
      <c r="AA67" s="370" t="str">
        <f t="shared" si="87"/>
        <v/>
      </c>
      <c r="AB67" s="372" t="str">
        <f t="shared" si="88"/>
        <v/>
      </c>
      <c r="AC67" s="370" t="str">
        <f>IFERROR(IF(AND(R66="Impacto",R67="Impacto"),(AC66-(+AC66*U67)),IF(AND(R66="Probabilidad",R67="Impacto"),(AC65-(+AC65*U67)),IF(R67="Probabilidad",AC66,""))),"")</f>
        <v/>
      </c>
      <c r="AD67" s="373" t="str">
        <f t="shared" si="89"/>
        <v/>
      </c>
      <c r="AE67" s="975"/>
      <c r="AF67" s="356"/>
      <c r="AG67" s="358"/>
      <c r="AH67" s="241"/>
      <c r="AI67" s="241"/>
      <c r="AJ67" s="933"/>
      <c r="AK67" s="933"/>
      <c r="AL67" s="933"/>
      <c r="AM67" s="241"/>
      <c r="AN67" s="358"/>
      <c r="AO67" s="933"/>
      <c r="AP67" s="933"/>
      <c r="AQ67" s="933"/>
      <c r="AR67" s="933"/>
      <c r="AS67" s="933"/>
      <c r="AT67" s="987"/>
    </row>
    <row r="68" spans="1:63" s="113" customFormat="1" x14ac:dyDescent="0.2">
      <c r="A68" s="969"/>
      <c r="B68" s="970"/>
      <c r="C68" s="933"/>
      <c r="D68" s="933"/>
      <c r="E68" s="933"/>
      <c r="F68" s="849"/>
      <c r="G68" s="933"/>
      <c r="H68" s="935"/>
      <c r="I68" s="977"/>
      <c r="J68" s="979"/>
      <c r="K68" s="981"/>
      <c r="L68" s="979">
        <f>IF(NOT(ISERROR(MATCH(K68,_xlfn.ANCHORARRAY(#REF!),0))),J79&amp;"Por favor no seleccionar los criterios de impacto",K68)</f>
        <v>0</v>
      </c>
      <c r="M68" s="977"/>
      <c r="N68" s="979"/>
      <c r="O68" s="973"/>
      <c r="P68" s="364">
        <v>4</v>
      </c>
      <c r="Q68" s="236"/>
      <c r="R68" s="237" t="str">
        <f t="shared" ref="R68:R70" si="90">IF(OR(S68="Preventivo",S68="Detectivo"),"Probabilidad",IF(S68="Correctivo","Impacto",""))</f>
        <v/>
      </c>
      <c r="S68" s="354"/>
      <c r="T68" s="354"/>
      <c r="U68" s="370" t="str">
        <f t="shared" si="85"/>
        <v/>
      </c>
      <c r="V68" s="354"/>
      <c r="W68" s="354"/>
      <c r="X68" s="354"/>
      <c r="Y68" s="371" t="str">
        <f t="shared" ref="Y68:Y70" si="91">IFERROR(IF(AND(R67="Probabilidad",R68="Probabilidad"),(AA67-(+AA67*U68)),IF(AND(R67="Impacto",R68="Probabilidad"),(AA66-(+AA66*U68)),IF(R68="Impacto",AA67,""))),"")</f>
        <v/>
      </c>
      <c r="Z68" s="372" t="str">
        <f t="shared" si="86"/>
        <v/>
      </c>
      <c r="AA68" s="370" t="str">
        <f t="shared" si="87"/>
        <v/>
      </c>
      <c r="AB68" s="372" t="str">
        <f t="shared" si="88"/>
        <v/>
      </c>
      <c r="AC68" s="370" t="str">
        <f t="shared" ref="AC68:AC70" si="92">IFERROR(IF(AND(R67="Impacto",R68="Impacto"),(AC67-(+AC67*U68)),IF(AND(R67="Probabilidad",R68="Impacto"),(AC66-(+AC66*U68)),IF(R68="Probabilidad",AC67,""))),"")</f>
        <v/>
      </c>
      <c r="AD68" s="373" t="str">
        <f>IFERROR(IF(OR(AND(Z68="Muy Baja",AB68="Leve"),AND(Z68="Muy Baja",AB68="Menor"),AND(Z68="Baja",AB68="Leve")),"Bajo",IF(OR(AND(Z68="Muy baja",AB68="Moderado"),AND(Z68="Baja",AB68="Menor"),AND(Z68="Baja",AB68="Moderado"),AND(Z68="Media",AB68="Leve"),AND(Z68="Media",AB68="Menor"),AND(Z68="Media",AB68="Moderado"),AND(Z68="Alta",AB68="Leve"),AND(Z68="Alta",AB68="Menor")),"Moderado",IF(OR(AND(Z68="Muy Baja",AB68="Mayor"),AND(Z68="Baja",AB68="Mayor"),AND(Z68="Media",AB68="Mayor"),AND(Z68="Alta",AB68="Moderado"),AND(Z68="Alta",AB68="Mayor"),AND(Z68="Muy Alta",AB68="Leve"),AND(Z68="Muy Alta",AB68="Menor"),AND(Z68="Muy Alta",AB68="Moderado"),AND(Z68="Muy Alta",AB68="Mayor")),"Alto",IF(OR(AND(Z68="Muy Baja",AB68="Catastrófico"),AND(Z68="Baja",AB68="Catastrófico"),AND(Z68="Media",AB68="Catastrófico"),AND(Z68="Alta",AB68="Catastrófico"),AND(Z68="Muy Alta",AB68="Catastrófico")),"Extremo","")))),"")</f>
        <v/>
      </c>
      <c r="AE68" s="975"/>
      <c r="AF68" s="356"/>
      <c r="AG68" s="358"/>
      <c r="AH68" s="241"/>
      <c r="AI68" s="241"/>
      <c r="AJ68" s="933"/>
      <c r="AK68" s="933"/>
      <c r="AL68" s="933"/>
      <c r="AM68" s="241"/>
      <c r="AN68" s="358"/>
      <c r="AO68" s="933"/>
      <c r="AP68" s="933"/>
      <c r="AQ68" s="933"/>
      <c r="AR68" s="933"/>
      <c r="AS68" s="933"/>
      <c r="AT68" s="987"/>
    </row>
    <row r="69" spans="1:63" s="113" customFormat="1" x14ac:dyDescent="0.2">
      <c r="A69" s="969"/>
      <c r="B69" s="970"/>
      <c r="C69" s="933"/>
      <c r="D69" s="933"/>
      <c r="E69" s="933"/>
      <c r="F69" s="849"/>
      <c r="G69" s="933"/>
      <c r="H69" s="935"/>
      <c r="I69" s="977"/>
      <c r="J69" s="979"/>
      <c r="K69" s="981"/>
      <c r="L69" s="979">
        <f>IF(NOT(ISERROR(MATCH(K69,_xlfn.ANCHORARRAY(#REF!),0))),J80&amp;"Por favor no seleccionar los criterios de impacto",K69)</f>
        <v>0</v>
      </c>
      <c r="M69" s="977"/>
      <c r="N69" s="979"/>
      <c r="O69" s="973"/>
      <c r="P69" s="364">
        <v>5</v>
      </c>
      <c r="Q69" s="236"/>
      <c r="R69" s="237" t="str">
        <f t="shared" si="90"/>
        <v/>
      </c>
      <c r="S69" s="354"/>
      <c r="T69" s="354"/>
      <c r="U69" s="370" t="str">
        <f t="shared" si="85"/>
        <v/>
      </c>
      <c r="V69" s="354"/>
      <c r="W69" s="354"/>
      <c r="X69" s="354"/>
      <c r="Y69" s="371" t="str">
        <f t="shared" si="91"/>
        <v/>
      </c>
      <c r="Z69" s="372" t="str">
        <f t="shared" si="86"/>
        <v/>
      </c>
      <c r="AA69" s="370" t="str">
        <f t="shared" si="87"/>
        <v/>
      </c>
      <c r="AB69" s="372" t="str">
        <f t="shared" si="88"/>
        <v/>
      </c>
      <c r="AC69" s="370" t="str">
        <f t="shared" si="92"/>
        <v/>
      </c>
      <c r="AD69" s="373" t="str">
        <f t="shared" ref="AD69:AD70" si="93">IFERROR(IF(OR(AND(Z69="Muy Baja",AB69="Leve"),AND(Z69="Muy Baja",AB69="Menor"),AND(Z69="Baja",AB69="Leve")),"Bajo",IF(OR(AND(Z69="Muy baja",AB69="Moderado"),AND(Z69="Baja",AB69="Menor"),AND(Z69="Baja",AB69="Moderado"),AND(Z69="Media",AB69="Leve"),AND(Z69="Media",AB69="Menor"),AND(Z69="Media",AB69="Moderado"),AND(Z69="Alta",AB69="Leve"),AND(Z69="Alta",AB69="Menor")),"Moderado",IF(OR(AND(Z69="Muy Baja",AB69="Mayor"),AND(Z69="Baja",AB69="Mayor"),AND(Z69="Media",AB69="Mayor"),AND(Z69="Alta",AB69="Moderado"),AND(Z69="Alta",AB69="Mayor"),AND(Z69="Muy Alta",AB69="Leve"),AND(Z69="Muy Alta",AB69="Menor"),AND(Z69="Muy Alta",AB69="Moderado"),AND(Z69="Muy Alta",AB69="Mayor")),"Alto",IF(OR(AND(Z69="Muy Baja",AB69="Catastrófico"),AND(Z69="Baja",AB69="Catastrófico"),AND(Z69="Media",AB69="Catastrófico"),AND(Z69="Alta",AB69="Catastrófico"),AND(Z69="Muy Alta",AB69="Catastrófico")),"Extremo","")))),"")</f>
        <v/>
      </c>
      <c r="AE69" s="975"/>
      <c r="AF69" s="356"/>
      <c r="AG69" s="358"/>
      <c r="AH69" s="241"/>
      <c r="AI69" s="241"/>
      <c r="AJ69" s="933"/>
      <c r="AK69" s="933"/>
      <c r="AL69" s="933"/>
      <c r="AM69" s="241"/>
      <c r="AN69" s="358"/>
      <c r="AO69" s="933"/>
      <c r="AP69" s="933"/>
      <c r="AQ69" s="933"/>
      <c r="AR69" s="933"/>
      <c r="AS69" s="933"/>
      <c r="AT69" s="987"/>
    </row>
    <row r="70" spans="1:63" s="113" customFormat="1" ht="17.25" thickBot="1" x14ac:dyDescent="0.25">
      <c r="A70" s="991"/>
      <c r="B70" s="992"/>
      <c r="C70" s="993"/>
      <c r="D70" s="993"/>
      <c r="E70" s="993"/>
      <c r="F70" s="998"/>
      <c r="G70" s="993"/>
      <c r="H70" s="999"/>
      <c r="I70" s="995"/>
      <c r="J70" s="989"/>
      <c r="K70" s="981"/>
      <c r="L70" s="989">
        <f>IF(NOT(ISERROR(MATCH(K70,_xlfn.ANCHORARRAY(#REF!),0))),J81&amp;"Por favor no seleccionar los criterios de impacto",K70)</f>
        <v>0</v>
      </c>
      <c r="M70" s="995"/>
      <c r="N70" s="989"/>
      <c r="O70" s="996"/>
      <c r="P70" s="368">
        <v>6</v>
      </c>
      <c r="Q70" s="236"/>
      <c r="R70" s="237" t="str">
        <f t="shared" si="90"/>
        <v/>
      </c>
      <c r="S70" s="354"/>
      <c r="T70" s="354"/>
      <c r="U70" s="370" t="str">
        <f t="shared" si="85"/>
        <v/>
      </c>
      <c r="V70" s="354"/>
      <c r="W70" s="354"/>
      <c r="X70" s="354"/>
      <c r="Y70" s="371" t="str">
        <f t="shared" si="91"/>
        <v/>
      </c>
      <c r="Z70" s="372" t="str">
        <f t="shared" si="86"/>
        <v/>
      </c>
      <c r="AA70" s="370" t="str">
        <f t="shared" si="87"/>
        <v/>
      </c>
      <c r="AB70" s="372" t="str">
        <f t="shared" si="88"/>
        <v/>
      </c>
      <c r="AC70" s="370" t="str">
        <f t="shared" si="92"/>
        <v/>
      </c>
      <c r="AD70" s="373" t="str">
        <f t="shared" si="93"/>
        <v/>
      </c>
      <c r="AE70" s="997"/>
      <c r="AF70" s="357"/>
      <c r="AG70" s="360"/>
      <c r="AH70" s="246"/>
      <c r="AI70" s="246"/>
      <c r="AJ70" s="993"/>
      <c r="AK70" s="993"/>
      <c r="AL70" s="993"/>
      <c r="AM70" s="246"/>
      <c r="AN70" s="360"/>
      <c r="AO70" s="993"/>
      <c r="AP70" s="993"/>
      <c r="AQ70" s="993"/>
      <c r="AR70" s="993"/>
      <c r="AS70" s="993"/>
      <c r="AT70" s="994"/>
    </row>
    <row r="71" spans="1:63" s="113" customFormat="1" ht="13.5" thickBot="1" x14ac:dyDescent="0.25">
      <c r="A71" s="115"/>
      <c r="B71" s="128"/>
      <c r="C71" s="115"/>
      <c r="D71" s="115"/>
      <c r="E71" s="115"/>
      <c r="G71" s="114"/>
    </row>
    <row r="72" spans="1:63" s="113" customFormat="1" ht="45" customHeight="1" x14ac:dyDescent="0.2">
      <c r="A72" s="786"/>
      <c r="B72" s="737"/>
      <c r="C72" s="737"/>
      <c r="D72" s="737"/>
      <c r="E72" s="737"/>
      <c r="F72" s="737"/>
      <c r="G72" s="737"/>
      <c r="H72" s="737"/>
      <c r="I72" s="737"/>
      <c r="J72" s="738"/>
    </row>
    <row r="73" spans="1:63" s="113" customFormat="1" ht="40.5" customHeight="1" thickBot="1" x14ac:dyDescent="0.25">
      <c r="A73" s="739">
        <v>6</v>
      </c>
      <c r="B73" s="740"/>
      <c r="C73" s="741" t="s">
        <v>424</v>
      </c>
      <c r="D73" s="741"/>
      <c r="E73" s="741"/>
      <c r="F73" s="741"/>
      <c r="G73" s="741"/>
      <c r="H73" s="741" t="s">
        <v>779</v>
      </c>
      <c r="I73" s="741"/>
      <c r="J73" s="742"/>
    </row>
    <row r="74" spans="1:63" s="113" customFormat="1" ht="39" customHeight="1" thickBot="1" x14ac:dyDescent="0.25">
      <c r="A74" s="739">
        <v>7</v>
      </c>
      <c r="B74" s="740"/>
      <c r="C74" s="741" t="s">
        <v>1179</v>
      </c>
      <c r="D74" s="741"/>
      <c r="E74" s="741"/>
      <c r="F74" s="741"/>
      <c r="G74" s="741"/>
      <c r="H74" s="741" t="s">
        <v>1180</v>
      </c>
      <c r="I74" s="741"/>
      <c r="J74" s="742"/>
    </row>
    <row r="75" spans="1:63" s="113" customFormat="1" ht="14.25" thickBot="1" x14ac:dyDescent="0.3">
      <c r="A75" s="415"/>
      <c r="B75" s="416"/>
      <c r="C75" s="415"/>
      <c r="D75" s="415"/>
      <c r="E75" s="415"/>
      <c r="F75" s="417"/>
      <c r="G75" s="418"/>
      <c r="H75" s="417"/>
      <c r="I75" s="417"/>
      <c r="J75" s="417"/>
    </row>
    <row r="76" spans="1:63" s="113" customFormat="1" ht="15" customHeight="1" x14ac:dyDescent="0.25">
      <c r="A76" s="655" t="s">
        <v>775</v>
      </c>
      <c r="B76" s="656"/>
      <c r="C76" s="657" t="s">
        <v>776</v>
      </c>
      <c r="D76" s="658"/>
      <c r="E76" s="656"/>
      <c r="F76" s="657" t="s">
        <v>777</v>
      </c>
      <c r="G76" s="667"/>
      <c r="H76" s="417"/>
      <c r="I76" s="417"/>
      <c r="J76" s="417"/>
    </row>
    <row r="77" spans="1:63" s="113" customFormat="1" ht="45" customHeight="1" x14ac:dyDescent="0.25">
      <c r="A77" s="649" t="s">
        <v>1181</v>
      </c>
      <c r="B77" s="651"/>
      <c r="C77" s="649" t="s">
        <v>1182</v>
      </c>
      <c r="D77" s="650"/>
      <c r="E77" s="651"/>
      <c r="F77" s="419" t="s">
        <v>1183</v>
      </c>
      <c r="G77" s="420"/>
      <c r="H77" s="417"/>
      <c r="I77" s="417"/>
      <c r="J77" s="417"/>
    </row>
    <row r="78" spans="1:63" s="113" customFormat="1" ht="45" customHeight="1" x14ac:dyDescent="0.25">
      <c r="A78" s="652" t="s">
        <v>1184</v>
      </c>
      <c r="B78" s="654"/>
      <c r="C78" s="652" t="s">
        <v>1185</v>
      </c>
      <c r="D78" s="653"/>
      <c r="E78" s="654"/>
      <c r="F78" s="662" t="s">
        <v>1186</v>
      </c>
      <c r="G78" s="663"/>
      <c r="H78" s="417"/>
      <c r="I78" s="417"/>
      <c r="J78" s="417"/>
    </row>
    <row r="79" spans="1:63" s="113" customFormat="1" ht="14.25" thickBot="1" x14ac:dyDescent="0.3">
      <c r="A79" s="640" t="s">
        <v>1187</v>
      </c>
      <c r="B79" s="641"/>
      <c r="C79" s="640" t="s">
        <v>1188</v>
      </c>
      <c r="D79" s="642"/>
      <c r="E79" s="641"/>
      <c r="F79" s="643" t="s">
        <v>1189</v>
      </c>
      <c r="G79" s="644"/>
      <c r="H79" s="417"/>
      <c r="I79" s="417"/>
      <c r="J79" s="417"/>
    </row>
    <row r="80" spans="1:63" s="113" customFormat="1" ht="12.75" x14ac:dyDescent="0.2">
      <c r="A80" s="115"/>
      <c r="B80" s="128"/>
      <c r="C80" s="115"/>
      <c r="D80" s="115"/>
      <c r="E80" s="115"/>
      <c r="G80" s="114"/>
    </row>
    <row r="81" spans="1:7" s="113" customFormat="1" ht="12.75" x14ac:dyDescent="0.2">
      <c r="A81" s="115"/>
      <c r="B81" s="128"/>
      <c r="C81" s="115"/>
      <c r="D81" s="115"/>
      <c r="E81" s="115"/>
      <c r="G81" s="114"/>
    </row>
    <row r="82" spans="1:7" s="113" customFormat="1" ht="12.75" x14ac:dyDescent="0.2">
      <c r="A82" s="115"/>
      <c r="B82" s="128"/>
      <c r="C82" s="115"/>
      <c r="D82" s="115"/>
      <c r="E82" s="115"/>
      <c r="G82" s="114"/>
    </row>
    <row r="83" spans="1:7" s="113" customFormat="1" ht="12.75" x14ac:dyDescent="0.2">
      <c r="A83" s="115"/>
      <c r="B83" s="128"/>
      <c r="C83" s="115"/>
      <c r="D83" s="115"/>
      <c r="E83" s="115"/>
      <c r="G83" s="114"/>
    </row>
    <row r="84" spans="1:7" s="113" customFormat="1" ht="12.75" x14ac:dyDescent="0.2">
      <c r="A84" s="115"/>
      <c r="B84" s="128"/>
      <c r="C84" s="115"/>
      <c r="D84" s="115"/>
      <c r="E84" s="115"/>
      <c r="G84" s="114"/>
    </row>
    <row r="85" spans="1:7" s="113" customFormat="1" ht="12.75" x14ac:dyDescent="0.2">
      <c r="A85" s="115"/>
      <c r="B85" s="128"/>
      <c r="C85" s="115"/>
      <c r="D85" s="115"/>
      <c r="E85" s="115"/>
      <c r="G85" s="114"/>
    </row>
    <row r="86" spans="1:7" s="113" customFormat="1" ht="12.75" x14ac:dyDescent="0.2">
      <c r="A86" s="115"/>
      <c r="B86" s="128"/>
      <c r="C86" s="115"/>
      <c r="D86" s="115"/>
      <c r="E86" s="115"/>
      <c r="G86" s="114"/>
    </row>
    <row r="87" spans="1:7" s="113" customFormat="1" ht="12.75" x14ac:dyDescent="0.2">
      <c r="A87" s="115"/>
      <c r="B87" s="128"/>
      <c r="C87" s="115"/>
      <c r="D87" s="115"/>
      <c r="E87" s="115"/>
      <c r="G87" s="114"/>
    </row>
    <row r="88" spans="1:7" s="113" customFormat="1" ht="12.75" x14ac:dyDescent="0.2">
      <c r="A88" s="115"/>
      <c r="B88" s="128"/>
      <c r="C88" s="115"/>
      <c r="D88" s="115"/>
      <c r="E88" s="115"/>
      <c r="G88" s="114"/>
    </row>
    <row r="89" spans="1:7" s="113" customFormat="1" ht="12.75" x14ac:dyDescent="0.2">
      <c r="A89" s="115"/>
      <c r="B89" s="128"/>
      <c r="C89" s="115"/>
      <c r="D89" s="115"/>
      <c r="E89" s="115"/>
      <c r="G89" s="114"/>
    </row>
    <row r="90" spans="1:7" s="113" customFormat="1" ht="12.75" x14ac:dyDescent="0.2">
      <c r="A90" s="115"/>
      <c r="B90" s="128"/>
      <c r="C90" s="115"/>
      <c r="D90" s="115"/>
      <c r="E90" s="115"/>
      <c r="G90" s="114"/>
    </row>
    <row r="91" spans="1:7" s="113" customFormat="1" ht="12.75" x14ac:dyDescent="0.2">
      <c r="A91" s="115"/>
      <c r="B91" s="128"/>
      <c r="C91" s="115"/>
      <c r="D91" s="115"/>
      <c r="E91" s="115"/>
      <c r="G91" s="114"/>
    </row>
    <row r="92" spans="1:7" s="113" customFormat="1" ht="12.75" x14ac:dyDescent="0.2">
      <c r="A92" s="115"/>
      <c r="B92" s="128"/>
      <c r="C92" s="115"/>
      <c r="D92" s="115"/>
      <c r="E92" s="115"/>
      <c r="G92" s="114"/>
    </row>
    <row r="93" spans="1:7" s="113" customFormat="1" ht="12.75" x14ac:dyDescent="0.2">
      <c r="A93" s="115"/>
      <c r="B93" s="128"/>
      <c r="C93" s="115"/>
      <c r="D93" s="115"/>
      <c r="E93" s="115"/>
      <c r="G93" s="114"/>
    </row>
    <row r="94" spans="1:7" s="113" customFormat="1" ht="12.75" x14ac:dyDescent="0.2">
      <c r="A94" s="115"/>
      <c r="B94" s="128"/>
      <c r="C94" s="115"/>
      <c r="D94" s="115"/>
      <c r="E94" s="115"/>
      <c r="G94" s="114"/>
    </row>
    <row r="95" spans="1:7" s="113" customFormat="1" ht="12.75" x14ac:dyDescent="0.2">
      <c r="A95" s="115"/>
      <c r="B95" s="128"/>
      <c r="C95" s="115"/>
      <c r="D95" s="115"/>
      <c r="E95" s="115"/>
      <c r="G95" s="114"/>
    </row>
    <row r="96" spans="1:7" s="113" customFormat="1" ht="12.75" x14ac:dyDescent="0.2">
      <c r="A96" s="115"/>
      <c r="B96" s="128"/>
      <c r="C96" s="115"/>
      <c r="D96" s="115"/>
      <c r="E96" s="115"/>
      <c r="G96" s="114"/>
    </row>
    <row r="97" spans="1:7" s="113" customFormat="1" ht="12.75" x14ac:dyDescent="0.2">
      <c r="A97" s="115"/>
      <c r="B97" s="128"/>
      <c r="C97" s="115"/>
      <c r="D97" s="115"/>
      <c r="E97" s="115"/>
      <c r="G97" s="114"/>
    </row>
    <row r="98" spans="1:7" s="113" customFormat="1" ht="12.75" x14ac:dyDescent="0.2">
      <c r="A98" s="115"/>
      <c r="B98" s="128"/>
      <c r="C98" s="115"/>
      <c r="D98" s="115"/>
      <c r="E98" s="115"/>
      <c r="G98" s="114"/>
    </row>
    <row r="99" spans="1:7" s="113" customFormat="1" ht="12.75" x14ac:dyDescent="0.2">
      <c r="A99" s="115"/>
      <c r="B99" s="128"/>
      <c r="C99" s="115"/>
      <c r="D99" s="115"/>
      <c r="E99" s="115"/>
      <c r="G99" s="114"/>
    </row>
    <row r="100" spans="1:7" s="113" customFormat="1" ht="12.75" x14ac:dyDescent="0.2">
      <c r="A100" s="115"/>
      <c r="B100" s="128"/>
      <c r="C100" s="115"/>
      <c r="D100" s="115"/>
      <c r="E100" s="115"/>
      <c r="G100" s="114"/>
    </row>
    <row r="101" spans="1:7" s="113" customFormat="1" ht="12.75" x14ac:dyDescent="0.2">
      <c r="A101" s="115"/>
      <c r="B101" s="128"/>
      <c r="C101" s="115"/>
      <c r="D101" s="115"/>
      <c r="E101" s="115"/>
      <c r="G101" s="114"/>
    </row>
    <row r="102" spans="1:7" s="113" customFormat="1" ht="12.75" x14ac:dyDescent="0.2">
      <c r="A102" s="115"/>
      <c r="B102" s="128"/>
      <c r="C102" s="115"/>
      <c r="D102" s="115"/>
      <c r="E102" s="115"/>
      <c r="G102" s="114"/>
    </row>
    <row r="103" spans="1:7" s="113" customFormat="1" ht="12.75" x14ac:dyDescent="0.2">
      <c r="A103" s="115"/>
      <c r="B103" s="128"/>
      <c r="C103" s="115"/>
      <c r="D103" s="115"/>
      <c r="E103" s="115"/>
      <c r="G103" s="114"/>
    </row>
    <row r="104" spans="1:7" s="113" customFormat="1" ht="12.75" x14ac:dyDescent="0.2">
      <c r="A104" s="115"/>
      <c r="B104" s="128"/>
      <c r="C104" s="115"/>
      <c r="D104" s="115"/>
      <c r="E104" s="115"/>
      <c r="G104" s="114"/>
    </row>
    <row r="105" spans="1:7" s="113" customFormat="1" ht="12.75" x14ac:dyDescent="0.2">
      <c r="A105" s="115"/>
      <c r="B105" s="128"/>
      <c r="C105" s="115"/>
      <c r="D105" s="115"/>
      <c r="E105" s="115"/>
      <c r="G105" s="114"/>
    </row>
    <row r="106" spans="1:7" s="113" customFormat="1" ht="12.75" x14ac:dyDescent="0.2">
      <c r="A106" s="115"/>
      <c r="B106" s="128"/>
      <c r="C106" s="115"/>
      <c r="D106" s="115"/>
      <c r="E106" s="115"/>
      <c r="G106" s="114"/>
    </row>
    <row r="107" spans="1:7" s="113" customFormat="1" ht="12.75" x14ac:dyDescent="0.2">
      <c r="A107" s="115"/>
      <c r="B107" s="128"/>
      <c r="C107" s="115"/>
      <c r="D107" s="115"/>
      <c r="E107" s="115"/>
      <c r="G107" s="114"/>
    </row>
    <row r="108" spans="1:7" s="113" customFormat="1" ht="12.75" x14ac:dyDescent="0.2">
      <c r="A108" s="115"/>
      <c r="B108" s="128"/>
      <c r="C108" s="115"/>
      <c r="D108" s="115"/>
      <c r="E108" s="115"/>
      <c r="G108" s="114"/>
    </row>
    <row r="109" spans="1:7" s="113" customFormat="1" ht="12.75" x14ac:dyDescent="0.2">
      <c r="A109" s="115"/>
      <c r="B109" s="128"/>
      <c r="C109" s="115"/>
      <c r="D109" s="115"/>
      <c r="E109" s="115"/>
      <c r="G109" s="114"/>
    </row>
    <row r="110" spans="1:7" s="113" customFormat="1" ht="12.75" x14ac:dyDescent="0.2">
      <c r="A110" s="115"/>
      <c r="B110" s="128"/>
      <c r="C110" s="115"/>
      <c r="D110" s="115"/>
      <c r="E110" s="115"/>
      <c r="G110" s="114"/>
    </row>
    <row r="111" spans="1:7" s="113" customFormat="1" ht="12.75" x14ac:dyDescent="0.2">
      <c r="A111" s="115"/>
      <c r="B111" s="128"/>
      <c r="C111" s="115"/>
      <c r="D111" s="115"/>
      <c r="E111" s="115"/>
      <c r="G111" s="114"/>
    </row>
    <row r="112" spans="1:7" s="113" customFormat="1" ht="12.75" x14ac:dyDescent="0.2">
      <c r="A112" s="115"/>
      <c r="B112" s="128"/>
      <c r="C112" s="115"/>
      <c r="D112" s="115"/>
      <c r="E112" s="115"/>
      <c r="G112" s="114"/>
    </row>
    <row r="113" spans="1:7" s="113" customFormat="1" ht="12.75" x14ac:dyDescent="0.2">
      <c r="A113" s="115"/>
      <c r="B113" s="128"/>
      <c r="C113" s="115"/>
      <c r="D113" s="115"/>
      <c r="E113" s="115"/>
      <c r="G113" s="114"/>
    </row>
    <row r="114" spans="1:7" s="113" customFormat="1" ht="12.75" x14ac:dyDescent="0.2">
      <c r="A114" s="115"/>
      <c r="B114" s="128"/>
      <c r="C114" s="115"/>
      <c r="D114" s="115"/>
      <c r="E114" s="115"/>
      <c r="G114" s="114"/>
    </row>
    <row r="115" spans="1:7" s="113" customFormat="1" ht="12.75" x14ac:dyDescent="0.2">
      <c r="A115" s="115"/>
      <c r="B115" s="128"/>
      <c r="C115" s="115"/>
      <c r="D115" s="115"/>
      <c r="E115" s="115"/>
      <c r="G115" s="114"/>
    </row>
    <row r="116" spans="1:7" s="113" customFormat="1" ht="12.75" x14ac:dyDescent="0.2">
      <c r="A116" s="115"/>
      <c r="B116" s="128"/>
      <c r="C116" s="115"/>
      <c r="D116" s="115"/>
      <c r="E116" s="115"/>
      <c r="G116" s="114"/>
    </row>
    <row r="117" spans="1:7" s="113" customFormat="1" ht="12.75" x14ac:dyDescent="0.2">
      <c r="A117" s="115"/>
      <c r="B117" s="128"/>
      <c r="C117" s="115"/>
      <c r="D117" s="115"/>
      <c r="E117" s="115"/>
      <c r="G117" s="114"/>
    </row>
    <row r="118" spans="1:7" s="113" customFormat="1" ht="12.75" x14ac:dyDescent="0.2">
      <c r="A118" s="115"/>
      <c r="B118" s="128"/>
      <c r="C118" s="115"/>
      <c r="D118" s="115"/>
      <c r="E118" s="115"/>
      <c r="G118" s="114"/>
    </row>
    <row r="119" spans="1:7" s="113" customFormat="1" ht="12.75" x14ac:dyDescent="0.2">
      <c r="A119" s="115"/>
      <c r="B119" s="128"/>
      <c r="C119" s="115"/>
      <c r="D119" s="115"/>
      <c r="E119" s="115"/>
      <c r="G119" s="114"/>
    </row>
    <row r="120" spans="1:7" s="113" customFormat="1" ht="12.75" x14ac:dyDescent="0.2">
      <c r="A120" s="115"/>
      <c r="B120" s="128"/>
      <c r="C120" s="115"/>
      <c r="D120" s="115"/>
      <c r="E120" s="115"/>
      <c r="G120" s="114"/>
    </row>
    <row r="121" spans="1:7" s="113" customFormat="1" ht="12.75" x14ac:dyDescent="0.2">
      <c r="A121" s="115"/>
      <c r="B121" s="128"/>
      <c r="C121" s="115"/>
      <c r="D121" s="115"/>
      <c r="E121" s="115"/>
      <c r="G121" s="114"/>
    </row>
    <row r="122" spans="1:7" s="113" customFormat="1" ht="12.75" x14ac:dyDescent="0.2">
      <c r="A122" s="115"/>
      <c r="B122" s="128"/>
      <c r="C122" s="115"/>
      <c r="D122" s="115"/>
      <c r="E122" s="115"/>
      <c r="G122" s="114"/>
    </row>
    <row r="123" spans="1:7" s="113" customFormat="1" ht="12.75" x14ac:dyDescent="0.2">
      <c r="A123" s="115"/>
      <c r="B123" s="128"/>
      <c r="C123" s="115"/>
      <c r="D123" s="115"/>
      <c r="E123" s="115"/>
      <c r="G123" s="114"/>
    </row>
    <row r="124" spans="1:7" s="113" customFormat="1" ht="12.75" x14ac:dyDescent="0.2">
      <c r="A124" s="115"/>
      <c r="B124" s="128"/>
      <c r="C124" s="115"/>
      <c r="D124" s="115"/>
      <c r="E124" s="115"/>
      <c r="G124" s="114"/>
    </row>
    <row r="125" spans="1:7" s="113" customFormat="1" ht="12.75" x14ac:dyDescent="0.2">
      <c r="A125" s="115"/>
      <c r="B125" s="128"/>
      <c r="C125" s="115"/>
      <c r="D125" s="115"/>
      <c r="E125" s="115"/>
      <c r="G125" s="114"/>
    </row>
    <row r="126" spans="1:7" s="113" customFormat="1" ht="12.75" x14ac:dyDescent="0.2">
      <c r="A126" s="115"/>
      <c r="B126" s="128"/>
      <c r="C126" s="115"/>
      <c r="D126" s="115"/>
      <c r="E126" s="115"/>
      <c r="G126" s="114"/>
    </row>
    <row r="127" spans="1:7" s="113" customFormat="1" ht="12.75" x14ac:dyDescent="0.2">
      <c r="A127" s="115"/>
      <c r="B127" s="128"/>
      <c r="C127" s="115"/>
      <c r="D127" s="115"/>
      <c r="E127" s="115"/>
      <c r="G127" s="114"/>
    </row>
    <row r="128" spans="1:7" s="113" customFormat="1" ht="12.75" x14ac:dyDescent="0.2">
      <c r="A128" s="115"/>
      <c r="B128" s="128"/>
      <c r="C128" s="115"/>
      <c r="D128" s="115"/>
      <c r="E128" s="115"/>
      <c r="G128" s="114"/>
    </row>
    <row r="129" spans="1:7" s="113" customFormat="1" ht="12.75" x14ac:dyDescent="0.2">
      <c r="A129" s="115"/>
      <c r="B129" s="128"/>
      <c r="C129" s="115"/>
      <c r="D129" s="115"/>
      <c r="E129" s="115"/>
      <c r="G129" s="114"/>
    </row>
    <row r="130" spans="1:7" s="113" customFormat="1" ht="12.75" x14ac:dyDescent="0.2">
      <c r="A130" s="115"/>
      <c r="B130" s="128"/>
      <c r="C130" s="115"/>
      <c r="D130" s="115"/>
      <c r="E130" s="115"/>
      <c r="G130" s="114"/>
    </row>
    <row r="131" spans="1:7" s="113" customFormat="1" ht="12.75" x14ac:dyDescent="0.2">
      <c r="A131" s="115"/>
      <c r="B131" s="128"/>
      <c r="C131" s="115"/>
      <c r="D131" s="115"/>
      <c r="E131" s="115"/>
      <c r="G131" s="114"/>
    </row>
    <row r="132" spans="1:7" s="113" customFormat="1" ht="12.75" x14ac:dyDescent="0.2">
      <c r="A132" s="115"/>
      <c r="B132" s="128"/>
      <c r="C132" s="115"/>
      <c r="D132" s="115"/>
      <c r="E132" s="115"/>
      <c r="G132" s="114"/>
    </row>
    <row r="133" spans="1:7" s="113" customFormat="1" ht="12.75" x14ac:dyDescent="0.2">
      <c r="A133" s="115"/>
      <c r="B133" s="128"/>
      <c r="C133" s="115"/>
      <c r="D133" s="115"/>
      <c r="E133" s="115"/>
      <c r="G133" s="114"/>
    </row>
    <row r="134" spans="1:7" s="113" customFormat="1" ht="12.75" x14ac:dyDescent="0.2">
      <c r="A134" s="115"/>
      <c r="B134" s="128"/>
      <c r="C134" s="115"/>
      <c r="D134" s="115"/>
      <c r="E134" s="115"/>
      <c r="G134" s="114"/>
    </row>
    <row r="135" spans="1:7" s="113" customFormat="1" ht="12.75" x14ac:dyDescent="0.2">
      <c r="A135" s="115"/>
      <c r="B135" s="128"/>
      <c r="C135" s="115"/>
      <c r="D135" s="115"/>
      <c r="E135" s="115"/>
      <c r="G135" s="114"/>
    </row>
    <row r="136" spans="1:7" s="113" customFormat="1" ht="12.75" x14ac:dyDescent="0.2">
      <c r="A136" s="115"/>
      <c r="B136" s="128"/>
      <c r="C136" s="115"/>
      <c r="D136" s="115"/>
      <c r="E136" s="115"/>
      <c r="G136" s="114"/>
    </row>
    <row r="137" spans="1:7" s="113" customFormat="1" ht="12.75" x14ac:dyDescent="0.2">
      <c r="A137" s="115"/>
      <c r="B137" s="128"/>
      <c r="C137" s="115"/>
      <c r="D137" s="115"/>
      <c r="E137" s="115"/>
      <c r="G137" s="114"/>
    </row>
    <row r="138" spans="1:7" s="113" customFormat="1" ht="12.75" x14ac:dyDescent="0.2">
      <c r="A138" s="115"/>
      <c r="B138" s="128"/>
      <c r="C138" s="115"/>
      <c r="D138" s="115"/>
      <c r="E138" s="115"/>
      <c r="G138" s="114"/>
    </row>
    <row r="139" spans="1:7" s="113" customFormat="1" ht="12.75" x14ac:dyDescent="0.2">
      <c r="A139" s="115"/>
      <c r="B139" s="128"/>
      <c r="C139" s="115"/>
      <c r="D139" s="115"/>
      <c r="E139" s="115"/>
      <c r="G139" s="114"/>
    </row>
    <row r="140" spans="1:7" s="113" customFormat="1" ht="12.75" x14ac:dyDescent="0.2">
      <c r="A140" s="115"/>
      <c r="B140" s="128"/>
      <c r="C140" s="115"/>
      <c r="D140" s="115"/>
      <c r="E140" s="115"/>
      <c r="G140" s="114"/>
    </row>
    <row r="141" spans="1:7" s="113" customFormat="1" ht="12.75" x14ac:dyDescent="0.2">
      <c r="A141" s="115"/>
      <c r="B141" s="128"/>
      <c r="C141" s="115"/>
      <c r="D141" s="115"/>
      <c r="E141" s="115"/>
      <c r="G141" s="114"/>
    </row>
    <row r="142" spans="1:7" s="113" customFormat="1" ht="12.75" x14ac:dyDescent="0.2">
      <c r="A142" s="115"/>
      <c r="B142" s="128"/>
      <c r="C142" s="115"/>
      <c r="D142" s="115"/>
      <c r="E142" s="115"/>
      <c r="G142" s="114"/>
    </row>
    <row r="143" spans="1:7" s="113" customFormat="1" ht="12.75" x14ac:dyDescent="0.2">
      <c r="A143" s="115"/>
      <c r="B143" s="128"/>
      <c r="C143" s="115"/>
      <c r="D143" s="115"/>
      <c r="E143" s="115"/>
      <c r="G143" s="114"/>
    </row>
    <row r="144" spans="1:7" s="113" customFormat="1" ht="12.75" x14ac:dyDescent="0.2">
      <c r="A144" s="115"/>
      <c r="B144" s="128"/>
      <c r="C144" s="115"/>
      <c r="D144" s="115"/>
      <c r="E144" s="115"/>
      <c r="G144" s="114"/>
    </row>
    <row r="145" spans="1:7" s="113" customFormat="1" ht="12.75" x14ac:dyDescent="0.2">
      <c r="A145" s="115"/>
      <c r="B145" s="128"/>
      <c r="C145" s="115"/>
      <c r="D145" s="115"/>
      <c r="E145" s="115"/>
      <c r="G145" s="114"/>
    </row>
    <row r="146" spans="1:7" s="113" customFormat="1" ht="12.75" x14ac:dyDescent="0.2">
      <c r="A146" s="115"/>
      <c r="B146" s="128"/>
      <c r="C146" s="115"/>
      <c r="D146" s="115"/>
      <c r="E146" s="115"/>
      <c r="G146" s="114"/>
    </row>
    <row r="147" spans="1:7" s="113" customFormat="1" ht="12.75" x14ac:dyDescent="0.2">
      <c r="A147" s="115"/>
      <c r="B147" s="128"/>
      <c r="C147" s="115"/>
      <c r="D147" s="115"/>
      <c r="E147" s="115"/>
      <c r="G147" s="114"/>
    </row>
    <row r="148" spans="1:7" s="113" customFormat="1" ht="12.75" x14ac:dyDescent="0.2">
      <c r="A148" s="115"/>
      <c r="B148" s="128"/>
      <c r="C148" s="115"/>
      <c r="D148" s="115"/>
      <c r="E148" s="115"/>
      <c r="G148" s="114"/>
    </row>
    <row r="149" spans="1:7" s="113" customFormat="1" ht="12.75" x14ac:dyDescent="0.2">
      <c r="A149" s="115"/>
      <c r="B149" s="128"/>
      <c r="C149" s="115"/>
      <c r="D149" s="115"/>
      <c r="E149" s="115"/>
      <c r="G149" s="114"/>
    </row>
    <row r="150" spans="1:7" s="113" customFormat="1" ht="12.75" x14ac:dyDescent="0.2">
      <c r="A150" s="115"/>
      <c r="B150" s="128"/>
      <c r="C150" s="115"/>
      <c r="D150" s="115"/>
      <c r="E150" s="115"/>
      <c r="G150" s="114"/>
    </row>
    <row r="151" spans="1:7" s="113" customFormat="1" ht="12.75" x14ac:dyDescent="0.2">
      <c r="A151" s="115"/>
      <c r="B151" s="128"/>
      <c r="C151" s="115"/>
      <c r="D151" s="115"/>
      <c r="E151" s="115"/>
      <c r="G151" s="114"/>
    </row>
    <row r="152" spans="1:7" s="113" customFormat="1" ht="12.75" x14ac:dyDescent="0.2">
      <c r="A152" s="115"/>
      <c r="B152" s="128"/>
      <c r="C152" s="115"/>
      <c r="D152" s="115"/>
      <c r="E152" s="115"/>
      <c r="G152" s="114"/>
    </row>
    <row r="153" spans="1:7" s="113" customFormat="1" ht="12.75" x14ac:dyDescent="0.2">
      <c r="A153" s="115"/>
      <c r="B153" s="128"/>
      <c r="C153" s="115"/>
      <c r="D153" s="115"/>
      <c r="E153" s="115"/>
      <c r="G153" s="114"/>
    </row>
    <row r="154" spans="1:7" s="113" customFormat="1" ht="12.75" x14ac:dyDescent="0.2">
      <c r="A154" s="115"/>
      <c r="B154" s="128"/>
      <c r="C154" s="115"/>
      <c r="D154" s="115"/>
      <c r="E154" s="115"/>
      <c r="G154" s="114"/>
    </row>
    <row r="155" spans="1:7" s="113" customFormat="1" ht="12.75" x14ac:dyDescent="0.2">
      <c r="A155" s="115"/>
      <c r="B155" s="128"/>
      <c r="C155" s="115"/>
      <c r="D155" s="115"/>
      <c r="E155" s="115"/>
      <c r="G155" s="114"/>
    </row>
    <row r="156" spans="1:7" s="113" customFormat="1" ht="12.75" x14ac:dyDescent="0.2">
      <c r="A156" s="115"/>
      <c r="B156" s="128"/>
      <c r="C156" s="115"/>
      <c r="D156" s="115"/>
      <c r="E156" s="115"/>
      <c r="G156" s="114"/>
    </row>
    <row r="157" spans="1:7" s="113" customFormat="1" ht="12.75" x14ac:dyDescent="0.2">
      <c r="A157" s="115"/>
      <c r="B157" s="128"/>
      <c r="C157" s="115"/>
      <c r="D157" s="115"/>
      <c r="E157" s="115"/>
      <c r="G157" s="114"/>
    </row>
    <row r="158" spans="1:7" s="113" customFormat="1" ht="12.75" x14ac:dyDescent="0.2">
      <c r="A158" s="115"/>
      <c r="B158" s="128"/>
      <c r="C158" s="115"/>
      <c r="D158" s="115"/>
      <c r="E158" s="115"/>
      <c r="G158" s="114"/>
    </row>
    <row r="159" spans="1:7" s="113" customFormat="1" ht="12.75" x14ac:dyDescent="0.2">
      <c r="A159" s="115"/>
      <c r="B159" s="128"/>
      <c r="C159" s="115"/>
      <c r="D159" s="115"/>
      <c r="E159" s="115"/>
      <c r="G159" s="114"/>
    </row>
    <row r="160" spans="1:7" s="113" customFormat="1" ht="12.75" x14ac:dyDescent="0.2">
      <c r="A160" s="115"/>
      <c r="B160" s="128"/>
      <c r="C160" s="115"/>
      <c r="D160" s="115"/>
      <c r="E160" s="115"/>
      <c r="G160" s="114"/>
    </row>
    <row r="161" spans="1:7" s="113" customFormat="1" ht="12.75" x14ac:dyDescent="0.2">
      <c r="A161" s="115"/>
      <c r="B161" s="128"/>
      <c r="C161" s="115"/>
      <c r="D161" s="115"/>
      <c r="E161" s="115"/>
      <c r="G161" s="114"/>
    </row>
    <row r="162" spans="1:7" s="113" customFormat="1" ht="12.75" x14ac:dyDescent="0.2">
      <c r="A162" s="115"/>
      <c r="B162" s="128"/>
      <c r="C162" s="115"/>
      <c r="D162" s="115"/>
      <c r="E162" s="115"/>
      <c r="G162" s="114"/>
    </row>
    <row r="163" spans="1:7" s="113" customFormat="1" ht="12.75" x14ac:dyDescent="0.2">
      <c r="A163" s="115"/>
      <c r="B163" s="128"/>
      <c r="C163" s="115"/>
      <c r="D163" s="115"/>
      <c r="E163" s="115"/>
      <c r="G163" s="114"/>
    </row>
    <row r="164" spans="1:7" s="113" customFormat="1" ht="12.75" x14ac:dyDescent="0.2">
      <c r="A164" s="115"/>
      <c r="B164" s="128"/>
      <c r="C164" s="115"/>
      <c r="D164" s="115"/>
      <c r="E164" s="115"/>
      <c r="G164" s="114"/>
    </row>
    <row r="165" spans="1:7" s="113" customFormat="1" ht="12.75" x14ac:dyDescent="0.2">
      <c r="A165" s="115"/>
      <c r="B165" s="128"/>
      <c r="C165" s="115"/>
      <c r="D165" s="115"/>
      <c r="E165" s="115"/>
      <c r="G165" s="114"/>
    </row>
    <row r="166" spans="1:7" s="113" customFormat="1" ht="12.75" x14ac:dyDescent="0.2">
      <c r="A166" s="115"/>
      <c r="B166" s="128"/>
      <c r="C166" s="115"/>
      <c r="D166" s="115"/>
      <c r="E166" s="115"/>
      <c r="G166" s="114"/>
    </row>
    <row r="167" spans="1:7" s="113" customFormat="1" ht="12.75" x14ac:dyDescent="0.2">
      <c r="A167" s="115"/>
      <c r="B167" s="128"/>
      <c r="C167" s="115"/>
      <c r="D167" s="115"/>
      <c r="E167" s="115"/>
      <c r="G167" s="114"/>
    </row>
    <row r="168" spans="1:7" s="113" customFormat="1" ht="12.75" x14ac:dyDescent="0.2">
      <c r="A168" s="115"/>
      <c r="B168" s="128"/>
      <c r="C168" s="115"/>
      <c r="D168" s="115"/>
      <c r="E168" s="115"/>
      <c r="G168" s="114"/>
    </row>
    <row r="169" spans="1:7" s="113" customFormat="1" ht="12.75" x14ac:dyDescent="0.2">
      <c r="A169" s="115"/>
      <c r="B169" s="128"/>
      <c r="C169" s="115"/>
      <c r="D169" s="115"/>
      <c r="E169" s="115"/>
      <c r="G169" s="114"/>
    </row>
    <row r="170" spans="1:7" s="113" customFormat="1" ht="12.75" x14ac:dyDescent="0.2">
      <c r="A170" s="115"/>
      <c r="B170" s="128"/>
      <c r="C170" s="115"/>
      <c r="D170" s="115"/>
      <c r="E170" s="115"/>
      <c r="G170" s="114"/>
    </row>
    <row r="171" spans="1:7" s="113" customFormat="1" ht="12.75" x14ac:dyDescent="0.2">
      <c r="A171" s="115"/>
      <c r="B171" s="128"/>
      <c r="C171" s="115"/>
      <c r="D171" s="115"/>
      <c r="E171" s="115"/>
      <c r="G171" s="114"/>
    </row>
    <row r="172" spans="1:7" s="113" customFormat="1" ht="12.75" x14ac:dyDescent="0.2">
      <c r="A172" s="115"/>
      <c r="B172" s="128"/>
      <c r="C172" s="115"/>
      <c r="D172" s="115"/>
      <c r="E172" s="115"/>
      <c r="G172" s="114"/>
    </row>
    <row r="173" spans="1:7" s="113" customFormat="1" ht="12.75" x14ac:dyDescent="0.2">
      <c r="A173" s="115"/>
      <c r="B173" s="128"/>
      <c r="C173" s="115"/>
      <c r="D173" s="115"/>
      <c r="E173" s="115"/>
      <c r="G173" s="114"/>
    </row>
    <row r="174" spans="1:7" s="113" customFormat="1" ht="12.75" x14ac:dyDescent="0.2">
      <c r="A174" s="115"/>
      <c r="B174" s="128"/>
      <c r="C174" s="115"/>
      <c r="D174" s="115"/>
      <c r="E174" s="115"/>
      <c r="G174" s="114"/>
    </row>
    <row r="175" spans="1:7" s="113" customFormat="1" ht="12.75" x14ac:dyDescent="0.2">
      <c r="A175" s="115"/>
      <c r="B175" s="128"/>
      <c r="C175" s="115"/>
      <c r="D175" s="115"/>
      <c r="E175" s="115"/>
      <c r="G175" s="114"/>
    </row>
    <row r="176" spans="1:7" s="113" customFormat="1" ht="12.75" x14ac:dyDescent="0.2">
      <c r="A176" s="115"/>
      <c r="B176" s="128"/>
      <c r="C176" s="115"/>
      <c r="D176" s="115"/>
      <c r="E176" s="115"/>
      <c r="G176" s="114"/>
    </row>
    <row r="177" spans="1:7" s="113" customFormat="1" ht="12.75" x14ac:dyDescent="0.2">
      <c r="A177" s="115"/>
      <c r="B177" s="128"/>
      <c r="C177" s="115"/>
      <c r="D177" s="115"/>
      <c r="E177" s="115"/>
      <c r="G177" s="114"/>
    </row>
    <row r="178" spans="1:7" s="113" customFormat="1" ht="12.75" x14ac:dyDescent="0.2">
      <c r="A178" s="115"/>
      <c r="B178" s="128"/>
      <c r="C178" s="115"/>
      <c r="D178" s="115"/>
      <c r="E178" s="115"/>
      <c r="G178" s="114"/>
    </row>
    <row r="179" spans="1:7" s="113" customFormat="1" ht="12.75" x14ac:dyDescent="0.2">
      <c r="A179" s="115"/>
      <c r="B179" s="128"/>
      <c r="C179" s="115"/>
      <c r="D179" s="115"/>
      <c r="E179" s="115"/>
      <c r="G179" s="114"/>
    </row>
    <row r="180" spans="1:7" s="113" customFormat="1" ht="12.75" x14ac:dyDescent="0.2">
      <c r="A180" s="115"/>
      <c r="B180" s="128"/>
      <c r="C180" s="115"/>
      <c r="D180" s="115"/>
      <c r="E180" s="115"/>
      <c r="G180" s="114"/>
    </row>
    <row r="181" spans="1:7" s="113" customFormat="1" ht="12.75" x14ac:dyDescent="0.2">
      <c r="A181" s="115"/>
      <c r="B181" s="128"/>
      <c r="C181" s="115"/>
      <c r="D181" s="115"/>
      <c r="E181" s="115"/>
      <c r="G181" s="114"/>
    </row>
    <row r="182" spans="1:7" s="113" customFormat="1" ht="12.75" x14ac:dyDescent="0.2">
      <c r="A182" s="115"/>
      <c r="B182" s="128"/>
      <c r="C182" s="115"/>
      <c r="D182" s="115"/>
      <c r="E182" s="115"/>
      <c r="G182" s="114"/>
    </row>
    <row r="183" spans="1:7" s="113" customFormat="1" ht="12.75" x14ac:dyDescent="0.2">
      <c r="A183" s="115"/>
      <c r="B183" s="128"/>
      <c r="C183" s="115"/>
      <c r="D183" s="115"/>
      <c r="E183" s="115"/>
      <c r="G183" s="114"/>
    </row>
  </sheetData>
  <mergeCells count="332">
    <mergeCell ref="A77:B77"/>
    <mergeCell ref="A78:B78"/>
    <mergeCell ref="A74:B74"/>
    <mergeCell ref="C74:G74"/>
    <mergeCell ref="H74:J74"/>
    <mergeCell ref="A76:B76"/>
    <mergeCell ref="C76:E76"/>
    <mergeCell ref="F76:G76"/>
    <mergeCell ref="F78:G78"/>
    <mergeCell ref="AS65:AS70"/>
    <mergeCell ref="AT65:AT70"/>
    <mergeCell ref="A72:B72"/>
    <mergeCell ref="C72:G72"/>
    <mergeCell ref="H72:J72"/>
    <mergeCell ref="A73:B73"/>
    <mergeCell ref="C73:G73"/>
    <mergeCell ref="H73:J73"/>
    <mergeCell ref="AK65:AK70"/>
    <mergeCell ref="AL65:AL70"/>
    <mergeCell ref="AO65:AO70"/>
    <mergeCell ref="AP65:AP70"/>
    <mergeCell ref="AQ65:AQ70"/>
    <mergeCell ref="AR65:AR70"/>
    <mergeCell ref="L65:L70"/>
    <mergeCell ref="M65:M70"/>
    <mergeCell ref="N65:N70"/>
    <mergeCell ref="O65:O70"/>
    <mergeCell ref="AE65:AE70"/>
    <mergeCell ref="AJ65:AJ70"/>
    <mergeCell ref="F65:F70"/>
    <mergeCell ref="G65:G70"/>
    <mergeCell ref="H65:H70"/>
    <mergeCell ref="I65:I70"/>
    <mergeCell ref="J65:J70"/>
    <mergeCell ref="K65:K70"/>
    <mergeCell ref="AP59:AP64"/>
    <mergeCell ref="AQ59:AQ64"/>
    <mergeCell ref="AR59:AR64"/>
    <mergeCell ref="AS59:AS64"/>
    <mergeCell ref="AT59:AT64"/>
    <mergeCell ref="A65:A70"/>
    <mergeCell ref="B65:B70"/>
    <mergeCell ref="C65:C70"/>
    <mergeCell ref="D65:D70"/>
    <mergeCell ref="E65:E70"/>
    <mergeCell ref="O59:O64"/>
    <mergeCell ref="AE59:AE64"/>
    <mergeCell ref="AJ59:AJ64"/>
    <mergeCell ref="AK59:AK64"/>
    <mergeCell ref="AL59:AL64"/>
    <mergeCell ref="AO59:AO64"/>
    <mergeCell ref="I59:I64"/>
    <mergeCell ref="J59:J64"/>
    <mergeCell ref="K59:K64"/>
    <mergeCell ref="L59:L64"/>
    <mergeCell ref="M59:M64"/>
    <mergeCell ref="N59:N64"/>
    <mergeCell ref="A59:A64"/>
    <mergeCell ref="B59:B64"/>
    <mergeCell ref="C59:C64"/>
    <mergeCell ref="D59:D64"/>
    <mergeCell ref="E59:E64"/>
    <mergeCell ref="F59:F64"/>
    <mergeCell ref="G59:G64"/>
    <mergeCell ref="H59:H64"/>
    <mergeCell ref="AK53:AK58"/>
    <mergeCell ref="L53:L58"/>
    <mergeCell ref="M53:M58"/>
    <mergeCell ref="N53:N58"/>
    <mergeCell ref="O53:O58"/>
    <mergeCell ref="AE53:AE58"/>
    <mergeCell ref="AJ53:AJ58"/>
    <mergeCell ref="F53:F58"/>
    <mergeCell ref="G53:G58"/>
    <mergeCell ref="A53:A58"/>
    <mergeCell ref="B53:B58"/>
    <mergeCell ref="C53:C58"/>
    <mergeCell ref="D53:D58"/>
    <mergeCell ref="E53:E58"/>
    <mergeCell ref="H53:H58"/>
    <mergeCell ref="I53:I58"/>
    <mergeCell ref="AP47:AP52"/>
    <mergeCell ref="AQ47:AQ52"/>
    <mergeCell ref="AR47:AR52"/>
    <mergeCell ref="AS47:AS52"/>
    <mergeCell ref="AT47:AT52"/>
    <mergeCell ref="AL47:AL52"/>
    <mergeCell ref="AO47:AO52"/>
    <mergeCell ref="AS53:AS58"/>
    <mergeCell ref="AT53:AT58"/>
    <mergeCell ref="AL53:AL58"/>
    <mergeCell ref="AO53:AO58"/>
    <mergeCell ref="AP53:AP58"/>
    <mergeCell ref="AQ53:AQ58"/>
    <mergeCell ref="AR53:AR58"/>
    <mergeCell ref="O47:O52"/>
    <mergeCell ref="AE47:AE52"/>
    <mergeCell ref="AJ47:AJ52"/>
    <mergeCell ref="AK47:AK52"/>
    <mergeCell ref="I47:I52"/>
    <mergeCell ref="J47:J52"/>
    <mergeCell ref="K47:K52"/>
    <mergeCell ref="L47:L52"/>
    <mergeCell ref="M47:M52"/>
    <mergeCell ref="N47:N52"/>
    <mergeCell ref="J53:J58"/>
    <mergeCell ref="K53:K58"/>
    <mergeCell ref="A47:A52"/>
    <mergeCell ref="B47:B52"/>
    <mergeCell ref="C47:C52"/>
    <mergeCell ref="D47:D52"/>
    <mergeCell ref="E47:E52"/>
    <mergeCell ref="F47:F52"/>
    <mergeCell ref="G47:G52"/>
    <mergeCell ref="H47:H52"/>
    <mergeCell ref="AK41:AK46"/>
    <mergeCell ref="L41:L46"/>
    <mergeCell ref="M41:M46"/>
    <mergeCell ref="N41:N46"/>
    <mergeCell ref="O41:O46"/>
    <mergeCell ref="AE41:AE46"/>
    <mergeCell ref="AJ41:AJ46"/>
    <mergeCell ref="F41:F46"/>
    <mergeCell ref="G41:G46"/>
    <mergeCell ref="AP35:AP40"/>
    <mergeCell ref="AQ35:AQ40"/>
    <mergeCell ref="AR35:AR40"/>
    <mergeCell ref="AS35:AS40"/>
    <mergeCell ref="AT35:AT40"/>
    <mergeCell ref="AL35:AL40"/>
    <mergeCell ref="AO35:AO40"/>
    <mergeCell ref="AS41:AS46"/>
    <mergeCell ref="AT41:AT46"/>
    <mergeCell ref="AL41:AL46"/>
    <mergeCell ref="AO41:AO46"/>
    <mergeCell ref="AP41:AP46"/>
    <mergeCell ref="AQ41:AQ46"/>
    <mergeCell ref="AR41:AR46"/>
    <mergeCell ref="A41:A46"/>
    <mergeCell ref="B41:B46"/>
    <mergeCell ref="C41:C46"/>
    <mergeCell ref="D41:D46"/>
    <mergeCell ref="E41:E46"/>
    <mergeCell ref="O35:O40"/>
    <mergeCell ref="AE35:AE40"/>
    <mergeCell ref="AJ35:AJ40"/>
    <mergeCell ref="AK35:AK40"/>
    <mergeCell ref="I35:I40"/>
    <mergeCell ref="J35:J40"/>
    <mergeCell ref="K35:K40"/>
    <mergeCell ref="L35:L40"/>
    <mergeCell ref="M35:M40"/>
    <mergeCell ref="N35:N40"/>
    <mergeCell ref="H41:H46"/>
    <mergeCell ref="I41:I46"/>
    <mergeCell ref="J41:J46"/>
    <mergeCell ref="K41:K46"/>
    <mergeCell ref="A35:A40"/>
    <mergeCell ref="B35:B40"/>
    <mergeCell ref="C35:C40"/>
    <mergeCell ref="D35:D40"/>
    <mergeCell ref="E35:E40"/>
    <mergeCell ref="F35:F40"/>
    <mergeCell ref="G35:G40"/>
    <mergeCell ref="H35:H40"/>
    <mergeCell ref="AK29:AK34"/>
    <mergeCell ref="L29:L34"/>
    <mergeCell ref="M29:M34"/>
    <mergeCell ref="N29:N34"/>
    <mergeCell ref="O29:O34"/>
    <mergeCell ref="AE29:AE34"/>
    <mergeCell ref="AJ29:AJ34"/>
    <mergeCell ref="F29:F34"/>
    <mergeCell ref="G29:G34"/>
    <mergeCell ref="AP23:AP28"/>
    <mergeCell ref="AQ23:AQ28"/>
    <mergeCell ref="AR23:AR28"/>
    <mergeCell ref="AS23:AS28"/>
    <mergeCell ref="AT23:AT28"/>
    <mergeCell ref="AL23:AL28"/>
    <mergeCell ref="AO23:AO28"/>
    <mergeCell ref="AS29:AS34"/>
    <mergeCell ref="AT29:AT34"/>
    <mergeCell ref="AL29:AL34"/>
    <mergeCell ref="AO29:AO34"/>
    <mergeCell ref="AP29:AP34"/>
    <mergeCell ref="AQ29:AQ34"/>
    <mergeCell ref="AR29:AR34"/>
    <mergeCell ref="A29:A34"/>
    <mergeCell ref="B29:B34"/>
    <mergeCell ref="C29:C34"/>
    <mergeCell ref="D29:D34"/>
    <mergeCell ref="E29:E34"/>
    <mergeCell ref="O23:O28"/>
    <mergeCell ref="AE23:AE28"/>
    <mergeCell ref="AJ23:AJ28"/>
    <mergeCell ref="AK23:AK28"/>
    <mergeCell ref="I23:I28"/>
    <mergeCell ref="J23:J28"/>
    <mergeCell ref="K23:K28"/>
    <mergeCell ref="L23:L28"/>
    <mergeCell ref="M23:M28"/>
    <mergeCell ref="N23:N28"/>
    <mergeCell ref="H29:H34"/>
    <mergeCell ref="I29:I34"/>
    <mergeCell ref="J29:J34"/>
    <mergeCell ref="K29:K34"/>
    <mergeCell ref="A23:A28"/>
    <mergeCell ref="B23:B28"/>
    <mergeCell ref="C23:C28"/>
    <mergeCell ref="D23:D28"/>
    <mergeCell ref="E23:E28"/>
    <mergeCell ref="F23:F28"/>
    <mergeCell ref="G23:G28"/>
    <mergeCell ref="H23:H28"/>
    <mergeCell ref="AK17:AK22"/>
    <mergeCell ref="L17:L22"/>
    <mergeCell ref="M17:M22"/>
    <mergeCell ref="N17:N22"/>
    <mergeCell ref="O17:O22"/>
    <mergeCell ref="AE17:AE22"/>
    <mergeCell ref="AJ17:AJ22"/>
    <mergeCell ref="F17:F22"/>
    <mergeCell ref="G17:G22"/>
    <mergeCell ref="AP11:AP16"/>
    <mergeCell ref="AQ11:AQ16"/>
    <mergeCell ref="AR11:AR16"/>
    <mergeCell ref="AS11:AS16"/>
    <mergeCell ref="AT11:AT16"/>
    <mergeCell ref="AL11:AL16"/>
    <mergeCell ref="AO11:AO16"/>
    <mergeCell ref="AS17:AS22"/>
    <mergeCell ref="AT17:AT22"/>
    <mergeCell ref="AL17:AL22"/>
    <mergeCell ref="AO17:AO22"/>
    <mergeCell ref="AP17:AP22"/>
    <mergeCell ref="AQ17:AQ22"/>
    <mergeCell ref="AR17:AR22"/>
    <mergeCell ref="A17:A22"/>
    <mergeCell ref="B17:B22"/>
    <mergeCell ref="C17:C22"/>
    <mergeCell ref="D17:D22"/>
    <mergeCell ref="E17:E22"/>
    <mergeCell ref="O11:O16"/>
    <mergeCell ref="AE11:AE16"/>
    <mergeCell ref="AJ11:AJ16"/>
    <mergeCell ref="AK11:AK16"/>
    <mergeCell ref="I11:I16"/>
    <mergeCell ref="J11:J16"/>
    <mergeCell ref="K11:K16"/>
    <mergeCell ref="L11:L16"/>
    <mergeCell ref="M11:M16"/>
    <mergeCell ref="N11:N16"/>
    <mergeCell ref="H17:H22"/>
    <mergeCell ref="I17:I22"/>
    <mergeCell ref="J17:J22"/>
    <mergeCell ref="K17:K22"/>
    <mergeCell ref="A11:A16"/>
    <mergeCell ref="B11:B16"/>
    <mergeCell ref="C11:C16"/>
    <mergeCell ref="D11:D16"/>
    <mergeCell ref="E11:E16"/>
    <mergeCell ref="AN8:AN10"/>
    <mergeCell ref="AO8:AO10"/>
    <mergeCell ref="AP8:AP10"/>
    <mergeCell ref="AQ8:AQ10"/>
    <mergeCell ref="AR8:AR10"/>
    <mergeCell ref="AS8:AS10"/>
    <mergeCell ref="W8:W10"/>
    <mergeCell ref="X8:X10"/>
    <mergeCell ref="AJ8:AJ10"/>
    <mergeCell ref="AK8:AK10"/>
    <mergeCell ref="AL8:AL9"/>
    <mergeCell ref="AM8:AM10"/>
    <mergeCell ref="AD7:AD10"/>
    <mergeCell ref="AE7:AE10"/>
    <mergeCell ref="AI9:AI10"/>
    <mergeCell ref="AL6:AO7"/>
    <mergeCell ref="AP6:AQ7"/>
    <mergeCell ref="AR6:AT7"/>
    <mergeCell ref="P6:X6"/>
    <mergeCell ref="Y6:AE6"/>
    <mergeCell ref="AF6:AI6"/>
    <mergeCell ref="AJ6:AK7"/>
    <mergeCell ref="AF7:AF10"/>
    <mergeCell ref="AG7:AG10"/>
    <mergeCell ref="F11:F16"/>
    <mergeCell ref="G11:G16"/>
    <mergeCell ref="H11:H16"/>
    <mergeCell ref="M7:M10"/>
    <mergeCell ref="N7:N10"/>
    <mergeCell ref="T8:T10"/>
    <mergeCell ref="U8:U10"/>
    <mergeCell ref="O7:O10"/>
    <mergeCell ref="P7:P10"/>
    <mergeCell ref="Q7:Q10"/>
    <mergeCell ref="R7:R10"/>
    <mergeCell ref="L7:L10"/>
    <mergeCell ref="AH7:AH10"/>
    <mergeCell ref="AI7:AI8"/>
    <mergeCell ref="S7:X7"/>
    <mergeCell ref="Y7:Y10"/>
    <mergeCell ref="Z7:Z10"/>
    <mergeCell ref="AA7:AA10"/>
    <mergeCell ref="AB7:AB10"/>
    <mergeCell ref="AC7:AC10"/>
    <mergeCell ref="S8:S10"/>
    <mergeCell ref="V8:V10"/>
    <mergeCell ref="AT8:AT10"/>
    <mergeCell ref="A79:B79"/>
    <mergeCell ref="C79:E79"/>
    <mergeCell ref="F79:G79"/>
    <mergeCell ref="A1:H3"/>
    <mergeCell ref="I1:AT1"/>
    <mergeCell ref="I2:AT2"/>
    <mergeCell ref="I3:AG3"/>
    <mergeCell ref="AH3:AT3"/>
    <mergeCell ref="A5:AT5"/>
    <mergeCell ref="C77:E77"/>
    <mergeCell ref="C78:E78"/>
    <mergeCell ref="A7:A10"/>
    <mergeCell ref="B7:B10"/>
    <mergeCell ref="C7:C10"/>
    <mergeCell ref="D7:E9"/>
    <mergeCell ref="F7:F9"/>
    <mergeCell ref="G7:G10"/>
    <mergeCell ref="H7:H10"/>
    <mergeCell ref="A6:H6"/>
    <mergeCell ref="I6:O6"/>
    <mergeCell ref="I7:I10"/>
    <mergeCell ref="J7:J10"/>
    <mergeCell ref="K7:K10"/>
  </mergeCells>
  <conditionalFormatting sqref="I11 I17">
    <cfRule type="cellIs" dxfId="669" priority="119" operator="equal">
      <formula>"Muy Alta"</formula>
    </cfRule>
    <cfRule type="cellIs" dxfId="668" priority="120" operator="equal">
      <formula>"Alta"</formula>
    </cfRule>
    <cfRule type="cellIs" dxfId="667" priority="121" operator="equal">
      <formula>"Media"</formula>
    </cfRule>
    <cfRule type="cellIs" dxfId="666" priority="122" operator="equal">
      <formula>"Baja"</formula>
    </cfRule>
    <cfRule type="cellIs" dxfId="665" priority="123" operator="equal">
      <formula>"Muy Baja"</formula>
    </cfRule>
  </conditionalFormatting>
  <conditionalFormatting sqref="M17 M23 M29 M35 M41 M47 M53 M59 M65 M11">
    <cfRule type="cellIs" dxfId="664" priority="114" operator="equal">
      <formula>"Catastrófico"</formula>
    </cfRule>
    <cfRule type="cellIs" dxfId="663" priority="115" operator="equal">
      <formula>"Mayor"</formula>
    </cfRule>
    <cfRule type="cellIs" dxfId="662" priority="116" operator="equal">
      <formula>"Moderado"</formula>
    </cfRule>
    <cfRule type="cellIs" dxfId="661" priority="117" operator="equal">
      <formula>"Menor"</formula>
    </cfRule>
    <cfRule type="cellIs" dxfId="660" priority="118" operator="equal">
      <formula>"Leve"</formula>
    </cfRule>
  </conditionalFormatting>
  <conditionalFormatting sqref="O11">
    <cfRule type="cellIs" dxfId="659" priority="110" operator="equal">
      <formula>"Extremo"</formula>
    </cfRule>
    <cfRule type="cellIs" dxfId="658" priority="111" operator="equal">
      <formula>"Alto"</formula>
    </cfRule>
    <cfRule type="cellIs" dxfId="657" priority="112" operator="equal">
      <formula>"Moderado"</formula>
    </cfRule>
    <cfRule type="cellIs" dxfId="656" priority="113" operator="equal">
      <formula>"Bajo"</formula>
    </cfRule>
  </conditionalFormatting>
  <conditionalFormatting sqref="I59">
    <cfRule type="cellIs" dxfId="655" priority="47" operator="equal">
      <formula>"Muy Alta"</formula>
    </cfRule>
    <cfRule type="cellIs" dxfId="654" priority="48" operator="equal">
      <formula>"Alta"</formula>
    </cfRule>
    <cfRule type="cellIs" dxfId="653" priority="49" operator="equal">
      <formula>"Media"</formula>
    </cfRule>
    <cfRule type="cellIs" dxfId="652" priority="50" operator="equal">
      <formula>"Baja"</formula>
    </cfRule>
    <cfRule type="cellIs" dxfId="651" priority="51" operator="equal">
      <formula>"Muy Baja"</formula>
    </cfRule>
  </conditionalFormatting>
  <conditionalFormatting sqref="O17">
    <cfRule type="cellIs" dxfId="650" priority="106" operator="equal">
      <formula>"Extremo"</formula>
    </cfRule>
    <cfRule type="cellIs" dxfId="649" priority="107" operator="equal">
      <formula>"Alto"</formula>
    </cfRule>
    <cfRule type="cellIs" dxfId="648" priority="108" operator="equal">
      <formula>"Moderado"</formula>
    </cfRule>
    <cfRule type="cellIs" dxfId="647" priority="109" operator="equal">
      <formula>"Bajo"</formula>
    </cfRule>
  </conditionalFormatting>
  <conditionalFormatting sqref="I23">
    <cfRule type="cellIs" dxfId="646" priority="101" operator="equal">
      <formula>"Muy Alta"</formula>
    </cfRule>
    <cfRule type="cellIs" dxfId="645" priority="102" operator="equal">
      <formula>"Alta"</formula>
    </cfRule>
    <cfRule type="cellIs" dxfId="644" priority="103" operator="equal">
      <formula>"Media"</formula>
    </cfRule>
    <cfRule type="cellIs" dxfId="643" priority="104" operator="equal">
      <formula>"Baja"</formula>
    </cfRule>
    <cfRule type="cellIs" dxfId="642" priority="105" operator="equal">
      <formula>"Muy Baja"</formula>
    </cfRule>
  </conditionalFormatting>
  <conditionalFormatting sqref="O23">
    <cfRule type="cellIs" dxfId="641" priority="97" operator="equal">
      <formula>"Extremo"</formula>
    </cfRule>
    <cfRule type="cellIs" dxfId="640" priority="98" operator="equal">
      <formula>"Alto"</formula>
    </cfRule>
    <cfRule type="cellIs" dxfId="639" priority="99" operator="equal">
      <formula>"Moderado"</formula>
    </cfRule>
    <cfRule type="cellIs" dxfId="638" priority="100" operator="equal">
      <formula>"Bajo"</formula>
    </cfRule>
  </conditionalFormatting>
  <conditionalFormatting sqref="I29">
    <cfRule type="cellIs" dxfId="637" priority="92" operator="equal">
      <formula>"Muy Alta"</formula>
    </cfRule>
    <cfRule type="cellIs" dxfId="636" priority="93" operator="equal">
      <formula>"Alta"</formula>
    </cfRule>
    <cfRule type="cellIs" dxfId="635" priority="94" operator="equal">
      <formula>"Media"</formula>
    </cfRule>
    <cfRule type="cellIs" dxfId="634" priority="95" operator="equal">
      <formula>"Baja"</formula>
    </cfRule>
    <cfRule type="cellIs" dxfId="633" priority="96" operator="equal">
      <formula>"Muy Baja"</formula>
    </cfRule>
  </conditionalFormatting>
  <conditionalFormatting sqref="O29">
    <cfRule type="cellIs" dxfId="632" priority="88" operator="equal">
      <formula>"Extremo"</formula>
    </cfRule>
    <cfRule type="cellIs" dxfId="631" priority="89" operator="equal">
      <formula>"Alto"</formula>
    </cfRule>
    <cfRule type="cellIs" dxfId="630" priority="90" operator="equal">
      <formula>"Moderado"</formula>
    </cfRule>
    <cfRule type="cellIs" dxfId="629" priority="91" operator="equal">
      <formula>"Bajo"</formula>
    </cfRule>
  </conditionalFormatting>
  <conditionalFormatting sqref="I35">
    <cfRule type="cellIs" dxfId="628" priority="83" operator="equal">
      <formula>"Muy Alta"</formula>
    </cfRule>
    <cfRule type="cellIs" dxfId="627" priority="84" operator="equal">
      <formula>"Alta"</formula>
    </cfRule>
    <cfRule type="cellIs" dxfId="626" priority="85" operator="equal">
      <formula>"Media"</formula>
    </cfRule>
    <cfRule type="cellIs" dxfId="625" priority="86" operator="equal">
      <formula>"Baja"</formula>
    </cfRule>
    <cfRule type="cellIs" dxfId="624" priority="87" operator="equal">
      <formula>"Muy Baja"</formula>
    </cfRule>
  </conditionalFormatting>
  <conditionalFormatting sqref="O35">
    <cfRule type="cellIs" dxfId="623" priority="79" operator="equal">
      <formula>"Extremo"</formula>
    </cfRule>
    <cfRule type="cellIs" dxfId="622" priority="80" operator="equal">
      <formula>"Alto"</formula>
    </cfRule>
    <cfRule type="cellIs" dxfId="621" priority="81" operator="equal">
      <formula>"Moderado"</formula>
    </cfRule>
    <cfRule type="cellIs" dxfId="620" priority="82" operator="equal">
      <formula>"Bajo"</formula>
    </cfRule>
  </conditionalFormatting>
  <conditionalFormatting sqref="I41">
    <cfRule type="cellIs" dxfId="619" priority="74" operator="equal">
      <formula>"Muy Alta"</formula>
    </cfRule>
    <cfRule type="cellIs" dxfId="618" priority="75" operator="equal">
      <formula>"Alta"</formula>
    </cfRule>
    <cfRule type="cellIs" dxfId="617" priority="76" operator="equal">
      <formula>"Media"</formula>
    </cfRule>
    <cfRule type="cellIs" dxfId="616" priority="77" operator="equal">
      <formula>"Baja"</formula>
    </cfRule>
    <cfRule type="cellIs" dxfId="615" priority="78" operator="equal">
      <formula>"Muy Baja"</formula>
    </cfRule>
  </conditionalFormatting>
  <conditionalFormatting sqref="O41">
    <cfRule type="cellIs" dxfId="614" priority="70" operator="equal">
      <formula>"Extremo"</formula>
    </cfRule>
    <cfRule type="cellIs" dxfId="613" priority="71" operator="equal">
      <formula>"Alto"</formula>
    </cfRule>
    <cfRule type="cellIs" dxfId="612" priority="72" operator="equal">
      <formula>"Moderado"</formula>
    </cfRule>
    <cfRule type="cellIs" dxfId="611" priority="73" operator="equal">
      <formula>"Bajo"</formula>
    </cfRule>
  </conditionalFormatting>
  <conditionalFormatting sqref="I47">
    <cfRule type="cellIs" dxfId="610" priority="65" operator="equal">
      <formula>"Muy Alta"</formula>
    </cfRule>
    <cfRule type="cellIs" dxfId="609" priority="66" operator="equal">
      <formula>"Alta"</formula>
    </cfRule>
    <cfRule type="cellIs" dxfId="608" priority="67" operator="equal">
      <formula>"Media"</formula>
    </cfRule>
    <cfRule type="cellIs" dxfId="607" priority="68" operator="equal">
      <formula>"Baja"</formula>
    </cfRule>
    <cfRule type="cellIs" dxfId="606" priority="69" operator="equal">
      <formula>"Muy Baja"</formula>
    </cfRule>
  </conditionalFormatting>
  <conditionalFormatting sqref="O47">
    <cfRule type="cellIs" dxfId="605" priority="61" operator="equal">
      <formula>"Extremo"</formula>
    </cfRule>
    <cfRule type="cellIs" dxfId="604" priority="62" operator="equal">
      <formula>"Alto"</formula>
    </cfRule>
    <cfRule type="cellIs" dxfId="603" priority="63" operator="equal">
      <formula>"Moderado"</formula>
    </cfRule>
    <cfRule type="cellIs" dxfId="602" priority="64" operator="equal">
      <formula>"Bajo"</formula>
    </cfRule>
  </conditionalFormatting>
  <conditionalFormatting sqref="I53">
    <cfRule type="cellIs" dxfId="601" priority="56" operator="equal">
      <formula>"Muy Alta"</formula>
    </cfRule>
    <cfRule type="cellIs" dxfId="600" priority="57" operator="equal">
      <formula>"Alta"</formula>
    </cfRule>
    <cfRule type="cellIs" dxfId="599" priority="58" operator="equal">
      <formula>"Media"</formula>
    </cfRule>
    <cfRule type="cellIs" dxfId="598" priority="59" operator="equal">
      <formula>"Baja"</formula>
    </cfRule>
    <cfRule type="cellIs" dxfId="597" priority="60" operator="equal">
      <formula>"Muy Baja"</formula>
    </cfRule>
  </conditionalFormatting>
  <conditionalFormatting sqref="O53">
    <cfRule type="cellIs" dxfId="596" priority="52" operator="equal">
      <formula>"Extremo"</formula>
    </cfRule>
    <cfRule type="cellIs" dxfId="595" priority="53" operator="equal">
      <formula>"Alto"</formula>
    </cfRule>
    <cfRule type="cellIs" dxfId="594" priority="54" operator="equal">
      <formula>"Moderado"</formula>
    </cfRule>
    <cfRule type="cellIs" dxfId="593" priority="55" operator="equal">
      <formula>"Bajo"</formula>
    </cfRule>
  </conditionalFormatting>
  <conditionalFormatting sqref="O59">
    <cfRule type="cellIs" dxfId="592" priority="43" operator="equal">
      <formula>"Extremo"</formula>
    </cfRule>
    <cfRule type="cellIs" dxfId="591" priority="44" operator="equal">
      <formula>"Alto"</formula>
    </cfRule>
    <cfRule type="cellIs" dxfId="590" priority="45" operator="equal">
      <formula>"Moderado"</formula>
    </cfRule>
    <cfRule type="cellIs" dxfId="589" priority="46" operator="equal">
      <formula>"Bajo"</formula>
    </cfRule>
  </conditionalFormatting>
  <conditionalFormatting sqref="I65">
    <cfRule type="cellIs" dxfId="588" priority="38" operator="equal">
      <formula>"Muy Alta"</formula>
    </cfRule>
    <cfRule type="cellIs" dxfId="587" priority="39" operator="equal">
      <formula>"Alta"</formula>
    </cfRule>
    <cfRule type="cellIs" dxfId="586" priority="40" operator="equal">
      <formula>"Media"</formula>
    </cfRule>
    <cfRule type="cellIs" dxfId="585" priority="41" operator="equal">
      <formula>"Baja"</formula>
    </cfRule>
    <cfRule type="cellIs" dxfId="584" priority="42" operator="equal">
      <formula>"Muy Baja"</formula>
    </cfRule>
  </conditionalFormatting>
  <conditionalFormatting sqref="O65">
    <cfRule type="cellIs" dxfId="583" priority="34" operator="equal">
      <formula>"Extremo"</formula>
    </cfRule>
    <cfRule type="cellIs" dxfId="582" priority="35" operator="equal">
      <formula>"Alto"</formula>
    </cfRule>
    <cfRule type="cellIs" dxfId="581" priority="36" operator="equal">
      <formula>"Moderado"</formula>
    </cfRule>
    <cfRule type="cellIs" dxfId="580" priority="37" operator="equal">
      <formula>"Bajo"</formula>
    </cfRule>
  </conditionalFormatting>
  <conditionalFormatting sqref="L11:L70">
    <cfRule type="containsText" dxfId="579" priority="33" operator="containsText" text="❌">
      <formula>NOT(ISERROR(SEARCH("❌",L11)))</formula>
    </cfRule>
  </conditionalFormatting>
  <conditionalFormatting sqref="B11 B17 B23 B29 B35 B41 B47 B53 B59 B65">
    <cfRule type="cellIs" dxfId="578" priority="15" operator="equal">
      <formula>#REF!</formula>
    </cfRule>
    <cfRule type="cellIs" dxfId="577" priority="16" operator="equal">
      <formula>#REF!</formula>
    </cfRule>
    <cfRule type="cellIs" dxfId="576" priority="17" operator="equal">
      <formula>#REF!</formula>
    </cfRule>
    <cfRule type="cellIs" dxfId="575" priority="18" operator="equal">
      <formula>#REF!</formula>
    </cfRule>
    <cfRule type="cellIs" dxfId="574" priority="19" operator="equal">
      <formula>#REF!</formula>
    </cfRule>
    <cfRule type="cellIs" dxfId="573" priority="20" operator="equal">
      <formula>#REF!</formula>
    </cfRule>
    <cfRule type="cellIs" dxfId="572" priority="21" operator="equal">
      <formula>#REF!</formula>
    </cfRule>
    <cfRule type="cellIs" dxfId="571" priority="22" operator="equal">
      <formula>#REF!</formula>
    </cfRule>
    <cfRule type="cellIs" dxfId="570" priority="23" operator="equal">
      <formula>#REF!</formula>
    </cfRule>
    <cfRule type="cellIs" dxfId="569" priority="24" operator="equal">
      <formula>#REF!</formula>
    </cfRule>
    <cfRule type="cellIs" dxfId="568" priority="25" operator="equal">
      <formula>#REF!</formula>
    </cfRule>
    <cfRule type="cellIs" dxfId="567" priority="26" operator="equal">
      <formula>#REF!</formula>
    </cfRule>
    <cfRule type="cellIs" dxfId="566" priority="27" operator="equal">
      <formula>#REF!</formula>
    </cfRule>
    <cfRule type="cellIs" dxfId="565" priority="28" operator="equal">
      <formula>#REF!</formula>
    </cfRule>
    <cfRule type="cellIs" dxfId="564" priority="29" operator="equal">
      <formula>#REF!</formula>
    </cfRule>
    <cfRule type="cellIs" dxfId="563" priority="30" operator="equal">
      <formula>#REF!</formula>
    </cfRule>
    <cfRule type="cellIs" dxfId="562" priority="31" operator="equal">
      <formula>#REF!</formula>
    </cfRule>
    <cfRule type="cellIs" dxfId="561" priority="32" operator="equal">
      <formula>#REF!</formula>
    </cfRule>
  </conditionalFormatting>
  <conditionalFormatting sqref="Z11:Z70">
    <cfRule type="cellIs" dxfId="560" priority="10" operator="equal">
      <formula>"Muy Alta"</formula>
    </cfRule>
    <cfRule type="cellIs" dxfId="559" priority="11" operator="equal">
      <formula>"Alta"</formula>
    </cfRule>
    <cfRule type="cellIs" dxfId="558" priority="12" operator="equal">
      <formula>"Media"</formula>
    </cfRule>
    <cfRule type="cellIs" dxfId="557" priority="13" operator="equal">
      <formula>"Baja"</formula>
    </cfRule>
    <cfRule type="cellIs" dxfId="556" priority="14" operator="equal">
      <formula>"Muy Baja"</formula>
    </cfRule>
  </conditionalFormatting>
  <conditionalFormatting sqref="AB11:AB70">
    <cfRule type="cellIs" dxfId="555" priority="5" operator="equal">
      <formula>"Catastrófico"</formula>
    </cfRule>
    <cfRule type="cellIs" dxfId="554" priority="6" operator="equal">
      <formula>"Mayor"</formula>
    </cfRule>
    <cfRule type="cellIs" dxfId="553" priority="7" operator="equal">
      <formula>"Moderado"</formula>
    </cfRule>
    <cfRule type="cellIs" dxfId="552" priority="8" operator="equal">
      <formula>"Menor"</formula>
    </cfRule>
    <cfRule type="cellIs" dxfId="551" priority="9" operator="equal">
      <formula>"Leve"</formula>
    </cfRule>
  </conditionalFormatting>
  <conditionalFormatting sqref="AD11:AD70">
    <cfRule type="cellIs" dxfId="550" priority="1" operator="equal">
      <formula>"Extremo"</formula>
    </cfRule>
    <cfRule type="cellIs" dxfId="549" priority="2" operator="equal">
      <formula>"Alto"</formula>
    </cfRule>
    <cfRule type="cellIs" dxfId="548" priority="3" operator="equal">
      <formula>"Moderado"</formula>
    </cfRule>
    <cfRule type="cellIs" dxfId="547" priority="4" operator="equal">
      <formula>"Bajo"</formula>
    </cfRule>
  </conditionalFormatting>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20">
        <x14:dataValidation type="list" allowBlank="1" showInputMessage="1" showErrorMessage="1">
          <x14:formula1>
            <xm:f>'Opciones Tratamiento'!$B$14:$B$22</xm:f>
          </x14:formula1>
          <xm:sqref>G17:G70</xm:sqref>
        </x14:dataValidation>
        <x14:dataValidation type="list" allowBlank="1" showInputMessage="1" showErrorMessage="1" error="Recuerde que las acciones se generan bajo la medida de mitigar el riesgo">
          <x14:formula1>
            <xm:f>Listas!$B$34:$B$36</xm:f>
          </x14:formula1>
          <xm:sqref>AL11:AL70</xm:sqref>
        </x14:dataValidation>
        <x14:dataValidation type="list" allowBlank="1" showInputMessage="1" showErrorMessage="1">
          <x14:formula1>
            <xm:f>Listas!$B$5:$B$22</xm:f>
          </x14:formula1>
          <xm:sqref>B11:B70</xm:sqref>
        </x14:dataValidation>
        <x14:dataValidation type="custom" allowBlank="1" showInputMessage="1" showErrorMessage="1" error="Recuerde que las acciones se generan bajo la medida de mitigar el riesgo">
          <x14:formula1>
            <xm:f>IF(OR(Z11='Opciones Tratamiento'!$B$2,Z11='Opciones Tratamiento'!$B$3,Z11='Opciones Tratamiento'!$B$4),ISBLANK(Z11),ISTEXT(Z11))</xm:f>
          </x14:formula1>
          <xm:sqref>AO11:AO70</xm:sqref>
        </x14:dataValidation>
        <x14:dataValidation type="custom" allowBlank="1" showInputMessage="1" showErrorMessage="1" error="Recuerde que las acciones se generan bajo la medida de mitigar el riesgo">
          <x14:formula1>
            <xm:f>IF(OR(Y11='Opciones Tratamiento'!$B$2,Y11='Opciones Tratamiento'!$B$3,Y11='Opciones Tratamiento'!$B$4),ISBLANK(Y11),ISTEXT(Y11))</xm:f>
          </x14:formula1>
          <xm:sqref>AM11:AN70</xm:sqref>
        </x14:dataValidation>
        <x14:dataValidation type="list" allowBlank="1" showInputMessage="1" showErrorMessage="1">
          <x14:formula1>
            <xm:f>'Opciones Tratamiento'!$E$2:$E$4</xm:f>
          </x14:formula1>
          <xm:sqref>C11:C70</xm:sqref>
        </x14:dataValidation>
        <x14:dataValidation type="list" allowBlank="1" showInputMessage="1" showErrorMessage="1">
          <x14:formula1>
            <xm:f>'Tabla Valoración controles'!$D$13:$D$14</xm:f>
          </x14:formula1>
          <xm:sqref>X11:X70</xm:sqref>
        </x14:dataValidation>
        <x14:dataValidation type="list" allowBlank="1" showInputMessage="1" showErrorMessage="1">
          <x14:formula1>
            <xm:f>'Tabla Valoración controles'!$D$11:$D$12</xm:f>
          </x14:formula1>
          <xm:sqref>W11:W70</xm:sqref>
        </x14:dataValidation>
        <x14:dataValidation type="list" allowBlank="1" showInputMessage="1" showErrorMessage="1">
          <x14:formula1>
            <xm:f>'Tabla Valoración controles'!$D$9:$D$10</xm:f>
          </x14:formula1>
          <xm:sqref>V11:V70</xm:sqref>
        </x14:dataValidation>
        <x14:dataValidation type="list" allowBlank="1" showInputMessage="1" showErrorMessage="1">
          <x14:formula1>
            <xm:f>'Tabla Valoración controles'!$D$7:$D$8</xm:f>
          </x14:formula1>
          <xm:sqref>T11:T70</xm:sqref>
        </x14:dataValidation>
        <x14:dataValidation type="list" allowBlank="1" showInputMessage="1" showErrorMessage="1">
          <x14:formula1>
            <xm:f>'Tabla Valoración controles'!$D$4:$D$6</xm:f>
          </x14:formula1>
          <xm:sqref>S11:S70</xm:sqref>
        </x14:dataValidation>
        <x14:dataValidation type="custom" allowBlank="1" showInputMessage="1" showErrorMessage="1" error="Recuerde que las acciones se generan bajo la medida de mitigar el riesgo">
          <x14:formula1>
            <xm:f>IF(OR(AE15='Opciones Tratamiento'!$B$2,AE15='Opciones Tratamiento'!$B$3,AE15='Opciones Tratamiento'!$B$4),ISBLANK(AE15),ISTEXT(AE15))</xm:f>
          </x14:formula1>
          <xm:sqref>AI21:AI22 AI27:AI70 AI15:AI16</xm:sqref>
        </x14:dataValidation>
        <x14:dataValidation type="custom" allowBlank="1" showInputMessage="1" showErrorMessage="1" error="Recuerde que las acciones se generan bajo la medida de mitigar el riesgo">
          <x14:formula1>
            <xm:f>IF(OR(AE15='Opciones Tratamiento'!$B$2,AE15='Opciones Tratamiento'!$B$3,AE15='Opciones Tratamiento'!$B$4),ISBLANK(AE15),ISTEXT(AE15))</xm:f>
          </x14:formula1>
          <xm:sqref>AH21:AH22 AH27:AH70 AH15:AH16</xm:sqref>
        </x14:dataValidation>
        <x14:dataValidation type="custom" allowBlank="1" showInputMessage="1" showErrorMessage="1" error="Recuerde que las acciones se generan bajo la medida de mitigar el riesgo">
          <x14:formula1>
            <xm:f>IF(OR(AE15='Opciones Tratamiento'!$B$2,AE15='Opciones Tratamiento'!$B$3,AE15='Opciones Tratamiento'!$B$4),ISBLANK(AE15),ISTEXT(AE15))</xm:f>
          </x14:formula1>
          <xm:sqref>AG27:AG70 AG21:AG22 AG15:AG16</xm:sqref>
        </x14:dataValidation>
        <x14:dataValidation type="custom" allowBlank="1" showInputMessage="1" showErrorMessage="1" error="Recuerde que las acciones se generan bajo la medida de mitigar el riesgo">
          <x14:formula1>
            <xm:f>IF(OR(AE15='Opciones Tratamiento'!$B$2,AE15='Opciones Tratamiento'!$B$3,AE15='Opciones Tratamiento'!$B$4),ISBLANK(AE15),ISTEXT(AE15))</xm:f>
          </x14:formula1>
          <xm:sqref>AF27:AF70 AF21:AF22 AF15:AF16</xm:sqref>
        </x14:dataValidation>
        <x14:dataValidation type="custom" allowBlank="1" showInputMessage="1" showErrorMessage="1" error="Recuerde que las acciones se generan bajo la medida de mitigar el riesgo">
          <x14:formula1>
            <xm:f>IF(OR(X11='Opciones Tratamiento'!$B$2,X11='Opciones Tratamiento'!$B$3,X11='Opciones Tratamiento'!$B$4),ISBLANK(X11),ISTEXT(X11))</xm:f>
          </x14:formula1>
          <xm:sqref>AJ65:AK65 AJ17:AK17 AJ23:AK23 AJ29:AK29 AJ35:AK35 AJ41:AK41 AJ47:AK47 AJ53:AK53 AJ59:AK59 AJ11:AK11</xm:sqref>
        </x14:dataValidation>
        <x14:dataValidation type="list" allowBlank="1" showInputMessage="1" showErrorMessage="1">
          <x14:formula1>
            <xm:f>'Opciones Tratamiento'!$B$2:$B$5</xm:f>
          </x14:formula1>
          <xm:sqref>AE41 AE23 AE11 AE17 AE29 AE53 AE47 AE35 AE59 AE65</xm:sqref>
        </x14:dataValidation>
        <x14:dataValidation type="list" allowBlank="1" showInputMessage="1" showErrorMessage="1">
          <x14:formula1>
            <xm:f>'Opciones Tratamiento'!$B$9:$B$10</xm:f>
          </x14:formula1>
          <xm:sqref>AN20:AN21 AN26:AN27 AN32:AN33 AN38:AN39 AN44:AN45 AN50:AN51 AN56:AN57 AN62:AN63 AN68:AN69 AN65:AN66 AN23:AN24 AN29:AN30 AN35:AN36 AN41:AN42 AN47:AN48 AN53:AN54 AN59:AN60 AN11:AN18</xm:sqref>
        </x14:dataValidation>
        <x14:dataValidation type="list" allowBlank="1" showInputMessage="1" showErrorMessage="1">
          <x14:formula1>
            <xm:f>'Opciones Tratamiento'!$B$28:$B$29</xm:f>
          </x14:formula1>
          <xm:sqref>G11:G16</xm:sqref>
        </x14:dataValidation>
        <x14:dataValidation type="list" allowBlank="1" showInputMessage="1" showErrorMessage="1">
          <x14:formula1>
            <xm:f>'Tabla Impacto'!$F$209:$F$221</xm:f>
          </x14:formula1>
          <xm:sqref>K11:K70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1"/>
  <sheetViews>
    <sheetView topLeftCell="A13" workbookViewId="0">
      <selection activeCell="A19" sqref="A19"/>
    </sheetView>
  </sheetViews>
  <sheetFormatPr baseColWidth="10" defaultRowHeight="15" x14ac:dyDescent="0.25"/>
  <cols>
    <col min="1" max="1" width="51.42578125" bestFit="1" customWidth="1"/>
    <col min="2" max="4" width="10.7109375" customWidth="1"/>
  </cols>
  <sheetData>
    <row r="1" spans="1:4" ht="15.75" thickBot="1" x14ac:dyDescent="0.3">
      <c r="A1" s="374" t="s">
        <v>784</v>
      </c>
      <c r="B1" s="375" t="s">
        <v>386</v>
      </c>
      <c r="C1" s="375" t="s">
        <v>387</v>
      </c>
      <c r="D1" s="375" t="s">
        <v>785</v>
      </c>
    </row>
    <row r="2" spans="1:4" ht="15.75" thickBot="1" x14ac:dyDescent="0.3">
      <c r="A2" s="376" t="s">
        <v>786</v>
      </c>
      <c r="B2" s="377"/>
      <c r="C2" s="377" t="s">
        <v>387</v>
      </c>
      <c r="D2" s="377"/>
    </row>
    <row r="3" spans="1:4" ht="26.25" thickBot="1" x14ac:dyDescent="0.3">
      <c r="A3" s="376" t="s">
        <v>787</v>
      </c>
      <c r="B3" s="377"/>
      <c r="C3" s="377" t="s">
        <v>387</v>
      </c>
      <c r="D3" s="377"/>
    </row>
    <row r="4" spans="1:4" ht="15.75" thickBot="1" x14ac:dyDescent="0.3">
      <c r="A4" s="376" t="s">
        <v>788</v>
      </c>
      <c r="B4" s="377"/>
      <c r="C4" s="377" t="s">
        <v>387</v>
      </c>
      <c r="D4" s="377"/>
    </row>
    <row r="5" spans="1:4" ht="26.25" thickBot="1" x14ac:dyDescent="0.3">
      <c r="A5" s="376" t="s">
        <v>789</v>
      </c>
      <c r="B5" s="377"/>
      <c r="C5" s="377" t="s">
        <v>387</v>
      </c>
      <c r="D5" s="377"/>
    </row>
    <row r="6" spans="1:4" ht="39" thickBot="1" x14ac:dyDescent="0.3">
      <c r="A6" s="376" t="s">
        <v>790</v>
      </c>
      <c r="B6" s="377" t="s">
        <v>386</v>
      </c>
      <c r="C6" s="377"/>
      <c r="D6" s="377"/>
    </row>
    <row r="7" spans="1:4" ht="26.25" thickBot="1" x14ac:dyDescent="0.3">
      <c r="A7" s="376" t="s">
        <v>791</v>
      </c>
      <c r="B7" s="377"/>
      <c r="C7" s="377"/>
      <c r="D7" s="377" t="s">
        <v>708</v>
      </c>
    </row>
    <row r="8" spans="1:4" ht="39" thickBot="1" x14ac:dyDescent="0.3">
      <c r="A8" s="376" t="s">
        <v>792</v>
      </c>
      <c r="B8" s="377" t="s">
        <v>386</v>
      </c>
      <c r="C8" s="377"/>
      <c r="D8" s="377"/>
    </row>
    <row r="9" spans="1:4" ht="26.25" thickBot="1" x14ac:dyDescent="0.3">
      <c r="A9" s="379" t="s">
        <v>793</v>
      </c>
      <c r="B9" s="377"/>
      <c r="C9" s="377" t="s">
        <v>387</v>
      </c>
      <c r="D9" s="377"/>
    </row>
    <row r="10" spans="1:4" x14ac:dyDescent="0.25">
      <c r="A10" s="382" t="s">
        <v>209</v>
      </c>
      <c r="B10" s="1000">
        <f>COUNTIF(B2:B9,A13)</f>
        <v>2</v>
      </c>
      <c r="C10" s="1000"/>
      <c r="D10" s="1001"/>
    </row>
    <row r="11" spans="1:4" x14ac:dyDescent="0.25">
      <c r="A11" s="378" t="s">
        <v>794</v>
      </c>
    </row>
    <row r="12" spans="1:4" ht="67.5" customHeight="1" x14ac:dyDescent="0.25">
      <c r="A12" s="1002" t="s">
        <v>795</v>
      </c>
      <c r="B12" s="1002"/>
      <c r="C12" s="1002"/>
      <c r="D12" s="1002"/>
    </row>
    <row r="13" spans="1:4" x14ac:dyDescent="0.25">
      <c r="A13" s="381" t="s">
        <v>568</v>
      </c>
    </row>
    <row r="14" spans="1:4" x14ac:dyDescent="0.25">
      <c r="A14" s="1006" t="s">
        <v>796</v>
      </c>
      <c r="B14" s="1007"/>
      <c r="C14" s="1007"/>
      <c r="D14" s="1007"/>
    </row>
    <row r="15" spans="1:4" ht="57.75" customHeight="1" x14ac:dyDescent="0.25">
      <c r="A15" s="380" t="s">
        <v>797</v>
      </c>
      <c r="B15" s="1003" t="s">
        <v>526</v>
      </c>
      <c r="C15" s="1003"/>
      <c r="D15" s="1003"/>
    </row>
    <row r="16" spans="1:4" ht="41.25" customHeight="1" x14ac:dyDescent="0.25">
      <c r="A16" s="380" t="s">
        <v>800</v>
      </c>
      <c r="B16" s="1005" t="s">
        <v>798</v>
      </c>
      <c r="C16" s="1005"/>
      <c r="D16" s="1005"/>
    </row>
    <row r="17" spans="1:4" ht="57.75" customHeight="1" x14ac:dyDescent="0.25">
      <c r="A17" s="380" t="s">
        <v>799</v>
      </c>
      <c r="B17" s="1004" t="s">
        <v>512</v>
      </c>
      <c r="C17" s="1004"/>
      <c r="D17" s="1004"/>
    </row>
    <row r="18" spans="1:4" x14ac:dyDescent="0.25">
      <c r="A18" s="378" t="s">
        <v>806</v>
      </c>
    </row>
    <row r="21" spans="1:4" ht="90" customHeight="1" x14ac:dyDescent="0.25">
      <c r="A21" s="1002" t="s">
        <v>802</v>
      </c>
      <c r="B21" s="1002"/>
      <c r="C21" s="1002"/>
      <c r="D21" s="1002"/>
    </row>
  </sheetData>
  <mergeCells count="7">
    <mergeCell ref="B10:D10"/>
    <mergeCell ref="A21:D21"/>
    <mergeCell ref="A12:D12"/>
    <mergeCell ref="B15:D15"/>
    <mergeCell ref="B17:D17"/>
    <mergeCell ref="B16:D16"/>
    <mergeCell ref="A14:D14"/>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Listas!$B$32:$B$33</xm:f>
          </x14:formula1>
          <xm:sqref>D2:D9</xm:sqref>
        </x14:dataValidation>
        <x14:dataValidation type="list" allowBlank="1" showInputMessage="1" showErrorMessage="1">
          <x14:formula1>
            <xm:f>Listas!$B$34:$B$35</xm:f>
          </x14:formula1>
          <xm:sqref>B2:B9</xm:sqref>
        </x14:dataValidation>
        <x14:dataValidation type="list" allowBlank="1" showInputMessage="1" showErrorMessage="1">
          <x14:formula1>
            <xm:f>Listas!$A$36:$B$36</xm:f>
          </x14:formula1>
          <xm:sqref>C2:C9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17</vt:i4>
      </vt:variant>
    </vt:vector>
  </HeadingPairs>
  <TitlesOfParts>
    <vt:vector size="39" baseType="lpstr">
      <vt:lpstr>Contexto</vt:lpstr>
      <vt:lpstr>Instructivo</vt:lpstr>
      <vt:lpstr>Instructivo R. Gestión</vt:lpstr>
      <vt:lpstr>R. Gestión </vt:lpstr>
      <vt:lpstr>Riesgo FISCAL</vt:lpstr>
      <vt:lpstr>Riesgo SARLAFT</vt:lpstr>
      <vt:lpstr>R. Fiscal</vt:lpstr>
      <vt:lpstr>R. SARLAF</vt:lpstr>
      <vt:lpstr>Exposición al Riesgo SARLAF</vt:lpstr>
      <vt:lpstr>Instructivo R. Corrupción</vt:lpstr>
      <vt:lpstr>R. Corrupción</vt:lpstr>
      <vt:lpstr>Impacto Corrupción</vt:lpstr>
      <vt:lpstr>Instructivo Seguridad Inf</vt:lpstr>
      <vt:lpstr>Matriz Calor Inherente</vt:lpstr>
      <vt:lpstr>Matriz Calor Residual</vt:lpstr>
      <vt:lpstr>Tabla probabilidad</vt:lpstr>
      <vt:lpstr>Tabla Impacto</vt:lpstr>
      <vt:lpstr>Tabla Valoración controles</vt:lpstr>
      <vt:lpstr>Opciones Tratamiento</vt:lpstr>
      <vt:lpstr>R. Seguridad Inf</vt:lpstr>
      <vt:lpstr>ListasRSec</vt:lpstr>
      <vt:lpstr>Listas</vt:lpstr>
      <vt:lpstr>_rc</vt:lpstr>
      <vt:lpstr>amenazas</vt:lpstr>
      <vt:lpstr>Contexto!Área_de_impresión</vt:lpstr>
      <vt:lpstr>bd</vt:lpstr>
      <vt:lpstr>ClasificacionRSEG</vt:lpstr>
      <vt:lpstr>di</vt:lpstr>
      <vt:lpstr>ea</vt:lpstr>
      <vt:lpstr>ListasRSec!hw</vt:lpstr>
      <vt:lpstr>hw</vt:lpstr>
      <vt:lpstr>ip</vt:lpstr>
      <vt:lpstr>ListasRSec!nada</vt:lpstr>
      <vt:lpstr>ProcesosSEG</vt:lpstr>
      <vt:lpstr>sa</vt:lpstr>
      <vt:lpstr>si</vt:lpstr>
      <vt:lpstr>sw</vt:lpstr>
      <vt:lpstr>Tipo_Activo</vt:lpstr>
      <vt:lpstr>Tipo_riesgoseg</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Teletrabajo</cp:lastModifiedBy>
  <cp:lastPrinted>2022-11-03T15:56:29Z</cp:lastPrinted>
  <dcterms:created xsi:type="dcterms:W3CDTF">2020-03-24T23:12:47Z</dcterms:created>
  <dcterms:modified xsi:type="dcterms:W3CDTF">2024-03-22T20:55:55Z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fac521f-e930-485b-97f4-efbe7db8e98f_Enabled">
    <vt:lpwstr>true</vt:lpwstr>
  </property>
  <property fmtid="{D5CDD505-2E9C-101B-9397-08002B2CF9AE}" pid="3" name="MSIP_Label_5fac521f-e930-485b-97f4-efbe7db8e98f_SetDate">
    <vt:lpwstr>2022-11-03T17:28:54Z</vt:lpwstr>
  </property>
  <property fmtid="{D5CDD505-2E9C-101B-9397-08002B2CF9AE}" pid="4" name="MSIP_Label_5fac521f-e930-485b-97f4-efbe7db8e98f_Method">
    <vt:lpwstr>Standard</vt:lpwstr>
  </property>
  <property fmtid="{D5CDD505-2E9C-101B-9397-08002B2CF9AE}" pid="5" name="MSIP_Label_5fac521f-e930-485b-97f4-efbe7db8e98f_Name">
    <vt:lpwstr>defa4170-0d19-0005-0004-bc88714345d2</vt:lpwstr>
  </property>
  <property fmtid="{D5CDD505-2E9C-101B-9397-08002B2CF9AE}" pid="6" name="MSIP_Label_5fac521f-e930-485b-97f4-efbe7db8e98f_SiteId">
    <vt:lpwstr>9ecb216e-449b-4584-bc82-26bce78574fb</vt:lpwstr>
  </property>
  <property fmtid="{D5CDD505-2E9C-101B-9397-08002B2CF9AE}" pid="7" name="MSIP_Label_5fac521f-e930-485b-97f4-efbe7db8e98f_ActionId">
    <vt:lpwstr>99df4c21-7bee-45bd-b4cd-b464291b7020</vt:lpwstr>
  </property>
  <property fmtid="{D5CDD505-2E9C-101B-9397-08002B2CF9AE}" pid="8" name="MSIP_Label_5fac521f-e930-485b-97f4-efbe7db8e98f_ContentBits">
    <vt:lpwstr>0</vt:lpwstr>
  </property>
</Properties>
</file>